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8.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9.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0.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11.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2.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13.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17.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Juan Carlos\Desktop\"/>
    </mc:Choice>
  </mc:AlternateContent>
  <bookViews>
    <workbookView xWindow="0" yWindow="0" windowWidth="20190" windowHeight="7680" tabRatio="886" firstSheet="2"/>
  </bookViews>
  <sheets>
    <sheet name="Datos" sheetId="2" state="hidden" r:id="rId1"/>
    <sheet name="Contexto Estrat. Ins" sheetId="62" state="hidden" r:id="rId2"/>
    <sheet name="Contexto Proceso" sheetId="61" r:id="rId3"/>
    <sheet name="CAUSAS" sheetId="120" r:id="rId4"/>
    <sheet name="DOFA" sheetId="119" r:id="rId5"/>
    <sheet name="CJ-CCN-RG-01 V1 F.22-10-2020" sheetId="1" r:id="rId6"/>
    <sheet name="CJ-CCN-RG-02 V1 F.22-10-2020" sheetId="108" r:id="rId7"/>
    <sheet name="Riesgo4" sheetId="117" state="hidden" r:id="rId8"/>
    <sheet name="Riesgo5" sheetId="111" state="hidden" r:id="rId9"/>
    <sheet name="Riesgo6" sheetId="112" state="hidden" r:id="rId10"/>
    <sheet name="Riesgo7" sheetId="113" state="hidden" r:id="rId11"/>
    <sheet name="Riesgo8" sheetId="114" state="hidden" r:id="rId12"/>
    <sheet name="Riesgo9" sheetId="115" state="hidden" r:id="rId13"/>
    <sheet name="Riesgo10" sheetId="116" state="hidden" r:id="rId14"/>
    <sheet name="Mapa del Proceso" sheetId="48" r:id="rId15"/>
    <sheet name="Enc_Imp_Corrupción" sheetId="3" r:id="rId16"/>
    <sheet name="Imp_Est_Pro_Seg" sheetId="50" r:id="rId17"/>
    <sheet name="Imp_oportunidad" sheetId="80" r:id="rId18"/>
    <sheet name="Inventario de Activos" sheetId="9" r:id="rId19"/>
    <sheet name="Factibilidad" sheetId="64" r:id="rId20"/>
    <sheet name="Frecuencia" sheetId="65" r:id="rId21"/>
  </sheets>
  <externalReferences>
    <externalReference r:id="rId22"/>
    <externalReference r:id="rId23"/>
  </externalReferences>
  <definedNames>
    <definedName name="_xlnm._FilterDatabase" localSheetId="18" hidden="1">'Inventario de Activos'!#REF!</definedName>
    <definedName name="_xlnm._FilterDatabase" localSheetId="14" hidden="1">'Mapa del Proceso'!$A$20:$AR$20</definedName>
    <definedName name="Agente_generador_externas" localSheetId="4">[1]Datos!$L$2:$L$7</definedName>
    <definedName name="Agente_generador_externas">Datos!$L$2:$L$7</definedName>
    <definedName name="Agente_generador_internas" localSheetId="4">[1]Datos!$K$2:$K$8</definedName>
    <definedName name="Agente_generador_internas">Datos!$K$2:$K$8</definedName>
    <definedName name="Amenazas">Datos!$AA$1:$AA$13</definedName>
    <definedName name="Amenazas_contexto_proceso" localSheetId="4">[1]Datos!$AG$2:$AG$11</definedName>
    <definedName name="Amenazas_contexto_proceso">Datos!$AG$2:$AG$11</definedName>
    <definedName name="Ayudan_disminuir_impacto">Datos!$AR$2:$AR$4</definedName>
    <definedName name="Ayudan_disminuir_probabilidad">Datos!$AQ$2:$AQ$3</definedName>
    <definedName name="Calificación_control">Datos!$AO$2:$AO$4</definedName>
    <definedName name="Categoría_corrupción" localSheetId="4">[1]Datos!$D$2:$D$7</definedName>
    <definedName name="Categoría_corrupción">Datos!$D$2:$D$7</definedName>
    <definedName name="Categoría_estratégica" localSheetId="4">[1]Datos!$E$2:$E$16</definedName>
    <definedName name="Categoría_estratégica">Datos!$E$12:$E$16</definedName>
    <definedName name="Categoría_gestión_procesos" localSheetId="4">[1]Datos!$F$2:$F$16</definedName>
    <definedName name="Categoría_gestión_procesos">Datos!$F$12:$F$16</definedName>
    <definedName name="Categoría_oportunidad" localSheetId="4">[1]Datos!$H$2:$H$6</definedName>
    <definedName name="Categoría_oportunidad">Datos!$H$2:$H$6</definedName>
    <definedName name="Categoría_seguridad_información" localSheetId="4">[1]Datos!$G$2:$G$5</definedName>
    <definedName name="Categoría_seguridad_información">Datos!$G$2:$G$5</definedName>
    <definedName name="Clase_riesgo" localSheetId="4">[1]Datos!$J$2:$J$7</definedName>
    <definedName name="Clase_riesgo">Datos!$J$2:$J$7</definedName>
    <definedName name="Controles" localSheetId="6">'CJ-CCN-RG-02 V1 F.22-10-2020'!$BK$204:$BK$227</definedName>
    <definedName name="Controles" localSheetId="13">Riesgo10!$BK$204:$BK$227</definedName>
    <definedName name="Controles" localSheetId="7">Riesgo4!$BK$204:$BK$227</definedName>
    <definedName name="Controles" localSheetId="8">Riesgo5!$BK$204:$BK$227</definedName>
    <definedName name="Controles" localSheetId="9">Riesgo6!$BK$204:$BK$227</definedName>
    <definedName name="Controles" localSheetId="10">Riesgo7!$BK$204:$BK$227</definedName>
    <definedName name="Controles" localSheetId="11">Riesgo8!$BK$204:$BK$227</definedName>
    <definedName name="Controles" localSheetId="12">Riesgo9!$BK$204:$BK$227</definedName>
    <definedName name="Controles">'CJ-CCN-RG-01 V1 F.22-10-2020'!$BK$204:$BK$227</definedName>
    <definedName name="Controles_impacto" localSheetId="6">'CJ-CCN-RG-02 V1 F.22-10-2020'!$BK$217:$BK$227</definedName>
    <definedName name="Controles_impacto" localSheetId="13">Riesgo10!$BK$217:$BK$227</definedName>
    <definedName name="Controles_impacto" localSheetId="7">Riesgo4!$BK$217:$BK$227</definedName>
    <definedName name="Controles_impacto" localSheetId="8">Riesgo5!$BK$217:$BK$227</definedName>
    <definedName name="Controles_impacto" localSheetId="9">Riesgo6!$BK$217:$BK$227</definedName>
    <definedName name="Controles_impacto" localSheetId="10">Riesgo7!$BK$217:$BK$227</definedName>
    <definedName name="Controles_impacto" localSheetId="11">Riesgo8!$BK$217:$BK$227</definedName>
    <definedName name="Controles_impacto" localSheetId="12">Riesgo9!$BK$217:$BK$227</definedName>
    <definedName name="Controles_impacto">'CJ-CCN-RG-01 V1 F.22-10-2020'!$BK$217:$BK$227</definedName>
    <definedName name="Controles_probabilidad" localSheetId="6">'CJ-CCN-RG-02 V1 F.22-10-2020'!$BK$205:$BK$215</definedName>
    <definedName name="Controles_probabilidad" localSheetId="13">Riesgo10!$BK$205:$BK$215</definedName>
    <definedName name="Controles_probabilidad" localSheetId="7">Riesgo4!$BK$205:$BK$215</definedName>
    <definedName name="Controles_probabilidad" localSheetId="8">Riesgo5!$BK$205:$BK$215</definedName>
    <definedName name="Controles_probabilidad" localSheetId="9">Riesgo6!$BK$205:$BK$215</definedName>
    <definedName name="Controles_probabilidad" localSheetId="10">Riesgo7!$BK$205:$BK$215</definedName>
    <definedName name="Controles_probabilidad" localSheetId="11">Riesgo8!$BK$205:$BK$215</definedName>
    <definedName name="Controles_probabilidad" localSheetId="12">Riesgo9!$BK$205:$BK$215</definedName>
    <definedName name="Controles_probabilidad">'CJ-CCN-RG-01 V1 F.22-10-2020'!$BK$205:$BK$215</definedName>
    <definedName name="dc">Datos!$I$2:$I$10</definedName>
    <definedName name="Debilidades">Datos!$Z$1:$Z$13</definedName>
    <definedName name="Debilidades_contexto_proceso" localSheetId="4">[1]Datos!$AF$2:$AF$11</definedName>
    <definedName name="Debilidades_contexto_proceso">Datos!$AF$2:$AF$11</definedName>
    <definedName name="Debilidades_escogidas">Datos!$AF$2:$AF$21</definedName>
    <definedName name="Enfoque" localSheetId="4">[1]Datos!$B$2:$B$7</definedName>
    <definedName name="Enfoque">Datos!$B$2:$B$11</definedName>
    <definedName name="Escalas_impacto_corrupción">Datos!$P$3:$P$5</definedName>
    <definedName name="Escalas_impacto_estra_proceso_seguridad">Datos!$Q$2:$Q$6</definedName>
    <definedName name="Escalas_impacto_oportun">Datos!$R$2:$R$6</definedName>
    <definedName name="Escalas_probabilidad">Datos!$O$2:$O$6</definedName>
    <definedName name="juank" localSheetId="14">'Mapa del Proceso'!$B$9:$AR$21</definedName>
    <definedName name="Medio_de_almacenamiento">[1]Datos!$AV$2:$AV$8</definedName>
    <definedName name="Objetivos_estratégicos" localSheetId="4">[1]Datos!$Y$2:$Y$5</definedName>
    <definedName name="Objetivos_estratégicos">Datos!$Y$2:$Y$5</definedName>
    <definedName name="Oportunidades" localSheetId="4">[1]Datos!$AB$1:$AB$11</definedName>
    <definedName name="Oportunidades">Datos!$AB$1:$AB$10</definedName>
    <definedName name="Otros_procesos_afectados" localSheetId="4">[1]Datos!$AE$2:$AE$8</definedName>
    <definedName name="Otros_procesos_afectados">Datos!$AE$2:$AE$8</definedName>
    <definedName name="Pregunta1" localSheetId="4">[1]Datos!$AH$2:$AH$3</definedName>
    <definedName name="Pregunta1">Datos!$AH$2:$AH$3</definedName>
    <definedName name="Pregunta2" localSheetId="4">[1]Datos!$AI$2:$AI$3</definedName>
    <definedName name="Pregunta2">Datos!$AI$2:$AI$3</definedName>
    <definedName name="Pregunta3" localSheetId="4">[1]Datos!$AJ$2:$AJ$3</definedName>
    <definedName name="Pregunta3">Datos!$AJ$2:$AJ$3</definedName>
    <definedName name="Pregunta4" localSheetId="4">[1]Datos!$AK$2:$AK$3</definedName>
    <definedName name="Pregunta4">Datos!$AK$2:$AK$3</definedName>
    <definedName name="Pregunta5" localSheetId="4">[1]Datos!$AL$2:$AL$3</definedName>
    <definedName name="Pregunta5">Datos!$AL$2:$AL$3</definedName>
    <definedName name="Pregunta6" localSheetId="4">[1]Datos!$AM$2:$AM$3</definedName>
    <definedName name="Pregunta6">Datos!$AM$2:$AM$3</definedName>
    <definedName name="Pregunta7" localSheetId="4">[1]Datos!$AN$2:$AN$4</definedName>
    <definedName name="Pregunta7">Datos!$AN$2:$AN$4</definedName>
    <definedName name="Pregunta8" localSheetId="4">[1]Datos!$AP$2:$AP$4</definedName>
    <definedName name="Pregunta8">Datos!$AP$2:$AP$4</definedName>
    <definedName name="Preposiciones" localSheetId="4">[1]Datos!$I$2:$I$21</definedName>
    <definedName name="Preposiciones">Datos!$I$2:$I$10</definedName>
    <definedName name="_xlnm.Print_Area" localSheetId="5">'CJ-CCN-RG-01 V1 F.22-10-2020'!$A$1:$BG$216</definedName>
    <definedName name="_xlnm.Print_Area" localSheetId="6">'CJ-CCN-RG-02 V1 F.22-10-2020'!$A$1:$BG$216</definedName>
    <definedName name="_xlnm.Print_Area" localSheetId="18">'Inventario de Activos'!#REF!</definedName>
    <definedName name="_xlnm.Print_Area" localSheetId="14">'Mapa del Proceso'!$A$1:$AR$26</definedName>
    <definedName name="_xlnm.Print_Area" localSheetId="13">Riesgo10!$A$1:$BG$216</definedName>
    <definedName name="_xlnm.Print_Area" localSheetId="7">Riesgo4!$A$1:$BG$216</definedName>
    <definedName name="_xlnm.Print_Area" localSheetId="8">Riesgo5!$A$1:$BG$216</definedName>
    <definedName name="_xlnm.Print_Area" localSheetId="9">Riesgo6!$A$1:$BG$216</definedName>
    <definedName name="_xlnm.Print_Area" localSheetId="10">Riesgo7!$A$1:$BG$216</definedName>
    <definedName name="_xlnm.Print_Area" localSheetId="11">Riesgo8!$A$1:$BG$216</definedName>
    <definedName name="_xlnm.Print_Area" localSheetId="12">Riesgo9!$A$1:$BG$216</definedName>
    <definedName name="_xlnm.Print_Titles" localSheetId="14">'Mapa del Proceso'!$9:$20</definedName>
    <definedName name="Probab_frecuencia">Datos!$M$2:$M$6</definedName>
    <definedName name="Probabilidad_factibilidad">Datos!$N$2:$N$6</definedName>
    <definedName name="Proceso" localSheetId="4">[1]Datos!$C$2:$C$47</definedName>
    <definedName name="Proceso" localSheetId="14">'[2]Datos-Riesgos'!$I$2:$I$28</definedName>
    <definedName name="Proceso">Datos!$C$2:$C$28</definedName>
    <definedName name="Respuestas" localSheetId="4">[1]Datos!$U$2:$U$3</definedName>
    <definedName name="Respuestas">Datos!$U$2:$U$3</definedName>
    <definedName name="Trámites_y_OPAS_afectados" localSheetId="4">[1]Datos!$AD$2:$AD$35</definedName>
    <definedName name="Trámites_y_OPAS_afectados">Datos!$AD$2:$AD$30</definedName>
    <definedName name="Vacío">Datos!$W$2</definedName>
    <definedName name="Valor" localSheetId="18">'Inventario de Activos'!#REF!</definedName>
    <definedName name="x" localSheetId="4">[1]Datos!$V$2</definedName>
    <definedName name="x" localSheetId="14">'[2]Datos-Riesgos'!$T$2</definedName>
    <definedName name="x">Datos!$V$2</definedName>
  </definedNames>
  <calcPr calcId="152511"/>
  <fileRecoveryPr repairLoad="1"/>
</workbook>
</file>

<file path=xl/calcChain.xml><?xml version="1.0" encoding="utf-8"?>
<calcChain xmlns="http://schemas.openxmlformats.org/spreadsheetml/2006/main">
  <c r="AL87" i="1" l="1"/>
  <c r="AL88" i="1"/>
  <c r="AL89" i="1"/>
  <c r="T86" i="1"/>
  <c r="D33" i="119" l="1"/>
  <c r="P26" i="120" l="1"/>
  <c r="P25" i="120"/>
  <c r="P24" i="120"/>
  <c r="P23" i="120"/>
  <c r="P22" i="120"/>
  <c r="P21" i="120"/>
  <c r="P20" i="120"/>
  <c r="P19" i="120"/>
  <c r="P18" i="120"/>
  <c r="P17" i="120"/>
  <c r="P16" i="120"/>
  <c r="P15" i="120"/>
  <c r="P14" i="120"/>
  <c r="P13" i="120"/>
  <c r="P12" i="120"/>
  <c r="P11" i="120"/>
  <c r="D27" i="120"/>
  <c r="D28" i="120"/>
  <c r="D15" i="61" l="1"/>
  <c r="D30" i="120" l="1"/>
  <c r="D29" i="120"/>
  <c r="D24" i="119" l="1"/>
  <c r="D23" i="119"/>
  <c r="D22" i="119"/>
  <c r="D21" i="119"/>
  <c r="D20" i="119"/>
  <c r="D19" i="119"/>
  <c r="D18" i="119"/>
  <c r="M37" i="119"/>
  <c r="E37" i="119"/>
  <c r="M25" i="119"/>
  <c r="E25" i="119"/>
  <c r="E7" i="119"/>
  <c r="D20" i="108" l="1"/>
  <c r="E23" i="3" l="1"/>
  <c r="D20" i="1" l="1"/>
  <c r="P29" i="120" l="1"/>
  <c r="P30" i="120"/>
  <c r="O13" i="120"/>
  <c r="D29" i="119"/>
  <c r="D31" i="119"/>
  <c r="D11" i="120"/>
  <c r="P6" i="120"/>
  <c r="O15" i="120" l="1"/>
  <c r="O17" i="120"/>
  <c r="O19" i="120"/>
  <c r="O21" i="120"/>
  <c r="O23" i="120"/>
  <c r="O25" i="120"/>
  <c r="O16" i="120"/>
  <c r="O18" i="120"/>
  <c r="O20" i="120"/>
  <c r="O22" i="120"/>
  <c r="O24" i="120"/>
  <c r="O26" i="120"/>
  <c r="O14" i="120"/>
  <c r="D28" i="119"/>
  <c r="O12" i="120"/>
  <c r="D27" i="119"/>
  <c r="O27" i="120"/>
  <c r="D32" i="119"/>
  <c r="D30" i="119"/>
  <c r="O30" i="120"/>
  <c r="C30" i="120" s="1"/>
  <c r="O29" i="120"/>
  <c r="C29" i="120" s="1"/>
  <c r="O28" i="120"/>
  <c r="O11" i="120"/>
  <c r="C28" i="120" l="1"/>
  <c r="C27" i="120"/>
  <c r="C12" i="120"/>
  <c r="C20" i="120"/>
  <c r="C13" i="120"/>
  <c r="C21" i="120"/>
  <c r="C14" i="120"/>
  <c r="C22" i="120"/>
  <c r="C15" i="120"/>
  <c r="C23" i="120"/>
  <c r="C18" i="120"/>
  <c r="C19" i="120"/>
  <c r="C16" i="120"/>
  <c r="C24" i="120"/>
  <c r="C17" i="120"/>
  <c r="C25" i="120"/>
  <c r="C26" i="120"/>
  <c r="C11" i="120"/>
  <c r="M74" i="108" l="1"/>
  <c r="E75" i="108"/>
  <c r="I75" i="108"/>
  <c r="I74" i="108"/>
  <c r="E74" i="108"/>
  <c r="M74" i="1"/>
  <c r="E75" i="1"/>
  <c r="I75" i="1"/>
  <c r="B15" i="119"/>
  <c r="D55" i="119" l="1"/>
  <c r="D56" i="119"/>
  <c r="D57" i="119"/>
  <c r="D58" i="119"/>
  <c r="D59" i="119"/>
  <c r="D60" i="119"/>
  <c r="D54" i="119"/>
  <c r="D46" i="119"/>
  <c r="D47" i="119"/>
  <c r="D48" i="119"/>
  <c r="D49" i="119"/>
  <c r="D50" i="119"/>
  <c r="D51" i="119"/>
  <c r="D45" i="119"/>
  <c r="S17" i="119"/>
  <c r="S42" i="119" s="1"/>
  <c r="R17" i="119"/>
  <c r="R42" i="119" s="1"/>
  <c r="Q17" i="119"/>
  <c r="Q42" i="119" s="1"/>
  <c r="P17" i="119"/>
  <c r="P42" i="119" s="1"/>
  <c r="O17" i="119"/>
  <c r="O42" i="119" s="1"/>
  <c r="N17" i="119"/>
  <c r="N42" i="119" s="1"/>
  <c r="K17" i="119"/>
  <c r="K42" i="119" s="1"/>
  <c r="J17" i="119"/>
  <c r="J42" i="119" s="1"/>
  <c r="I17" i="119"/>
  <c r="I42" i="119" s="1"/>
  <c r="H17" i="119"/>
  <c r="H42" i="119" s="1"/>
  <c r="G17" i="119"/>
  <c r="G42" i="119" s="1"/>
  <c r="F17" i="119"/>
  <c r="F42" i="119" s="1"/>
  <c r="M17" i="119"/>
  <c r="M42" i="119" s="1"/>
  <c r="E17" i="119"/>
  <c r="E42" i="119" s="1"/>
  <c r="E9" i="119"/>
  <c r="AG3" i="2"/>
  <c r="AG4" i="2"/>
  <c r="AG5" i="2"/>
  <c r="AG6" i="2"/>
  <c r="AG7" i="2"/>
  <c r="AG8" i="2"/>
  <c r="AG9" i="2"/>
  <c r="AG10" i="2"/>
  <c r="AG11" i="2"/>
  <c r="AG2" i="2"/>
  <c r="AF3" i="2"/>
  <c r="AF4" i="2"/>
  <c r="AF5" i="2"/>
  <c r="AF6" i="2"/>
  <c r="AF7" i="2"/>
  <c r="AF8" i="2"/>
  <c r="AF9" i="2"/>
  <c r="AF10" i="2"/>
  <c r="AF11" i="2"/>
  <c r="AF2" i="2"/>
  <c r="X11" i="2"/>
  <c r="X10" i="2"/>
  <c r="X9" i="2"/>
  <c r="X8" i="2"/>
  <c r="X7" i="2"/>
  <c r="X6" i="2"/>
  <c r="X5" i="2"/>
  <c r="X4" i="2"/>
  <c r="X3" i="2"/>
  <c r="AK12" i="111" l="1"/>
  <c r="AK12" i="1"/>
  <c r="AK12" i="116"/>
  <c r="AK12" i="115"/>
  <c r="AK12" i="114"/>
  <c r="AK12" i="113"/>
  <c r="AK12" i="112"/>
  <c r="AK12" i="117"/>
  <c r="AK12" i="108"/>
  <c r="A14" i="115" l="1"/>
  <c r="D19" i="115"/>
  <c r="D22" i="115"/>
  <c r="AD27" i="115"/>
  <c r="A14" i="114"/>
  <c r="D19" i="114"/>
  <c r="D22" i="114"/>
  <c r="AD27" i="114"/>
  <c r="D19" i="117"/>
  <c r="D22" i="117"/>
  <c r="D22" i="1"/>
  <c r="D19" i="1"/>
  <c r="D19" i="108"/>
  <c r="D22" i="108"/>
  <c r="D27" i="111"/>
  <c r="D19" i="111"/>
  <c r="D22" i="111"/>
  <c r="AD27" i="111"/>
  <c r="A14" i="112"/>
  <c r="D19" i="112"/>
  <c r="D22" i="112"/>
  <c r="AD27" i="112"/>
  <c r="A14" i="113"/>
  <c r="D19" i="113"/>
  <c r="D22" i="113"/>
  <c r="AD27" i="113"/>
  <c r="D19" i="116"/>
  <c r="D22" i="116"/>
  <c r="D27" i="1"/>
  <c r="AD27" i="1"/>
  <c r="A14" i="117"/>
  <c r="AD27" i="117"/>
  <c r="D27" i="108"/>
  <c r="AD27" i="108"/>
  <c r="A14" i="116"/>
  <c r="AD27" i="116"/>
  <c r="D214" i="1"/>
  <c r="D27" i="113"/>
  <c r="D27" i="115"/>
  <c r="D27" i="116"/>
  <c r="D27" i="117"/>
  <c r="D27" i="114"/>
  <c r="D27" i="112"/>
  <c r="A14" i="111"/>
  <c r="A14" i="1"/>
  <c r="E26" i="48" l="1"/>
  <c r="E25" i="48"/>
  <c r="E24" i="48"/>
  <c r="E23" i="48"/>
  <c r="E21" i="48"/>
  <c r="E22" i="48"/>
  <c r="J26" i="48"/>
  <c r="I26" i="48"/>
  <c r="H26" i="48"/>
  <c r="F26" i="48"/>
  <c r="D26" i="48"/>
  <c r="B26" i="48"/>
  <c r="J25" i="48"/>
  <c r="I25" i="48"/>
  <c r="H25" i="48"/>
  <c r="F25" i="48"/>
  <c r="D25" i="48"/>
  <c r="J24" i="48"/>
  <c r="I24" i="48"/>
  <c r="H24" i="48"/>
  <c r="F24" i="48"/>
  <c r="D24" i="48"/>
  <c r="J23" i="48"/>
  <c r="I23" i="48"/>
  <c r="H23" i="48"/>
  <c r="F23" i="48"/>
  <c r="D23" i="48"/>
  <c r="AR22" i="48"/>
  <c r="AQ22" i="48"/>
  <c r="AP22" i="48"/>
  <c r="AO22" i="48"/>
  <c r="AN22" i="48"/>
  <c r="AM22" i="48"/>
  <c r="AL22" i="48"/>
  <c r="AK22" i="48"/>
  <c r="AJ22" i="48"/>
  <c r="AI22" i="48"/>
  <c r="AH22" i="48"/>
  <c r="AG22" i="48"/>
  <c r="AF22" i="48"/>
  <c r="AE22" i="48"/>
  <c r="AD22" i="48"/>
  <c r="AR101" i="108"/>
  <c r="AR102" i="108"/>
  <c r="AR103" i="108"/>
  <c r="U22" i="48"/>
  <c r="O22" i="48"/>
  <c r="N22" i="48"/>
  <c r="J22" i="48"/>
  <c r="I22" i="48"/>
  <c r="H22" i="48"/>
  <c r="G22" i="48"/>
  <c r="F22" i="48"/>
  <c r="D22" i="48"/>
  <c r="C22" i="48"/>
  <c r="B22" i="48"/>
  <c r="AN21" i="48"/>
  <c r="AM21" i="48"/>
  <c r="AL21" i="48"/>
  <c r="AK21" i="48"/>
  <c r="AJ21" i="48"/>
  <c r="AI21" i="48"/>
  <c r="AH21" i="48"/>
  <c r="AG21" i="48"/>
  <c r="AF21" i="48"/>
  <c r="AE21" i="48"/>
  <c r="AD21" i="48"/>
  <c r="U21" i="48"/>
  <c r="O21" i="48"/>
  <c r="N21" i="48"/>
  <c r="J21" i="48"/>
  <c r="I21" i="48"/>
  <c r="H21" i="48"/>
  <c r="G21" i="48"/>
  <c r="F21" i="48"/>
  <c r="D21" i="48"/>
  <c r="C21" i="48"/>
  <c r="B21" i="48"/>
  <c r="AR21" i="48"/>
  <c r="AQ21" i="48"/>
  <c r="AP21" i="48"/>
  <c r="AO21" i="48"/>
  <c r="K5" i="117"/>
  <c r="K5" i="1"/>
  <c r="O14" i="64"/>
  <c r="P14" i="64" s="1"/>
  <c r="I66" i="1" s="1"/>
  <c r="C23" i="80"/>
  <c r="C21" i="80"/>
  <c r="C19" i="80"/>
  <c r="C17" i="80"/>
  <c r="C15" i="80"/>
  <c r="C13" i="80"/>
  <c r="C11" i="80"/>
  <c r="C9" i="80"/>
  <c r="C7" i="80"/>
  <c r="C5" i="80"/>
  <c r="AF22" i="80"/>
  <c r="AF18" i="80"/>
  <c r="Z18" i="80"/>
  <c r="AD10" i="80"/>
  <c r="AD6" i="80"/>
  <c r="X1" i="80"/>
  <c r="C15" i="50"/>
  <c r="C13" i="50"/>
  <c r="C7" i="50"/>
  <c r="C5" i="50"/>
  <c r="X24" i="50"/>
  <c r="AH24" i="50" s="1"/>
  <c r="X22" i="50"/>
  <c r="AE22" i="50" s="1"/>
  <c r="X20" i="50"/>
  <c r="AC20" i="50" s="1"/>
  <c r="X18" i="50"/>
  <c r="AF18" i="50" s="1"/>
  <c r="X16" i="50"/>
  <c r="AA16" i="50" s="1"/>
  <c r="X14" i="50"/>
  <c r="AD14" i="50" s="1"/>
  <c r="X12" i="50"/>
  <c r="AG12" i="50" s="1"/>
  <c r="X10" i="50"/>
  <c r="AG10" i="50" s="1"/>
  <c r="X8" i="50"/>
  <c r="AB8" i="50" s="1"/>
  <c r="X6" i="50"/>
  <c r="Y6" i="50" s="1"/>
  <c r="X1" i="50"/>
  <c r="X24" i="80"/>
  <c r="X22" i="80"/>
  <c r="AG22" i="80" s="1"/>
  <c r="X20" i="80"/>
  <c r="AH20" i="80" s="1"/>
  <c r="X18" i="80"/>
  <c r="AG18" i="80" s="1"/>
  <c r="X16" i="80"/>
  <c r="AH16" i="80" s="1"/>
  <c r="X14" i="80"/>
  <c r="AG14" i="80" s="1"/>
  <c r="X12" i="80"/>
  <c r="AH12" i="80" s="1"/>
  <c r="X10" i="80"/>
  <c r="AG10" i="80" s="1"/>
  <c r="X8" i="80"/>
  <c r="AH8" i="80" s="1"/>
  <c r="X6" i="80"/>
  <c r="AG6" i="80" s="1"/>
  <c r="X3" i="80"/>
  <c r="P106" i="9"/>
  <c r="O106" i="9"/>
  <c r="N106" i="9"/>
  <c r="L106" i="9"/>
  <c r="J106" i="9"/>
  <c r="P105" i="9"/>
  <c r="O105" i="9"/>
  <c r="N105" i="9"/>
  <c r="L105" i="9"/>
  <c r="J105" i="9"/>
  <c r="P104" i="9"/>
  <c r="O104" i="9"/>
  <c r="N104" i="9"/>
  <c r="L104" i="9"/>
  <c r="J104" i="9"/>
  <c r="P103" i="9"/>
  <c r="O103" i="9"/>
  <c r="N103" i="9"/>
  <c r="L103" i="9"/>
  <c r="J103" i="9"/>
  <c r="P102" i="9"/>
  <c r="O102" i="9"/>
  <c r="N102" i="9"/>
  <c r="L102" i="9"/>
  <c r="J102" i="9"/>
  <c r="P101" i="9"/>
  <c r="O101" i="9"/>
  <c r="N101" i="9"/>
  <c r="L101" i="9"/>
  <c r="J101" i="9"/>
  <c r="P100" i="9"/>
  <c r="O100" i="9"/>
  <c r="N100" i="9"/>
  <c r="L100" i="9"/>
  <c r="J100" i="9"/>
  <c r="P99" i="9"/>
  <c r="O99" i="9"/>
  <c r="N99" i="9"/>
  <c r="L99" i="9"/>
  <c r="J99" i="9"/>
  <c r="P98" i="9"/>
  <c r="O98" i="9"/>
  <c r="N98" i="9"/>
  <c r="L98" i="9"/>
  <c r="J98" i="9"/>
  <c r="P97" i="9"/>
  <c r="O97" i="9"/>
  <c r="N97" i="9"/>
  <c r="L97" i="9"/>
  <c r="J97" i="9"/>
  <c r="P96" i="9"/>
  <c r="O96" i="9"/>
  <c r="N96" i="9"/>
  <c r="L96" i="9"/>
  <c r="J96" i="9"/>
  <c r="P95" i="9"/>
  <c r="O95" i="9"/>
  <c r="N95" i="9"/>
  <c r="L95" i="9"/>
  <c r="J95" i="9"/>
  <c r="P94" i="9"/>
  <c r="O94" i="9"/>
  <c r="N94" i="9"/>
  <c r="L94" i="9"/>
  <c r="J94" i="9"/>
  <c r="P93" i="9"/>
  <c r="O93" i="9"/>
  <c r="N93" i="9"/>
  <c r="L93" i="9"/>
  <c r="J93" i="9"/>
  <c r="P92" i="9"/>
  <c r="O92" i="9"/>
  <c r="N92" i="9"/>
  <c r="L92" i="9"/>
  <c r="J92" i="9"/>
  <c r="P91" i="9"/>
  <c r="O91" i="9"/>
  <c r="N91" i="9"/>
  <c r="L91" i="9"/>
  <c r="J91" i="9"/>
  <c r="P90" i="9"/>
  <c r="O90" i="9"/>
  <c r="N90" i="9"/>
  <c r="L90" i="9"/>
  <c r="J90" i="9"/>
  <c r="P89" i="9"/>
  <c r="O89" i="9"/>
  <c r="N89" i="9"/>
  <c r="L89" i="9"/>
  <c r="J89" i="9"/>
  <c r="P88" i="9"/>
  <c r="O88" i="9"/>
  <c r="N88" i="9"/>
  <c r="L88" i="9"/>
  <c r="J88" i="9"/>
  <c r="P87" i="9"/>
  <c r="O87" i="9"/>
  <c r="N87" i="9"/>
  <c r="L87" i="9"/>
  <c r="J87" i="9"/>
  <c r="P86" i="9"/>
  <c r="O86" i="9"/>
  <c r="N86" i="9"/>
  <c r="L86" i="9"/>
  <c r="J86" i="9"/>
  <c r="P85" i="9"/>
  <c r="O85" i="9"/>
  <c r="N85" i="9"/>
  <c r="L85" i="9"/>
  <c r="J85" i="9"/>
  <c r="P84" i="9"/>
  <c r="O84" i="9"/>
  <c r="N84" i="9"/>
  <c r="L84" i="9"/>
  <c r="J84" i="9"/>
  <c r="P83" i="9"/>
  <c r="O83" i="9"/>
  <c r="N83" i="9"/>
  <c r="L83" i="9"/>
  <c r="J83" i="9"/>
  <c r="P82" i="9"/>
  <c r="O82" i="9"/>
  <c r="N82" i="9"/>
  <c r="L82" i="9"/>
  <c r="J82" i="9"/>
  <c r="P81" i="9"/>
  <c r="O81" i="9"/>
  <c r="N81" i="9"/>
  <c r="L81" i="9"/>
  <c r="J81" i="9"/>
  <c r="P80" i="9"/>
  <c r="O80" i="9"/>
  <c r="N80" i="9"/>
  <c r="L80" i="9"/>
  <c r="J80" i="9"/>
  <c r="P79" i="9"/>
  <c r="O79" i="9"/>
  <c r="N79" i="9"/>
  <c r="L79" i="9"/>
  <c r="J79" i="9"/>
  <c r="P78" i="9"/>
  <c r="O78" i="9"/>
  <c r="N78" i="9"/>
  <c r="L78" i="9"/>
  <c r="J78" i="9"/>
  <c r="P77" i="9"/>
  <c r="O77" i="9"/>
  <c r="N77" i="9"/>
  <c r="L77" i="9"/>
  <c r="J77" i="9"/>
  <c r="P76" i="9"/>
  <c r="O76" i="9"/>
  <c r="N76" i="9"/>
  <c r="L76" i="9"/>
  <c r="J76" i="9"/>
  <c r="P75" i="9"/>
  <c r="O75" i="9"/>
  <c r="N75" i="9"/>
  <c r="L75" i="9"/>
  <c r="J75" i="9"/>
  <c r="P74" i="9"/>
  <c r="O74" i="9"/>
  <c r="N74" i="9"/>
  <c r="L74" i="9"/>
  <c r="J74" i="9"/>
  <c r="P73" i="9"/>
  <c r="O73" i="9"/>
  <c r="N73" i="9"/>
  <c r="L73" i="9"/>
  <c r="J73" i="9"/>
  <c r="P72" i="9"/>
  <c r="O72" i="9"/>
  <c r="N72" i="9"/>
  <c r="L72" i="9"/>
  <c r="J72" i="9"/>
  <c r="P71" i="9"/>
  <c r="O71" i="9"/>
  <c r="N71" i="9"/>
  <c r="L71" i="9"/>
  <c r="J71" i="9"/>
  <c r="P70" i="9"/>
  <c r="O70" i="9"/>
  <c r="N70" i="9"/>
  <c r="L70" i="9"/>
  <c r="J70" i="9"/>
  <c r="P69" i="9"/>
  <c r="O69" i="9"/>
  <c r="N69" i="9"/>
  <c r="L69" i="9"/>
  <c r="J69" i="9"/>
  <c r="P68" i="9"/>
  <c r="O68" i="9"/>
  <c r="N68" i="9"/>
  <c r="L68" i="9"/>
  <c r="J68" i="9"/>
  <c r="P67" i="9"/>
  <c r="O67" i="9"/>
  <c r="N67" i="9"/>
  <c r="L67" i="9"/>
  <c r="J67" i="9"/>
  <c r="P66" i="9"/>
  <c r="O66" i="9"/>
  <c r="N66" i="9"/>
  <c r="L66" i="9"/>
  <c r="J66" i="9"/>
  <c r="P65" i="9"/>
  <c r="O65" i="9"/>
  <c r="N65" i="9"/>
  <c r="L65" i="9"/>
  <c r="J65" i="9"/>
  <c r="P64" i="9"/>
  <c r="O64" i="9"/>
  <c r="N64" i="9"/>
  <c r="L64" i="9"/>
  <c r="J64" i="9"/>
  <c r="P63" i="9"/>
  <c r="O63" i="9"/>
  <c r="N63" i="9"/>
  <c r="L63" i="9"/>
  <c r="J63" i="9"/>
  <c r="P62" i="9"/>
  <c r="O62" i="9"/>
  <c r="N62" i="9"/>
  <c r="L62" i="9"/>
  <c r="J62" i="9"/>
  <c r="P61" i="9"/>
  <c r="O61" i="9"/>
  <c r="N61" i="9"/>
  <c r="L61" i="9"/>
  <c r="J61" i="9"/>
  <c r="P60" i="9"/>
  <c r="O60" i="9"/>
  <c r="N60" i="9"/>
  <c r="L60" i="9"/>
  <c r="J60" i="9"/>
  <c r="P59" i="9"/>
  <c r="O59" i="9"/>
  <c r="N59" i="9"/>
  <c r="L59" i="9"/>
  <c r="J59" i="9"/>
  <c r="P58" i="9"/>
  <c r="O58" i="9"/>
  <c r="N58" i="9"/>
  <c r="L58" i="9"/>
  <c r="J58" i="9"/>
  <c r="P57" i="9"/>
  <c r="O57" i="9"/>
  <c r="N57" i="9"/>
  <c r="L57" i="9"/>
  <c r="J57" i="9"/>
  <c r="P56" i="9"/>
  <c r="O56" i="9"/>
  <c r="N56" i="9"/>
  <c r="L56" i="9"/>
  <c r="J56" i="9"/>
  <c r="P55" i="9"/>
  <c r="O55" i="9"/>
  <c r="N55" i="9"/>
  <c r="L55" i="9"/>
  <c r="J55" i="9"/>
  <c r="P54" i="9"/>
  <c r="O54" i="9"/>
  <c r="N54" i="9"/>
  <c r="L54" i="9"/>
  <c r="J54" i="9"/>
  <c r="P53" i="9"/>
  <c r="O53" i="9"/>
  <c r="N53" i="9"/>
  <c r="L53" i="9"/>
  <c r="J53" i="9"/>
  <c r="P52" i="9"/>
  <c r="O52" i="9"/>
  <c r="N52" i="9"/>
  <c r="L52" i="9"/>
  <c r="J52" i="9"/>
  <c r="P51" i="9"/>
  <c r="O51" i="9"/>
  <c r="N51" i="9"/>
  <c r="L51" i="9"/>
  <c r="J51" i="9"/>
  <c r="P50" i="9"/>
  <c r="O50" i="9"/>
  <c r="N50" i="9"/>
  <c r="L50" i="9"/>
  <c r="J50" i="9"/>
  <c r="P49" i="9"/>
  <c r="O49" i="9"/>
  <c r="N49" i="9"/>
  <c r="L49" i="9"/>
  <c r="J49" i="9"/>
  <c r="P48" i="9"/>
  <c r="O48" i="9"/>
  <c r="N48" i="9"/>
  <c r="L48" i="9"/>
  <c r="J48" i="9"/>
  <c r="P47" i="9"/>
  <c r="O47" i="9"/>
  <c r="N47" i="9"/>
  <c r="L47" i="9"/>
  <c r="J47" i="9"/>
  <c r="P46" i="9"/>
  <c r="O46" i="9"/>
  <c r="N46" i="9"/>
  <c r="L46" i="9"/>
  <c r="J46" i="9"/>
  <c r="P45" i="9"/>
  <c r="O45" i="9"/>
  <c r="N45" i="9"/>
  <c r="L45" i="9"/>
  <c r="J45" i="9"/>
  <c r="P44" i="9"/>
  <c r="O44" i="9"/>
  <c r="N44" i="9"/>
  <c r="L44" i="9"/>
  <c r="J44" i="9"/>
  <c r="P43" i="9"/>
  <c r="O43" i="9"/>
  <c r="N43" i="9"/>
  <c r="L43" i="9"/>
  <c r="J43" i="9"/>
  <c r="P42" i="9"/>
  <c r="O42" i="9"/>
  <c r="N42" i="9"/>
  <c r="L42" i="9"/>
  <c r="J42" i="9"/>
  <c r="P41" i="9"/>
  <c r="O41" i="9"/>
  <c r="N41" i="9"/>
  <c r="L41" i="9"/>
  <c r="J41" i="9"/>
  <c r="P40" i="9"/>
  <c r="O40" i="9"/>
  <c r="N40" i="9"/>
  <c r="L40" i="9"/>
  <c r="J40" i="9"/>
  <c r="P39" i="9"/>
  <c r="O39" i="9"/>
  <c r="N39" i="9"/>
  <c r="L39" i="9"/>
  <c r="J39" i="9"/>
  <c r="P38" i="9"/>
  <c r="O38" i="9"/>
  <c r="N38" i="9"/>
  <c r="L38" i="9"/>
  <c r="J38" i="9"/>
  <c r="P37" i="9"/>
  <c r="O37" i="9"/>
  <c r="N37" i="9"/>
  <c r="L37" i="9"/>
  <c r="J37" i="9"/>
  <c r="P36" i="9"/>
  <c r="O36" i="9"/>
  <c r="N36" i="9"/>
  <c r="L36" i="9"/>
  <c r="J36" i="9"/>
  <c r="P35" i="9"/>
  <c r="O35" i="9"/>
  <c r="N35" i="9"/>
  <c r="L35" i="9"/>
  <c r="J35" i="9"/>
  <c r="P34" i="9"/>
  <c r="O34" i="9"/>
  <c r="N34" i="9"/>
  <c r="L34" i="9"/>
  <c r="J34" i="9"/>
  <c r="P33" i="9"/>
  <c r="O33" i="9"/>
  <c r="N33" i="9"/>
  <c r="L33" i="9"/>
  <c r="J33" i="9"/>
  <c r="P32" i="9"/>
  <c r="O32" i="9"/>
  <c r="N32" i="9"/>
  <c r="L32" i="9"/>
  <c r="J32" i="9"/>
  <c r="P31" i="9"/>
  <c r="O31" i="9"/>
  <c r="N31" i="9"/>
  <c r="L31" i="9"/>
  <c r="J31" i="9"/>
  <c r="P30" i="9"/>
  <c r="O30" i="9"/>
  <c r="N30" i="9"/>
  <c r="L30" i="9"/>
  <c r="J30" i="9"/>
  <c r="P29" i="9"/>
  <c r="O29" i="9"/>
  <c r="N29" i="9"/>
  <c r="L29" i="9"/>
  <c r="J29" i="9"/>
  <c r="P28" i="9"/>
  <c r="O28" i="9"/>
  <c r="N28" i="9"/>
  <c r="L28" i="9"/>
  <c r="J28" i="9"/>
  <c r="P27" i="9"/>
  <c r="O27" i="9"/>
  <c r="N27" i="9"/>
  <c r="L27" i="9"/>
  <c r="J27" i="9"/>
  <c r="P26" i="9"/>
  <c r="O26" i="9"/>
  <c r="N26" i="9"/>
  <c r="L26" i="9"/>
  <c r="J26" i="9"/>
  <c r="P25" i="9"/>
  <c r="O25" i="9"/>
  <c r="N25" i="9"/>
  <c r="L25" i="9"/>
  <c r="J25" i="9"/>
  <c r="P24" i="9"/>
  <c r="O24" i="9"/>
  <c r="N24" i="9"/>
  <c r="L24" i="9"/>
  <c r="J24" i="9"/>
  <c r="P23" i="9"/>
  <c r="O23" i="9"/>
  <c r="N23" i="9"/>
  <c r="L23" i="9"/>
  <c r="J23" i="9"/>
  <c r="P22" i="9"/>
  <c r="O22" i="9"/>
  <c r="N22" i="9"/>
  <c r="L22" i="9"/>
  <c r="J22" i="9"/>
  <c r="P21" i="9"/>
  <c r="O21" i="9"/>
  <c r="N21" i="9"/>
  <c r="L21" i="9"/>
  <c r="J21" i="9"/>
  <c r="P20" i="9"/>
  <c r="O20" i="9"/>
  <c r="N20" i="9"/>
  <c r="L20" i="9"/>
  <c r="J20" i="9"/>
  <c r="P19" i="9"/>
  <c r="O19" i="9"/>
  <c r="N19" i="9"/>
  <c r="L19" i="9"/>
  <c r="J19" i="9"/>
  <c r="P18" i="9"/>
  <c r="O18" i="9"/>
  <c r="N18" i="9"/>
  <c r="L18" i="9"/>
  <c r="J18" i="9"/>
  <c r="P17" i="9"/>
  <c r="O17" i="9"/>
  <c r="N17" i="9"/>
  <c r="L17" i="9"/>
  <c r="J17" i="9"/>
  <c r="AS22" i="9"/>
  <c r="AR22" i="9"/>
  <c r="P16" i="9"/>
  <c r="O16" i="9"/>
  <c r="N16" i="9"/>
  <c r="L16" i="9"/>
  <c r="J16" i="9"/>
  <c r="AU15" i="9"/>
  <c r="AT15" i="9"/>
  <c r="AS15" i="9"/>
  <c r="AR15" i="9"/>
  <c r="AQ15" i="9"/>
  <c r="AP15" i="9"/>
  <c r="AO15" i="9"/>
  <c r="AN15" i="9"/>
  <c r="AM15" i="9"/>
  <c r="AL15" i="9"/>
  <c r="P15" i="9"/>
  <c r="O15" i="9"/>
  <c r="N15" i="9"/>
  <c r="L15" i="9"/>
  <c r="J15" i="9"/>
  <c r="P14" i="9"/>
  <c r="O14" i="9"/>
  <c r="N14" i="9"/>
  <c r="L14" i="9"/>
  <c r="J14" i="9"/>
  <c r="P13" i="9"/>
  <c r="O13" i="9"/>
  <c r="N13" i="9"/>
  <c r="L13" i="9"/>
  <c r="J13" i="9"/>
  <c r="P12" i="9"/>
  <c r="O12" i="9"/>
  <c r="N12" i="9"/>
  <c r="L12" i="9"/>
  <c r="J12" i="9"/>
  <c r="P11" i="9"/>
  <c r="O11" i="9"/>
  <c r="N11" i="9"/>
  <c r="L11" i="9"/>
  <c r="J11" i="9"/>
  <c r="P10" i="9"/>
  <c r="O10" i="9"/>
  <c r="N10" i="9"/>
  <c r="L10" i="9"/>
  <c r="J10" i="9"/>
  <c r="P9" i="9"/>
  <c r="O9" i="9"/>
  <c r="N9" i="9"/>
  <c r="L9" i="9"/>
  <c r="J9" i="9"/>
  <c r="P8" i="9"/>
  <c r="O8" i="9"/>
  <c r="N8" i="9"/>
  <c r="L8" i="9"/>
  <c r="J8" i="9"/>
  <c r="P7" i="9"/>
  <c r="O7" i="9"/>
  <c r="N7" i="9"/>
  <c r="L7" i="9"/>
  <c r="J7" i="9"/>
  <c r="X3" i="50"/>
  <c r="M24" i="3"/>
  <c r="L24" i="3"/>
  <c r="K24" i="3"/>
  <c r="J24" i="3"/>
  <c r="I24" i="3"/>
  <c r="H24" i="3"/>
  <c r="G24" i="3"/>
  <c r="F24" i="3"/>
  <c r="E24" i="3"/>
  <c r="D24" i="3"/>
  <c r="M23" i="3"/>
  <c r="L23" i="3"/>
  <c r="K23" i="3"/>
  <c r="J23" i="3"/>
  <c r="I23" i="3"/>
  <c r="H23" i="3"/>
  <c r="G23" i="3"/>
  <c r="F23" i="3"/>
  <c r="D23" i="3"/>
  <c r="AC16" i="50"/>
  <c r="AD16" i="50"/>
  <c r="AP22" i="9"/>
  <c r="AE24" i="50"/>
  <c r="AD8" i="50"/>
  <c r="AE14" i="50"/>
  <c r="AB16" i="50"/>
  <c r="AE16" i="50"/>
  <c r="AG20" i="50"/>
  <c r="Y22" i="50"/>
  <c r="AD24" i="50"/>
  <c r="Y16" i="50"/>
  <c r="AG16" i="50"/>
  <c r="AA22" i="50"/>
  <c r="AF16" i="50"/>
  <c r="AH22" i="50"/>
  <c r="AC14" i="50"/>
  <c r="Z16" i="50"/>
  <c r="AH16" i="50"/>
  <c r="Y24" i="50"/>
  <c r="Y10" i="50"/>
  <c r="AK24" i="80"/>
  <c r="AW20" i="9"/>
  <c r="AW17" i="9"/>
  <c r="AU22" i="9"/>
  <c r="AT22" i="9"/>
  <c r="AW19" i="9"/>
  <c r="AW16" i="9"/>
  <c r="AL22" i="9"/>
  <c r="AN22" i="9"/>
  <c r="AW18" i="9"/>
  <c r="AQ22" i="9"/>
  <c r="AM22" i="9"/>
  <c r="AO22" i="9"/>
  <c r="AR26" i="48"/>
  <c r="AQ26" i="48"/>
  <c r="AP26" i="48"/>
  <c r="AO26" i="48"/>
  <c r="AN26" i="48"/>
  <c r="AM26" i="48"/>
  <c r="AL26" i="48"/>
  <c r="AK26" i="48"/>
  <c r="AJ26" i="48"/>
  <c r="AI26" i="48"/>
  <c r="AH26" i="48"/>
  <c r="AG26" i="48"/>
  <c r="AF26" i="48"/>
  <c r="AE26" i="48"/>
  <c r="AD26" i="48"/>
  <c r="U26" i="48"/>
  <c r="O26" i="48"/>
  <c r="N26" i="48"/>
  <c r="G26" i="48"/>
  <c r="C26" i="48"/>
  <c r="AR25" i="48"/>
  <c r="AQ25" i="48"/>
  <c r="AP25" i="48"/>
  <c r="AO25" i="48"/>
  <c r="AN25" i="48"/>
  <c r="AM25" i="48"/>
  <c r="AL25" i="48"/>
  <c r="AK25" i="48"/>
  <c r="AJ25" i="48"/>
  <c r="AI25" i="48"/>
  <c r="AH25" i="48"/>
  <c r="AG25" i="48"/>
  <c r="AF25" i="48"/>
  <c r="AE25" i="48"/>
  <c r="AD25" i="48"/>
  <c r="BQ101" i="111"/>
  <c r="BW111" i="111"/>
  <c r="BX111" i="111" s="1"/>
  <c r="BQ102" i="111"/>
  <c r="BQ103" i="111"/>
  <c r="AL101" i="111"/>
  <c r="AL102" i="111"/>
  <c r="AL103" i="111"/>
  <c r="U25" i="48"/>
  <c r="BQ86" i="111"/>
  <c r="BW96" i="111"/>
  <c r="BX96" i="111" s="1"/>
  <c r="AL86" i="111"/>
  <c r="O25" i="48"/>
  <c r="N25" i="48"/>
  <c r="G25" i="48"/>
  <c r="C25" i="48"/>
  <c r="B25" i="48"/>
  <c r="AR24" i="48"/>
  <c r="AQ24" i="48"/>
  <c r="AP24" i="48"/>
  <c r="AO24" i="48"/>
  <c r="AN24" i="48"/>
  <c r="AM24" i="48"/>
  <c r="AL24" i="48"/>
  <c r="AK24" i="48"/>
  <c r="AJ24" i="48"/>
  <c r="AI24" i="48"/>
  <c r="AH24" i="48"/>
  <c r="AG24" i="48"/>
  <c r="AF24" i="48"/>
  <c r="AE24" i="48"/>
  <c r="AD24" i="48"/>
  <c r="U24" i="48"/>
  <c r="O24" i="48"/>
  <c r="N24" i="48"/>
  <c r="G24" i="48"/>
  <c r="C24" i="48"/>
  <c r="B24" i="48"/>
  <c r="AR23" i="48"/>
  <c r="AQ23" i="48"/>
  <c r="AP23" i="48"/>
  <c r="AO23" i="48"/>
  <c r="AN23" i="48"/>
  <c r="AM23" i="48"/>
  <c r="AL23" i="48"/>
  <c r="AK23" i="48"/>
  <c r="AJ23" i="48"/>
  <c r="AI23" i="48"/>
  <c r="AH23" i="48"/>
  <c r="AG23" i="48"/>
  <c r="AF23" i="48"/>
  <c r="AE23" i="48"/>
  <c r="AD23" i="48"/>
  <c r="U23" i="48"/>
  <c r="O23" i="48"/>
  <c r="N23" i="48"/>
  <c r="G23" i="48"/>
  <c r="C23" i="48"/>
  <c r="B23" i="48"/>
  <c r="C8" i="48"/>
  <c r="A21" i="48" s="1"/>
  <c r="E198" i="117"/>
  <c r="E197" i="117"/>
  <c r="E196" i="117"/>
  <c r="E195" i="117"/>
  <c r="E194" i="117"/>
  <c r="E193" i="117"/>
  <c r="E192" i="117"/>
  <c r="E191" i="117"/>
  <c r="E190" i="117"/>
  <c r="E189" i="117"/>
  <c r="E187" i="117"/>
  <c r="E186" i="117"/>
  <c r="E184" i="117"/>
  <c r="E183" i="117"/>
  <c r="E182" i="117"/>
  <c r="E181" i="117"/>
  <c r="E180" i="117"/>
  <c r="E173" i="117"/>
  <c r="E172" i="117"/>
  <c r="E171" i="117"/>
  <c r="E170" i="117"/>
  <c r="E169" i="117"/>
  <c r="E168" i="117"/>
  <c r="E167" i="117"/>
  <c r="E166" i="117"/>
  <c r="E165" i="117"/>
  <c r="E163" i="117"/>
  <c r="E162" i="117"/>
  <c r="E161" i="117"/>
  <c r="E160" i="117"/>
  <c r="E159" i="117"/>
  <c r="E158" i="117"/>
  <c r="E157" i="117"/>
  <c r="E156" i="117"/>
  <c r="E155" i="117"/>
  <c r="R126" i="117"/>
  <c r="R125" i="117"/>
  <c r="R124" i="117"/>
  <c r="R123" i="117"/>
  <c r="R122" i="117"/>
  <c r="BR110" i="117"/>
  <c r="BQ110" i="117"/>
  <c r="BO110" i="117"/>
  <c r="BN110" i="117"/>
  <c r="BM110" i="117"/>
  <c r="BL110" i="117"/>
  <c r="BK110" i="117"/>
  <c r="BJ110" i="117"/>
  <c r="BI110" i="117"/>
  <c r="AR110" i="117"/>
  <c r="AL110" i="117"/>
  <c r="T110" i="117"/>
  <c r="BR109" i="117"/>
  <c r="BQ109" i="117"/>
  <c r="BO109" i="117"/>
  <c r="BN109" i="117"/>
  <c r="BM109" i="117"/>
  <c r="BL109" i="117"/>
  <c r="BK109" i="117"/>
  <c r="BJ109" i="117"/>
  <c r="BI109" i="117"/>
  <c r="AR109" i="117"/>
  <c r="AL109" i="117"/>
  <c r="T109" i="117"/>
  <c r="BR108" i="117"/>
  <c r="BQ108" i="117"/>
  <c r="BO108" i="117"/>
  <c r="BN108" i="117"/>
  <c r="BM108" i="117"/>
  <c r="BL108" i="117"/>
  <c r="BK108" i="117"/>
  <c r="BJ108" i="117"/>
  <c r="BI108" i="117"/>
  <c r="AR108" i="117"/>
  <c r="AL108" i="117"/>
  <c r="T108" i="117"/>
  <c r="BR107" i="117"/>
  <c r="BQ107" i="117"/>
  <c r="BO107" i="117"/>
  <c r="BN107" i="117"/>
  <c r="BM107" i="117"/>
  <c r="BL107" i="117"/>
  <c r="BK107" i="117"/>
  <c r="BJ107" i="117"/>
  <c r="BI107" i="117"/>
  <c r="AR107" i="117"/>
  <c r="AL107" i="117"/>
  <c r="T107" i="117"/>
  <c r="BR106" i="117"/>
  <c r="BQ106" i="117"/>
  <c r="BO106" i="117"/>
  <c r="BN106" i="117"/>
  <c r="BM106" i="117"/>
  <c r="BL106" i="117"/>
  <c r="BK106" i="117"/>
  <c r="BJ106" i="117"/>
  <c r="BI106" i="117"/>
  <c r="AR106" i="117"/>
  <c r="AL106" i="117"/>
  <c r="T106" i="117"/>
  <c r="BR105" i="117"/>
  <c r="BQ105" i="117"/>
  <c r="BO105" i="117"/>
  <c r="BN105" i="117"/>
  <c r="BM105" i="117"/>
  <c r="BL105" i="117"/>
  <c r="BK105" i="117"/>
  <c r="BJ105" i="117"/>
  <c r="BI105" i="117"/>
  <c r="AR105" i="117"/>
  <c r="AL105" i="117"/>
  <c r="T105" i="117"/>
  <c r="BR104" i="117"/>
  <c r="BQ104" i="117"/>
  <c r="BO104" i="117"/>
  <c r="BN104" i="117"/>
  <c r="BM104" i="117"/>
  <c r="BL104" i="117"/>
  <c r="BK104" i="117"/>
  <c r="BJ104" i="117"/>
  <c r="BI104" i="117"/>
  <c r="AR104" i="117"/>
  <c r="AL104" i="117"/>
  <c r="T104" i="117"/>
  <c r="BR103" i="117"/>
  <c r="AR103" i="117" s="1"/>
  <c r="BQ103" i="117"/>
  <c r="BO103" i="117"/>
  <c r="BN103" i="117"/>
  <c r="BM103" i="117"/>
  <c r="BL103" i="117"/>
  <c r="BK103" i="117"/>
  <c r="BJ103" i="117"/>
  <c r="BI103" i="117"/>
  <c r="AL103" i="117"/>
  <c r="T103" i="117"/>
  <c r="BR102" i="117"/>
  <c r="AR102" i="117" s="1"/>
  <c r="BQ102" i="117"/>
  <c r="BO102" i="117"/>
  <c r="BN102" i="117"/>
  <c r="BM102" i="117"/>
  <c r="BL102" i="117"/>
  <c r="BK102" i="117"/>
  <c r="BJ102" i="117"/>
  <c r="BI102" i="117"/>
  <c r="AL102" i="117"/>
  <c r="T102" i="117"/>
  <c r="BR101" i="117"/>
  <c r="AR101" i="117" s="1"/>
  <c r="BO101" i="117"/>
  <c r="BN101" i="117"/>
  <c r="BM101" i="117"/>
  <c r="BL101" i="117"/>
  <c r="BK101" i="117"/>
  <c r="BJ101" i="117"/>
  <c r="BI101" i="117"/>
  <c r="T101" i="117"/>
  <c r="BU100" i="117"/>
  <c r="BT100" i="117"/>
  <c r="BS100" i="117"/>
  <c r="BO100" i="117"/>
  <c r="BN100" i="117"/>
  <c r="BM100" i="117"/>
  <c r="BL100" i="117"/>
  <c r="BK100" i="117"/>
  <c r="BJ100" i="117"/>
  <c r="BI100" i="117"/>
  <c r="BR95" i="117"/>
  <c r="BQ95" i="117"/>
  <c r="BO95" i="117"/>
  <c r="BN95" i="117"/>
  <c r="BM95" i="117"/>
  <c r="BL95" i="117"/>
  <c r="BK95" i="117"/>
  <c r="BJ95" i="117"/>
  <c r="BI95" i="117"/>
  <c r="AR95" i="117"/>
  <c r="AL95" i="117"/>
  <c r="T95" i="117"/>
  <c r="BR94" i="117"/>
  <c r="BQ94" i="117"/>
  <c r="BO94" i="117"/>
  <c r="BN94" i="117"/>
  <c r="BM94" i="117"/>
  <c r="BL94" i="117"/>
  <c r="BK94" i="117"/>
  <c r="BJ94" i="117"/>
  <c r="BI94" i="117"/>
  <c r="AR94" i="117"/>
  <c r="AL94" i="117"/>
  <c r="T94" i="117"/>
  <c r="BR93" i="117"/>
  <c r="BQ93" i="117"/>
  <c r="BO93" i="117"/>
  <c r="BN93" i="117"/>
  <c r="BM93" i="117"/>
  <c r="BL93" i="117"/>
  <c r="BK93" i="117"/>
  <c r="BJ93" i="117"/>
  <c r="BI93" i="117"/>
  <c r="AR93" i="117"/>
  <c r="AL93" i="117"/>
  <c r="T93" i="117"/>
  <c r="BR92" i="117"/>
  <c r="BQ92" i="117"/>
  <c r="BO92" i="117"/>
  <c r="BN92" i="117"/>
  <c r="BM92" i="117"/>
  <c r="BL92" i="117"/>
  <c r="BK92" i="117"/>
  <c r="BJ92" i="117"/>
  <c r="BI92" i="117"/>
  <c r="AR92" i="117"/>
  <c r="AL92" i="117"/>
  <c r="T92" i="117"/>
  <c r="BR91" i="117"/>
  <c r="BQ91" i="117"/>
  <c r="BO91" i="117"/>
  <c r="BN91" i="117"/>
  <c r="BM91" i="117"/>
  <c r="BL91" i="117"/>
  <c r="BK91" i="117"/>
  <c r="BJ91" i="117"/>
  <c r="BI91" i="117"/>
  <c r="AR91" i="117"/>
  <c r="AL91" i="117"/>
  <c r="T91" i="117"/>
  <c r="BR90" i="117"/>
  <c r="BQ90" i="117"/>
  <c r="BO90" i="117"/>
  <c r="BN90" i="117"/>
  <c r="BM90" i="117"/>
  <c r="BL90" i="117"/>
  <c r="BK90" i="117"/>
  <c r="BJ90" i="117"/>
  <c r="BI90" i="117"/>
  <c r="AR90" i="117"/>
  <c r="AL90" i="117"/>
  <c r="T90" i="117"/>
  <c r="BR89" i="117"/>
  <c r="BQ89" i="117"/>
  <c r="BO89" i="117"/>
  <c r="BN89" i="117"/>
  <c r="BM89" i="117"/>
  <c r="BL89" i="117"/>
  <c r="BK89" i="117"/>
  <c r="BJ89" i="117"/>
  <c r="BI89" i="117"/>
  <c r="AR89" i="117"/>
  <c r="AL89" i="117"/>
  <c r="T89" i="117"/>
  <c r="BR88" i="117"/>
  <c r="BQ88" i="117"/>
  <c r="BO88" i="117"/>
  <c r="BN88" i="117"/>
  <c r="BM88" i="117"/>
  <c r="BL88" i="117"/>
  <c r="BK88" i="117"/>
  <c r="BJ88" i="117"/>
  <c r="BI88" i="117"/>
  <c r="AR88" i="117"/>
  <c r="AL88" i="117"/>
  <c r="T88" i="117"/>
  <c r="BR87" i="117"/>
  <c r="BQ87" i="117"/>
  <c r="BO87" i="117"/>
  <c r="BN87" i="117"/>
  <c r="BM87" i="117"/>
  <c r="BL87" i="117"/>
  <c r="BK87" i="117"/>
  <c r="BJ87" i="117"/>
  <c r="BI87" i="117"/>
  <c r="AR87" i="117"/>
  <c r="AL87" i="117"/>
  <c r="T87" i="117"/>
  <c r="BR86" i="117"/>
  <c r="AR86" i="117" s="1"/>
  <c r="BO86" i="117"/>
  <c r="BN86" i="117"/>
  <c r="BM86" i="117"/>
  <c r="BL86" i="117"/>
  <c r="BK86" i="117"/>
  <c r="BJ86" i="117"/>
  <c r="BI86" i="117"/>
  <c r="T86" i="117"/>
  <c r="BU85" i="117"/>
  <c r="BT85" i="117"/>
  <c r="BS85" i="117"/>
  <c r="BO85" i="117"/>
  <c r="BN85" i="117"/>
  <c r="BM85" i="117"/>
  <c r="BL85" i="117"/>
  <c r="BK85" i="117"/>
  <c r="BJ85" i="117"/>
  <c r="BI85" i="117"/>
  <c r="CF40" i="117"/>
  <c r="CE40" i="117"/>
  <c r="CD40" i="117"/>
  <c r="CC40" i="117"/>
  <c r="CB40" i="117"/>
  <c r="CA40" i="117"/>
  <c r="BX40" i="117"/>
  <c r="BW40" i="117"/>
  <c r="BV40" i="117"/>
  <c r="BU40" i="117"/>
  <c r="BT40" i="117"/>
  <c r="BS40" i="117"/>
  <c r="BP40" i="117"/>
  <c r="BO40" i="117"/>
  <c r="BN40" i="117"/>
  <c r="BM40" i="117"/>
  <c r="BL40" i="117"/>
  <c r="BK40" i="117"/>
  <c r="CF39" i="117"/>
  <c r="CE39" i="117"/>
  <c r="CD39" i="117"/>
  <c r="CC39" i="117"/>
  <c r="CB39" i="117"/>
  <c r="CA39" i="117"/>
  <c r="BX39" i="117"/>
  <c r="BW39" i="117"/>
  <c r="BV39" i="117"/>
  <c r="BU39" i="117"/>
  <c r="BT39" i="117"/>
  <c r="BS39" i="117"/>
  <c r="BP39" i="117"/>
  <c r="BO39" i="117"/>
  <c r="BN39" i="117"/>
  <c r="BM39" i="117"/>
  <c r="BL39" i="117"/>
  <c r="BK39" i="117"/>
  <c r="CF38" i="117"/>
  <c r="CE38" i="117"/>
  <c r="CD38" i="117"/>
  <c r="CC38" i="117"/>
  <c r="CB38" i="117"/>
  <c r="CA38" i="117"/>
  <c r="BX38" i="117"/>
  <c r="BW38" i="117"/>
  <c r="BV38" i="117"/>
  <c r="BU38" i="117"/>
  <c r="BT38" i="117"/>
  <c r="BS38" i="117"/>
  <c r="BP38" i="117"/>
  <c r="BO38" i="117"/>
  <c r="BN38" i="117"/>
  <c r="BM38" i="117"/>
  <c r="BL38" i="117"/>
  <c r="BK38" i="117"/>
  <c r="CF37" i="117"/>
  <c r="CE37" i="117"/>
  <c r="CD37" i="117"/>
  <c r="CC37" i="117"/>
  <c r="CB37" i="117"/>
  <c r="CA37" i="117"/>
  <c r="BX37" i="117"/>
  <c r="BW37" i="117"/>
  <c r="BV37" i="117"/>
  <c r="BU37" i="117"/>
  <c r="BT37" i="117"/>
  <c r="BS37" i="117"/>
  <c r="BP37" i="117"/>
  <c r="BO37" i="117"/>
  <c r="BN37" i="117"/>
  <c r="BM37" i="117"/>
  <c r="BL37" i="117"/>
  <c r="BK37" i="117"/>
  <c r="CF36" i="117"/>
  <c r="CE36" i="117"/>
  <c r="CD36" i="117"/>
  <c r="CC36" i="117"/>
  <c r="CB36" i="117"/>
  <c r="CA36" i="117"/>
  <c r="BX36" i="117"/>
  <c r="BW36" i="117"/>
  <c r="BV36" i="117"/>
  <c r="BU36" i="117"/>
  <c r="BT36" i="117"/>
  <c r="BS36" i="117"/>
  <c r="BP36" i="117"/>
  <c r="BO36" i="117"/>
  <c r="BN36" i="117"/>
  <c r="BM36" i="117"/>
  <c r="BL36" i="117"/>
  <c r="BK36" i="117"/>
  <c r="CF35" i="117"/>
  <c r="CE35" i="117"/>
  <c r="CD35" i="117"/>
  <c r="CC35" i="117"/>
  <c r="CB35" i="117"/>
  <c r="CA35" i="117"/>
  <c r="BX35" i="117"/>
  <c r="BW35" i="117"/>
  <c r="BV35" i="117"/>
  <c r="BU35" i="117"/>
  <c r="BT35" i="117"/>
  <c r="BS35" i="117"/>
  <c r="BP35" i="117"/>
  <c r="BO35" i="117"/>
  <c r="BN35" i="117"/>
  <c r="BM35" i="117"/>
  <c r="BL35" i="117"/>
  <c r="BK35" i="117"/>
  <c r="CF34" i="117"/>
  <c r="CE34" i="117"/>
  <c r="CD34" i="117"/>
  <c r="CC34" i="117"/>
  <c r="CB34" i="117"/>
  <c r="CA34" i="117"/>
  <c r="BX34" i="117"/>
  <c r="BW34" i="117"/>
  <c r="BV34" i="117"/>
  <c r="BU34" i="117"/>
  <c r="BT34" i="117"/>
  <c r="BS34" i="117"/>
  <c r="BP34" i="117"/>
  <c r="BO34" i="117"/>
  <c r="BN34" i="117"/>
  <c r="BM34" i="117"/>
  <c r="BL34" i="117"/>
  <c r="BK34" i="117"/>
  <c r="CF33" i="117"/>
  <c r="CE33" i="117"/>
  <c r="CD33" i="117"/>
  <c r="CC33" i="117"/>
  <c r="CB33" i="117"/>
  <c r="CA33" i="117"/>
  <c r="BX33" i="117"/>
  <c r="BW33" i="117"/>
  <c r="BV33" i="117"/>
  <c r="BU33" i="117"/>
  <c r="BT33" i="117"/>
  <c r="BS33" i="117"/>
  <c r="BP33" i="117"/>
  <c r="BO33" i="117"/>
  <c r="BN33" i="117"/>
  <c r="BM33" i="117"/>
  <c r="BL33" i="117"/>
  <c r="BK33" i="117"/>
  <c r="CF32" i="117"/>
  <c r="CE32" i="117"/>
  <c r="CD32" i="117"/>
  <c r="CC32" i="117"/>
  <c r="CB32" i="117"/>
  <c r="CA32" i="117"/>
  <c r="BX32" i="117"/>
  <c r="BW32" i="117"/>
  <c r="BV32" i="117"/>
  <c r="BU32" i="117"/>
  <c r="BT32" i="117"/>
  <c r="BS32" i="117"/>
  <c r="BP32" i="117"/>
  <c r="BO32" i="117"/>
  <c r="BN32" i="117"/>
  <c r="BM32" i="117"/>
  <c r="BL32" i="117"/>
  <c r="BK32" i="117"/>
  <c r="CF31" i="117"/>
  <c r="CE31" i="117"/>
  <c r="CD31" i="117"/>
  <c r="CC31" i="117"/>
  <c r="CB31" i="117"/>
  <c r="CA31" i="117"/>
  <c r="BX31" i="117"/>
  <c r="BW31" i="117"/>
  <c r="BV31" i="117"/>
  <c r="BU31" i="117"/>
  <c r="BT31" i="117"/>
  <c r="BS31" i="117"/>
  <c r="BP31" i="117"/>
  <c r="BO31" i="117"/>
  <c r="BN31" i="117"/>
  <c r="BM31" i="117"/>
  <c r="BL31" i="117"/>
  <c r="BK31" i="117"/>
  <c r="CF30" i="117"/>
  <c r="CE30" i="117"/>
  <c r="CD30" i="117"/>
  <c r="CC30" i="117"/>
  <c r="CB30" i="117"/>
  <c r="CA30" i="117"/>
  <c r="BX30" i="117"/>
  <c r="BW30" i="117"/>
  <c r="BV30" i="117"/>
  <c r="BU30" i="117"/>
  <c r="BT30" i="117"/>
  <c r="BS30" i="117"/>
  <c r="BP30" i="117"/>
  <c r="BO30" i="117"/>
  <c r="BN30" i="117"/>
  <c r="BM30" i="117"/>
  <c r="BL30" i="117"/>
  <c r="BK30" i="117"/>
  <c r="CF29" i="117"/>
  <c r="CE29" i="117"/>
  <c r="CD29" i="117"/>
  <c r="CC29" i="117"/>
  <c r="CB29" i="117"/>
  <c r="CA29" i="117"/>
  <c r="BX29" i="117"/>
  <c r="BW29" i="117"/>
  <c r="BV29" i="117"/>
  <c r="BU29" i="117"/>
  <c r="BT29" i="117"/>
  <c r="BS29" i="117"/>
  <c r="BP29" i="117"/>
  <c r="BO29" i="117"/>
  <c r="BN29" i="117"/>
  <c r="BM29" i="117"/>
  <c r="BL29" i="117"/>
  <c r="BK29" i="117"/>
  <c r="CF28" i="117"/>
  <c r="CE28" i="117"/>
  <c r="CD28" i="117"/>
  <c r="CC28" i="117"/>
  <c r="CB28" i="117"/>
  <c r="CA28" i="117"/>
  <c r="BX28" i="117"/>
  <c r="BW28" i="117"/>
  <c r="BV28" i="117"/>
  <c r="BU28" i="117"/>
  <c r="BT28" i="117"/>
  <c r="BS28" i="117"/>
  <c r="BP28" i="117"/>
  <c r="BO28" i="117"/>
  <c r="BN28" i="117"/>
  <c r="BM28" i="117"/>
  <c r="BL28" i="117"/>
  <c r="BK28" i="117"/>
  <c r="CF27" i="117"/>
  <c r="CE27" i="117"/>
  <c r="CD27" i="117"/>
  <c r="CC27" i="117"/>
  <c r="CB27" i="117"/>
  <c r="CA27" i="117"/>
  <c r="BX27" i="117"/>
  <c r="BW27" i="117"/>
  <c r="BV27" i="117"/>
  <c r="BU27" i="117"/>
  <c r="BT27" i="117"/>
  <c r="BS27" i="117"/>
  <c r="BP27" i="117"/>
  <c r="BO27" i="117"/>
  <c r="BN27" i="117"/>
  <c r="BM27" i="117"/>
  <c r="BL27" i="117"/>
  <c r="BK27" i="117"/>
  <c r="CF26" i="117"/>
  <c r="CE26" i="117"/>
  <c r="CD26" i="117"/>
  <c r="CC26" i="117"/>
  <c r="CB26" i="117"/>
  <c r="CA26" i="117"/>
  <c r="BX26" i="117"/>
  <c r="BW26" i="117"/>
  <c r="BV26" i="117"/>
  <c r="BU26" i="117"/>
  <c r="BT26" i="117"/>
  <c r="BS26" i="117"/>
  <c r="BP26" i="117"/>
  <c r="BO26" i="117"/>
  <c r="BN26" i="117"/>
  <c r="BM26" i="117"/>
  <c r="BL26" i="117"/>
  <c r="BK26" i="117"/>
  <c r="CF23" i="117"/>
  <c r="CE23" i="117"/>
  <c r="CD23" i="117"/>
  <c r="CC23" i="117"/>
  <c r="CB23" i="117"/>
  <c r="CA23" i="117"/>
  <c r="BX23" i="117"/>
  <c r="BW23" i="117"/>
  <c r="BV23" i="117"/>
  <c r="BU23" i="117"/>
  <c r="BT23" i="117"/>
  <c r="BS23" i="117"/>
  <c r="BP23" i="117"/>
  <c r="BO23" i="117"/>
  <c r="BN23" i="117"/>
  <c r="BM23" i="117"/>
  <c r="BL23" i="117"/>
  <c r="BK23" i="117"/>
  <c r="CF22" i="117"/>
  <c r="CE22" i="117"/>
  <c r="CD22" i="117"/>
  <c r="CC22" i="117"/>
  <c r="CB22" i="117"/>
  <c r="CA22" i="117"/>
  <c r="BX22" i="117"/>
  <c r="BW22" i="117"/>
  <c r="BV22" i="117"/>
  <c r="BU22" i="117"/>
  <c r="BT22" i="117"/>
  <c r="BS22" i="117"/>
  <c r="BP22" i="117"/>
  <c r="BO22" i="117"/>
  <c r="BN22" i="117"/>
  <c r="BM22" i="117"/>
  <c r="BL22" i="117"/>
  <c r="BK22" i="117"/>
  <c r="CF21" i="117"/>
  <c r="CE21" i="117"/>
  <c r="CD21" i="117"/>
  <c r="CC21" i="117"/>
  <c r="CB21" i="117"/>
  <c r="CA21" i="117"/>
  <c r="BX21" i="117"/>
  <c r="BW21" i="117"/>
  <c r="BV21" i="117"/>
  <c r="BU21" i="117"/>
  <c r="BT21" i="117"/>
  <c r="BS21" i="117"/>
  <c r="BP21" i="117"/>
  <c r="BO21" i="117"/>
  <c r="BN21" i="117"/>
  <c r="BM21" i="117"/>
  <c r="BL21" i="117"/>
  <c r="BK21" i="117"/>
  <c r="CF20" i="117"/>
  <c r="CE20" i="117"/>
  <c r="CD20" i="117"/>
  <c r="CC20" i="117"/>
  <c r="CB20" i="117"/>
  <c r="CA20" i="117"/>
  <c r="BX20" i="117"/>
  <c r="BW20" i="117"/>
  <c r="BV20" i="117"/>
  <c r="BU20" i="117"/>
  <c r="BT20" i="117"/>
  <c r="BS20" i="117"/>
  <c r="BP20" i="117"/>
  <c r="BO20" i="117"/>
  <c r="BN20" i="117"/>
  <c r="BM20" i="117"/>
  <c r="BL20" i="117"/>
  <c r="BK20" i="117"/>
  <c r="D20" i="117"/>
  <c r="C11" i="50" s="1"/>
  <c r="CF19" i="117"/>
  <c r="CE19" i="117"/>
  <c r="CD19" i="117"/>
  <c r="CC19" i="117"/>
  <c r="CB19" i="117"/>
  <c r="CA19" i="117"/>
  <c r="BX19" i="117"/>
  <c r="BW19" i="117"/>
  <c r="BV19" i="117"/>
  <c r="BU19" i="117"/>
  <c r="BT19" i="117"/>
  <c r="BS19" i="117"/>
  <c r="BP19" i="117"/>
  <c r="BO19" i="117"/>
  <c r="BN19" i="117"/>
  <c r="BM19" i="117"/>
  <c r="BL19" i="117"/>
  <c r="BK19" i="117"/>
  <c r="BK68" i="117"/>
  <c r="C19" i="64"/>
  <c r="C18" i="64"/>
  <c r="O15" i="64"/>
  <c r="P15" i="64" s="1"/>
  <c r="I66" i="108" s="1"/>
  <c r="O16" i="64"/>
  <c r="P16" i="64" s="1"/>
  <c r="O17" i="64"/>
  <c r="P17" i="64" s="1"/>
  <c r="I66" i="117" s="1"/>
  <c r="O18" i="64"/>
  <c r="O19" i="64"/>
  <c r="P19" i="64" s="1"/>
  <c r="I66" i="112" s="1"/>
  <c r="O20" i="64"/>
  <c r="O21" i="64"/>
  <c r="O22" i="64"/>
  <c r="P22" i="64" s="1"/>
  <c r="I66" i="115" s="1"/>
  <c r="O23" i="64"/>
  <c r="P23" i="64" s="1"/>
  <c r="I66" i="116" s="1"/>
  <c r="C17" i="65"/>
  <c r="C15" i="65"/>
  <c r="E198" i="116"/>
  <c r="E197" i="116"/>
  <c r="E196" i="116"/>
  <c r="E195" i="116"/>
  <c r="E194" i="116"/>
  <c r="E193" i="116"/>
  <c r="E192" i="116"/>
  <c r="E191" i="116"/>
  <c r="E190" i="116"/>
  <c r="E189" i="116"/>
  <c r="E187" i="116"/>
  <c r="E186" i="116"/>
  <c r="E184" i="116"/>
  <c r="E183" i="116"/>
  <c r="E182" i="116"/>
  <c r="E181" i="116"/>
  <c r="E180" i="116"/>
  <c r="E173" i="116"/>
  <c r="E172" i="116"/>
  <c r="E171" i="116"/>
  <c r="E170" i="116"/>
  <c r="E169" i="116"/>
  <c r="E168" i="116"/>
  <c r="E167" i="116"/>
  <c r="E163" i="116"/>
  <c r="E162" i="116"/>
  <c r="E161" i="116"/>
  <c r="E160" i="116"/>
  <c r="E159" i="116"/>
  <c r="E158" i="116"/>
  <c r="E157" i="116"/>
  <c r="E156" i="116"/>
  <c r="E155" i="116"/>
  <c r="R126" i="116"/>
  <c r="R125" i="116"/>
  <c r="R124" i="116"/>
  <c r="R123" i="116"/>
  <c r="R122" i="116"/>
  <c r="BR110" i="116"/>
  <c r="BQ110" i="116"/>
  <c r="BO110" i="116"/>
  <c r="BN110" i="116"/>
  <c r="BM110" i="116"/>
  <c r="BL110" i="116"/>
  <c r="BK110" i="116"/>
  <c r="BJ110" i="116"/>
  <c r="BI110" i="116"/>
  <c r="AR110" i="116"/>
  <c r="AL110" i="116"/>
  <c r="T110" i="116"/>
  <c r="BR109" i="116"/>
  <c r="BQ109" i="116"/>
  <c r="BO109" i="116"/>
  <c r="BN109" i="116"/>
  <c r="BM109" i="116"/>
  <c r="BL109" i="116"/>
  <c r="BK109" i="116"/>
  <c r="BJ109" i="116"/>
  <c r="BI109" i="116"/>
  <c r="AR109" i="116"/>
  <c r="AL109" i="116"/>
  <c r="T109" i="116"/>
  <c r="BR108" i="116"/>
  <c r="BQ108" i="116"/>
  <c r="BO108" i="116"/>
  <c r="BN108" i="116"/>
  <c r="BM108" i="116"/>
  <c r="BL108" i="116"/>
  <c r="BK108" i="116"/>
  <c r="BJ108" i="116"/>
  <c r="BI108" i="116"/>
  <c r="AR108" i="116"/>
  <c r="AL108" i="116"/>
  <c r="T108" i="116"/>
  <c r="BR107" i="116"/>
  <c r="BQ107" i="116"/>
  <c r="BO107" i="116"/>
  <c r="BN107" i="116"/>
  <c r="BM107" i="116"/>
  <c r="BL107" i="116"/>
  <c r="BK107" i="116"/>
  <c r="BJ107" i="116"/>
  <c r="BI107" i="116"/>
  <c r="AR107" i="116"/>
  <c r="AL107" i="116"/>
  <c r="T107" i="116"/>
  <c r="BR106" i="116"/>
  <c r="BQ106" i="116"/>
  <c r="BT106" i="116" s="1"/>
  <c r="BO106" i="116"/>
  <c r="BN106" i="116"/>
  <c r="BM106" i="116"/>
  <c r="BL106" i="116"/>
  <c r="BK106" i="116"/>
  <c r="BJ106" i="116"/>
  <c r="BI106" i="116"/>
  <c r="AR106" i="116"/>
  <c r="AL106" i="116"/>
  <c r="T106" i="116"/>
  <c r="BR105" i="116"/>
  <c r="BQ105" i="116"/>
  <c r="BO105" i="116"/>
  <c r="BN105" i="116"/>
  <c r="BM105" i="116"/>
  <c r="BL105" i="116"/>
  <c r="BK105" i="116"/>
  <c r="BJ105" i="116"/>
  <c r="BI105" i="116"/>
  <c r="AR105" i="116"/>
  <c r="AL105" i="116"/>
  <c r="T105" i="116"/>
  <c r="BR104" i="116"/>
  <c r="BQ104" i="116"/>
  <c r="BO104" i="116"/>
  <c r="BN104" i="116"/>
  <c r="BM104" i="116"/>
  <c r="BL104" i="116"/>
  <c r="BK104" i="116"/>
  <c r="BJ104" i="116"/>
  <c r="BI104" i="116"/>
  <c r="AR104" i="116"/>
  <c r="AL104" i="116"/>
  <c r="T104" i="116"/>
  <c r="BR103" i="116"/>
  <c r="AR103" i="116" s="1"/>
  <c r="BO103" i="116"/>
  <c r="BN103" i="116"/>
  <c r="BM103" i="116"/>
  <c r="BL103" i="116"/>
  <c r="BK103" i="116"/>
  <c r="BJ103" i="116"/>
  <c r="BI103" i="116"/>
  <c r="T103" i="116"/>
  <c r="BR102" i="116"/>
  <c r="AR102" i="116" s="1"/>
  <c r="BO102" i="116"/>
  <c r="BN102" i="116"/>
  <c r="BM102" i="116"/>
  <c r="BL102" i="116"/>
  <c r="BK102" i="116"/>
  <c r="BJ102" i="116"/>
  <c r="BI102" i="116"/>
  <c r="T102" i="116"/>
  <c r="BR101" i="116"/>
  <c r="AR101" i="116" s="1"/>
  <c r="BO101" i="116"/>
  <c r="BN101" i="116"/>
  <c r="BM101" i="116"/>
  <c r="BL101" i="116"/>
  <c r="BK101" i="116"/>
  <c r="BJ101" i="116"/>
  <c r="BI101" i="116"/>
  <c r="T101" i="116"/>
  <c r="BU100" i="116"/>
  <c r="BT100" i="116"/>
  <c r="BS100" i="116"/>
  <c r="BO100" i="116"/>
  <c r="BN100" i="116"/>
  <c r="BM100" i="116"/>
  <c r="BL100" i="116"/>
  <c r="BK100" i="116"/>
  <c r="BJ100" i="116"/>
  <c r="BI100" i="116"/>
  <c r="BR95" i="116"/>
  <c r="BQ95" i="116"/>
  <c r="BO95" i="116"/>
  <c r="BN95" i="116"/>
  <c r="BM95" i="116"/>
  <c r="BL95" i="116"/>
  <c r="BK95" i="116"/>
  <c r="BJ95" i="116"/>
  <c r="BI95" i="116"/>
  <c r="AR95" i="116"/>
  <c r="AL95" i="116"/>
  <c r="T95" i="116"/>
  <c r="BR94" i="116"/>
  <c r="BQ94" i="116"/>
  <c r="BO94" i="116"/>
  <c r="BN94" i="116"/>
  <c r="BM94" i="116"/>
  <c r="BL94" i="116"/>
  <c r="BK94" i="116"/>
  <c r="BJ94" i="116"/>
  <c r="BI94" i="116"/>
  <c r="AR94" i="116"/>
  <c r="AL94" i="116"/>
  <c r="T94" i="116"/>
  <c r="BR93" i="116"/>
  <c r="BQ93" i="116"/>
  <c r="BO93" i="116"/>
  <c r="BN93" i="116"/>
  <c r="BM93" i="116"/>
  <c r="BL93" i="116"/>
  <c r="BK93" i="116"/>
  <c r="BJ93" i="116"/>
  <c r="BI93" i="116"/>
  <c r="AR93" i="116"/>
  <c r="AL93" i="116"/>
  <c r="T93" i="116"/>
  <c r="BR92" i="116"/>
  <c r="BQ92" i="116"/>
  <c r="BO92" i="116"/>
  <c r="BN92" i="116"/>
  <c r="BM92" i="116"/>
  <c r="BL92" i="116"/>
  <c r="BK92" i="116"/>
  <c r="BJ92" i="116"/>
  <c r="BI92" i="116"/>
  <c r="AR92" i="116"/>
  <c r="AL92" i="116"/>
  <c r="T92" i="116"/>
  <c r="BR91" i="116"/>
  <c r="BQ91" i="116"/>
  <c r="BO91" i="116"/>
  <c r="BN91" i="116"/>
  <c r="BM91" i="116"/>
  <c r="BL91" i="116"/>
  <c r="BK91" i="116"/>
  <c r="BJ91" i="116"/>
  <c r="BI91" i="116"/>
  <c r="AR91" i="116"/>
  <c r="AL91" i="116"/>
  <c r="T91" i="116"/>
  <c r="BR90" i="116"/>
  <c r="BQ90" i="116"/>
  <c r="BO90" i="116"/>
  <c r="BN90" i="116"/>
  <c r="BM90" i="116"/>
  <c r="BL90" i="116"/>
  <c r="BK90" i="116"/>
  <c r="BJ90" i="116"/>
  <c r="BI90" i="116"/>
  <c r="AR90" i="116"/>
  <c r="AL90" i="116"/>
  <c r="T90" i="116"/>
  <c r="BR89" i="116"/>
  <c r="BQ89" i="116"/>
  <c r="BO89" i="116"/>
  <c r="BN89" i="116"/>
  <c r="BM89" i="116"/>
  <c r="BL89" i="116"/>
  <c r="BK89" i="116"/>
  <c r="BJ89" i="116"/>
  <c r="BI89" i="116"/>
  <c r="AR89" i="116"/>
  <c r="AL89" i="116"/>
  <c r="T89" i="116"/>
  <c r="BR88" i="116"/>
  <c r="BQ88" i="116"/>
  <c r="BO88" i="116"/>
  <c r="BN88" i="116"/>
  <c r="BM88" i="116"/>
  <c r="BL88" i="116"/>
  <c r="BK88" i="116"/>
  <c r="BJ88" i="116"/>
  <c r="BI88" i="116"/>
  <c r="AR88" i="116"/>
  <c r="AL88" i="116"/>
  <c r="T88" i="116"/>
  <c r="BR87" i="116"/>
  <c r="BQ87" i="116"/>
  <c r="BO87" i="116"/>
  <c r="BN87" i="116"/>
  <c r="BM87" i="116"/>
  <c r="BL87" i="116"/>
  <c r="BK87" i="116"/>
  <c r="BJ87" i="116"/>
  <c r="BI87" i="116"/>
  <c r="AR87" i="116"/>
  <c r="AL87" i="116"/>
  <c r="T87" i="116"/>
  <c r="BR86" i="116"/>
  <c r="AR86" i="116" s="1"/>
  <c r="BO86" i="116"/>
  <c r="BN86" i="116"/>
  <c r="BM86" i="116"/>
  <c r="BL86" i="116"/>
  <c r="BK86" i="116"/>
  <c r="BJ86" i="116"/>
  <c r="BI86" i="116"/>
  <c r="T86" i="116"/>
  <c r="BU85" i="116"/>
  <c r="BT85" i="116"/>
  <c r="BS85" i="116"/>
  <c r="BO85" i="116"/>
  <c r="BN85" i="116"/>
  <c r="BM85" i="116"/>
  <c r="BL85" i="116"/>
  <c r="BK85" i="116"/>
  <c r="BJ85" i="116"/>
  <c r="BI85" i="116"/>
  <c r="CF40" i="116"/>
  <c r="CE40" i="116"/>
  <c r="CD40" i="116"/>
  <c r="CC40" i="116"/>
  <c r="CB40" i="116"/>
  <c r="CA40" i="116"/>
  <c r="BX40" i="116"/>
  <c r="BW40" i="116"/>
  <c r="BV40" i="116"/>
  <c r="BU40" i="116"/>
  <c r="BT40" i="116"/>
  <c r="BS40" i="116"/>
  <c r="BP40" i="116"/>
  <c r="BO40" i="116"/>
  <c r="BN40" i="116"/>
  <c r="BM40" i="116"/>
  <c r="BL40" i="116"/>
  <c r="BK40" i="116"/>
  <c r="CF39" i="116"/>
  <c r="CE39" i="116"/>
  <c r="CD39" i="116"/>
  <c r="CC39" i="116"/>
  <c r="CB39" i="116"/>
  <c r="CA39" i="116"/>
  <c r="BX39" i="116"/>
  <c r="BW39" i="116"/>
  <c r="BV39" i="116"/>
  <c r="BU39" i="116"/>
  <c r="BT39" i="116"/>
  <c r="BS39" i="116"/>
  <c r="BP39" i="116"/>
  <c r="BO39" i="116"/>
  <c r="BN39" i="116"/>
  <c r="BM39" i="116"/>
  <c r="BL39" i="116"/>
  <c r="BK39" i="116"/>
  <c r="CF38" i="116"/>
  <c r="CE38" i="116"/>
  <c r="CD38" i="116"/>
  <c r="CC38" i="116"/>
  <c r="CB38" i="116"/>
  <c r="CA38" i="116"/>
  <c r="BX38" i="116"/>
  <c r="BW38" i="116"/>
  <c r="BV38" i="116"/>
  <c r="BU38" i="116"/>
  <c r="BT38" i="116"/>
  <c r="BS38" i="116"/>
  <c r="BP38" i="116"/>
  <c r="BO38" i="116"/>
  <c r="BN38" i="116"/>
  <c r="BM38" i="116"/>
  <c r="BL38" i="116"/>
  <c r="BK38" i="116"/>
  <c r="CF37" i="116"/>
  <c r="CE37" i="116"/>
  <c r="CD37" i="116"/>
  <c r="CC37" i="116"/>
  <c r="CB37" i="116"/>
  <c r="CA37" i="116"/>
  <c r="BX37" i="116"/>
  <c r="BW37" i="116"/>
  <c r="BV37" i="116"/>
  <c r="BU37" i="116"/>
  <c r="BT37" i="116"/>
  <c r="BS37" i="116"/>
  <c r="BP37" i="116"/>
  <c r="BO37" i="116"/>
  <c r="BN37" i="116"/>
  <c r="BM37" i="116"/>
  <c r="BL37" i="116"/>
  <c r="BK37" i="116"/>
  <c r="CF36" i="116"/>
  <c r="CE36" i="116"/>
  <c r="CD36" i="116"/>
  <c r="CC36" i="116"/>
  <c r="CB36" i="116"/>
  <c r="CA36" i="116"/>
  <c r="BX36" i="116"/>
  <c r="BW36" i="116"/>
  <c r="BV36" i="116"/>
  <c r="BU36" i="116"/>
  <c r="BT36" i="116"/>
  <c r="BS36" i="116"/>
  <c r="BP36" i="116"/>
  <c r="BO36" i="116"/>
  <c r="BN36" i="116"/>
  <c r="BM36" i="116"/>
  <c r="BL36" i="116"/>
  <c r="BK36" i="116"/>
  <c r="CF35" i="116"/>
  <c r="CE35" i="116"/>
  <c r="CD35" i="116"/>
  <c r="CC35" i="116"/>
  <c r="CB35" i="116"/>
  <c r="CA35" i="116"/>
  <c r="BX35" i="116"/>
  <c r="BW35" i="116"/>
  <c r="BV35" i="116"/>
  <c r="BU35" i="116"/>
  <c r="BT35" i="116"/>
  <c r="BS35" i="116"/>
  <c r="BP35" i="116"/>
  <c r="BO35" i="116"/>
  <c r="BN35" i="116"/>
  <c r="BM35" i="116"/>
  <c r="BL35" i="116"/>
  <c r="BK35" i="116"/>
  <c r="CF34" i="116"/>
  <c r="CE34" i="116"/>
  <c r="CD34" i="116"/>
  <c r="CC34" i="116"/>
  <c r="CB34" i="116"/>
  <c r="CA34" i="116"/>
  <c r="BX34" i="116"/>
  <c r="BW34" i="116"/>
  <c r="BV34" i="116"/>
  <c r="BU34" i="116"/>
  <c r="BT34" i="116"/>
  <c r="BS34" i="116"/>
  <c r="BP34" i="116"/>
  <c r="BO34" i="116"/>
  <c r="BN34" i="116"/>
  <c r="BM34" i="116"/>
  <c r="BL34" i="116"/>
  <c r="BK34" i="116"/>
  <c r="CF33" i="116"/>
  <c r="CE33" i="116"/>
  <c r="CD33" i="116"/>
  <c r="CC33" i="116"/>
  <c r="CB33" i="116"/>
  <c r="CA33" i="116"/>
  <c r="BX33" i="116"/>
  <c r="BW33" i="116"/>
  <c r="BV33" i="116"/>
  <c r="BU33" i="116"/>
  <c r="BT33" i="116"/>
  <c r="BS33" i="116"/>
  <c r="BP33" i="116"/>
  <c r="BO33" i="116"/>
  <c r="BN33" i="116"/>
  <c r="BM33" i="116"/>
  <c r="BL33" i="116"/>
  <c r="BK33" i="116"/>
  <c r="CF32" i="116"/>
  <c r="CE32" i="116"/>
  <c r="CD32" i="116"/>
  <c r="CC32" i="116"/>
  <c r="CB32" i="116"/>
  <c r="CA32" i="116"/>
  <c r="BX32" i="116"/>
  <c r="BW32" i="116"/>
  <c r="BV32" i="116"/>
  <c r="BU32" i="116"/>
  <c r="BT32" i="116"/>
  <c r="BS32" i="116"/>
  <c r="BP32" i="116"/>
  <c r="BO32" i="116"/>
  <c r="BN32" i="116"/>
  <c r="BM32" i="116"/>
  <c r="BL32" i="116"/>
  <c r="BK32" i="116"/>
  <c r="CF31" i="116"/>
  <c r="CE31" i="116"/>
  <c r="CD31" i="116"/>
  <c r="CC31" i="116"/>
  <c r="CB31" i="116"/>
  <c r="CA31" i="116"/>
  <c r="BX31" i="116"/>
  <c r="BW31" i="116"/>
  <c r="BV31" i="116"/>
  <c r="BU31" i="116"/>
  <c r="BT31" i="116"/>
  <c r="BS31" i="116"/>
  <c r="BP31" i="116"/>
  <c r="BO31" i="116"/>
  <c r="BN31" i="116"/>
  <c r="BM31" i="116"/>
  <c r="BL31" i="116"/>
  <c r="BK31" i="116"/>
  <c r="CF30" i="116"/>
  <c r="CE30" i="116"/>
  <c r="CD30" i="116"/>
  <c r="CC30" i="116"/>
  <c r="CB30" i="116"/>
  <c r="CA30" i="116"/>
  <c r="BX30" i="116"/>
  <c r="BW30" i="116"/>
  <c r="BV30" i="116"/>
  <c r="BU30" i="116"/>
  <c r="BT30" i="116"/>
  <c r="BS30" i="116"/>
  <c r="BP30" i="116"/>
  <c r="BO30" i="116"/>
  <c r="BN30" i="116"/>
  <c r="BM30" i="116"/>
  <c r="BL30" i="116"/>
  <c r="BK30" i="116"/>
  <c r="CF29" i="116"/>
  <c r="CE29" i="116"/>
  <c r="CD29" i="116"/>
  <c r="CC29" i="116"/>
  <c r="CB29" i="116"/>
  <c r="CA29" i="116"/>
  <c r="BX29" i="116"/>
  <c r="BW29" i="116"/>
  <c r="BV29" i="116"/>
  <c r="BU29" i="116"/>
  <c r="BT29" i="116"/>
  <c r="BS29" i="116"/>
  <c r="BP29" i="116"/>
  <c r="BO29" i="116"/>
  <c r="BN29" i="116"/>
  <c r="BM29" i="116"/>
  <c r="BL29" i="116"/>
  <c r="BK29" i="116"/>
  <c r="CF28" i="116"/>
  <c r="CE28" i="116"/>
  <c r="CD28" i="116"/>
  <c r="CC28" i="116"/>
  <c r="CB28" i="116"/>
  <c r="CA28" i="116"/>
  <c r="BX28" i="116"/>
  <c r="BW28" i="116"/>
  <c r="BV28" i="116"/>
  <c r="BU28" i="116"/>
  <c r="BT28" i="116"/>
  <c r="BS28" i="116"/>
  <c r="BP28" i="116"/>
  <c r="BO28" i="116"/>
  <c r="BN28" i="116"/>
  <c r="BM28" i="116"/>
  <c r="BL28" i="116"/>
  <c r="BK28" i="116"/>
  <c r="CF27" i="116"/>
  <c r="CE27" i="116"/>
  <c r="CD27" i="116"/>
  <c r="CC27" i="116"/>
  <c r="CB27" i="116"/>
  <c r="CA27" i="116"/>
  <c r="BX27" i="116"/>
  <c r="BW27" i="116"/>
  <c r="BV27" i="116"/>
  <c r="BU27" i="116"/>
  <c r="BT27" i="116"/>
  <c r="BS27" i="116"/>
  <c r="BP27" i="116"/>
  <c r="BO27" i="116"/>
  <c r="BN27" i="116"/>
  <c r="BM27" i="116"/>
  <c r="BL27" i="116"/>
  <c r="BK27" i="116"/>
  <c r="CF26" i="116"/>
  <c r="CE26" i="116"/>
  <c r="CD26" i="116"/>
  <c r="CC26" i="116"/>
  <c r="CB26" i="116"/>
  <c r="CA26" i="116"/>
  <c r="BX26" i="116"/>
  <c r="BW26" i="116"/>
  <c r="BV26" i="116"/>
  <c r="BU26" i="116"/>
  <c r="BT26" i="116"/>
  <c r="BS26" i="116"/>
  <c r="BP26" i="116"/>
  <c r="BO26" i="116"/>
  <c r="BN26" i="116"/>
  <c r="BM26" i="116"/>
  <c r="BL26" i="116"/>
  <c r="BK26" i="116"/>
  <c r="CF23" i="116"/>
  <c r="CE23" i="116"/>
  <c r="CD23" i="116"/>
  <c r="CC23" i="116"/>
  <c r="CB23" i="116"/>
  <c r="CA23" i="116"/>
  <c r="BX23" i="116"/>
  <c r="BW23" i="116"/>
  <c r="BV23" i="116"/>
  <c r="BU23" i="116"/>
  <c r="BT23" i="116"/>
  <c r="BS23" i="116"/>
  <c r="BP23" i="116"/>
  <c r="BO23" i="116"/>
  <c r="BN23" i="116"/>
  <c r="BM23" i="116"/>
  <c r="BL23" i="116"/>
  <c r="BK23" i="116"/>
  <c r="CF22" i="116"/>
  <c r="CE22" i="116"/>
  <c r="CD22" i="116"/>
  <c r="CC22" i="116"/>
  <c r="CB22" i="116"/>
  <c r="CA22" i="116"/>
  <c r="BX22" i="116"/>
  <c r="BW22" i="116"/>
  <c r="BV22" i="116"/>
  <c r="BU22" i="116"/>
  <c r="BT22" i="116"/>
  <c r="BS22" i="116"/>
  <c r="BP22" i="116"/>
  <c r="BO22" i="116"/>
  <c r="BN22" i="116"/>
  <c r="BM22" i="116"/>
  <c r="BL22" i="116"/>
  <c r="BK22" i="116"/>
  <c r="CF21" i="116"/>
  <c r="CE21" i="116"/>
  <c r="CD21" i="116"/>
  <c r="CC21" i="116"/>
  <c r="CB21" i="116"/>
  <c r="CA21" i="116"/>
  <c r="BX21" i="116"/>
  <c r="BW21" i="116"/>
  <c r="BV21" i="116"/>
  <c r="BU21" i="116"/>
  <c r="BT21" i="116"/>
  <c r="BS21" i="116"/>
  <c r="BP21" i="116"/>
  <c r="BO21" i="116"/>
  <c r="BN21" i="116"/>
  <c r="BM21" i="116"/>
  <c r="BL21" i="116"/>
  <c r="BK21" i="116"/>
  <c r="CF20" i="116"/>
  <c r="CE20" i="116"/>
  <c r="CD20" i="116"/>
  <c r="CC20" i="116"/>
  <c r="CB20" i="116"/>
  <c r="CA20" i="116"/>
  <c r="BX20" i="116"/>
  <c r="BW20" i="116"/>
  <c r="BV20" i="116"/>
  <c r="BU20" i="116"/>
  <c r="BT20" i="116"/>
  <c r="BS20" i="116"/>
  <c r="BP20" i="116"/>
  <c r="BO20" i="116"/>
  <c r="BN20" i="116"/>
  <c r="BM20" i="116"/>
  <c r="BL20" i="116"/>
  <c r="BK20" i="116"/>
  <c r="C23" i="50"/>
  <c r="CF19" i="116"/>
  <c r="CE19" i="116"/>
  <c r="CD19" i="116"/>
  <c r="CC19" i="116"/>
  <c r="CB19" i="116"/>
  <c r="CA19" i="116"/>
  <c r="BX19" i="116"/>
  <c r="BW19" i="116"/>
  <c r="BV19" i="116"/>
  <c r="BU19" i="116"/>
  <c r="BT19" i="116"/>
  <c r="BS19" i="116"/>
  <c r="BP19" i="116"/>
  <c r="BO19" i="116"/>
  <c r="BN19" i="116"/>
  <c r="BM19" i="116"/>
  <c r="BL19" i="116"/>
  <c r="BK19" i="116"/>
  <c r="K5" i="116"/>
  <c r="E198" i="115"/>
  <c r="E197" i="115"/>
  <c r="E196" i="115"/>
  <c r="E195" i="115"/>
  <c r="E194" i="115"/>
  <c r="E193" i="115"/>
  <c r="E192" i="115"/>
  <c r="E191" i="115"/>
  <c r="E190" i="115"/>
  <c r="E189" i="115"/>
  <c r="E187" i="115"/>
  <c r="E186" i="115"/>
  <c r="E184" i="115"/>
  <c r="E183" i="115"/>
  <c r="E182" i="115"/>
  <c r="E181" i="115"/>
  <c r="E180" i="115"/>
  <c r="E173" i="115"/>
  <c r="E172" i="115"/>
  <c r="E171" i="115"/>
  <c r="E170" i="115"/>
  <c r="E169" i="115"/>
  <c r="E168" i="115"/>
  <c r="E167" i="115"/>
  <c r="E163" i="115"/>
  <c r="E162" i="115"/>
  <c r="E161" i="115"/>
  <c r="E160" i="115"/>
  <c r="E159" i="115"/>
  <c r="E158" i="115"/>
  <c r="E157" i="115"/>
  <c r="E156" i="115"/>
  <c r="E155" i="115"/>
  <c r="R126" i="115"/>
  <c r="R125" i="115"/>
  <c r="R124" i="115"/>
  <c r="R123" i="115"/>
  <c r="R122" i="115"/>
  <c r="BR110" i="115"/>
  <c r="BQ110" i="115"/>
  <c r="BO110" i="115"/>
  <c r="BN110" i="115"/>
  <c r="BM110" i="115"/>
  <c r="BL110" i="115"/>
  <c r="BK110" i="115"/>
  <c r="BJ110" i="115"/>
  <c r="BI110" i="115"/>
  <c r="AR110" i="115"/>
  <c r="AL110" i="115"/>
  <c r="T110" i="115"/>
  <c r="BR109" i="115"/>
  <c r="BQ109" i="115"/>
  <c r="BO109" i="115"/>
  <c r="BN109" i="115"/>
  <c r="BM109" i="115"/>
  <c r="BL109" i="115"/>
  <c r="BK109" i="115"/>
  <c r="BJ109" i="115"/>
  <c r="BI109" i="115"/>
  <c r="AR109" i="115"/>
  <c r="AL109" i="115"/>
  <c r="T109" i="115"/>
  <c r="BR108" i="115"/>
  <c r="BQ108" i="115"/>
  <c r="BO108" i="115"/>
  <c r="BN108" i="115"/>
  <c r="BM108" i="115"/>
  <c r="BL108" i="115"/>
  <c r="BK108" i="115"/>
  <c r="BJ108" i="115"/>
  <c r="BI108" i="115"/>
  <c r="AR108" i="115"/>
  <c r="AL108" i="115"/>
  <c r="T108" i="115"/>
  <c r="BR107" i="115"/>
  <c r="BQ107" i="115"/>
  <c r="BO107" i="115"/>
  <c r="BN107" i="115"/>
  <c r="BM107" i="115"/>
  <c r="BL107" i="115"/>
  <c r="BK107" i="115"/>
  <c r="BJ107" i="115"/>
  <c r="BI107" i="115"/>
  <c r="AR107" i="115"/>
  <c r="AL107" i="115"/>
  <c r="T107" i="115"/>
  <c r="BR106" i="115"/>
  <c r="BQ106" i="115"/>
  <c r="BO106" i="115"/>
  <c r="BN106" i="115"/>
  <c r="BM106" i="115"/>
  <c r="BL106" i="115"/>
  <c r="BK106" i="115"/>
  <c r="BJ106" i="115"/>
  <c r="BI106" i="115"/>
  <c r="AR106" i="115"/>
  <c r="AL106" i="115"/>
  <c r="T106" i="115"/>
  <c r="BR105" i="115"/>
  <c r="BQ105" i="115"/>
  <c r="BO105" i="115"/>
  <c r="BN105" i="115"/>
  <c r="BM105" i="115"/>
  <c r="BL105" i="115"/>
  <c r="BK105" i="115"/>
  <c r="BJ105" i="115"/>
  <c r="BI105" i="115"/>
  <c r="AR105" i="115"/>
  <c r="AL105" i="115"/>
  <c r="T105" i="115"/>
  <c r="BR104" i="115"/>
  <c r="BQ104" i="115"/>
  <c r="BO104" i="115"/>
  <c r="BN104" i="115"/>
  <c r="BM104" i="115"/>
  <c r="BL104" i="115"/>
  <c r="BK104" i="115"/>
  <c r="BJ104" i="115"/>
  <c r="BI104" i="115"/>
  <c r="AR104" i="115"/>
  <c r="AL104" i="115"/>
  <c r="T104" i="115"/>
  <c r="BR103" i="115"/>
  <c r="AR103" i="115" s="1"/>
  <c r="BO103" i="115"/>
  <c r="BN103" i="115"/>
  <c r="BM103" i="115"/>
  <c r="BL103" i="115"/>
  <c r="BK103" i="115"/>
  <c r="BJ103" i="115"/>
  <c r="BI103" i="115"/>
  <c r="T103" i="115"/>
  <c r="BR102" i="115"/>
  <c r="BO102" i="115"/>
  <c r="BN102" i="115"/>
  <c r="BM102" i="115"/>
  <c r="BL102" i="115"/>
  <c r="BK102" i="115"/>
  <c r="BJ102" i="115"/>
  <c r="BI102" i="115"/>
  <c r="AR102" i="115"/>
  <c r="T102" i="115"/>
  <c r="BR101" i="115"/>
  <c r="AR101" i="115" s="1"/>
  <c r="BO101" i="115"/>
  <c r="BN101" i="115"/>
  <c r="BM101" i="115"/>
  <c r="BL101" i="115"/>
  <c r="BK101" i="115"/>
  <c r="BJ101" i="115"/>
  <c r="BI101" i="115"/>
  <c r="T101" i="115"/>
  <c r="BU100" i="115"/>
  <c r="BT100" i="115"/>
  <c r="BS100" i="115"/>
  <c r="BO100" i="115"/>
  <c r="BN100" i="115"/>
  <c r="BM100" i="115"/>
  <c r="BL100" i="115"/>
  <c r="BK100" i="115"/>
  <c r="BJ100" i="115"/>
  <c r="BI100" i="115"/>
  <c r="BR95" i="115"/>
  <c r="BQ95" i="115"/>
  <c r="BO95" i="115"/>
  <c r="BN95" i="115"/>
  <c r="BM95" i="115"/>
  <c r="BL95" i="115"/>
  <c r="BK95" i="115"/>
  <c r="BJ95" i="115"/>
  <c r="BI95" i="115"/>
  <c r="AR95" i="115"/>
  <c r="AL95" i="115"/>
  <c r="T95" i="115"/>
  <c r="BR94" i="115"/>
  <c r="BQ94" i="115"/>
  <c r="BO94" i="115"/>
  <c r="BN94" i="115"/>
  <c r="BM94" i="115"/>
  <c r="BL94" i="115"/>
  <c r="BK94" i="115"/>
  <c r="BJ94" i="115"/>
  <c r="BI94" i="115"/>
  <c r="AR94" i="115"/>
  <c r="AL94" i="115"/>
  <c r="T94" i="115"/>
  <c r="BR93" i="115"/>
  <c r="BQ93" i="115"/>
  <c r="BO93" i="115"/>
  <c r="BN93" i="115"/>
  <c r="BM93" i="115"/>
  <c r="BL93" i="115"/>
  <c r="BK93" i="115"/>
  <c r="BJ93" i="115"/>
  <c r="BI93" i="115"/>
  <c r="AR93" i="115"/>
  <c r="AL93" i="115"/>
  <c r="T93" i="115"/>
  <c r="BR92" i="115"/>
  <c r="BQ92" i="115"/>
  <c r="BO92" i="115"/>
  <c r="BN92" i="115"/>
  <c r="BM92" i="115"/>
  <c r="BL92" i="115"/>
  <c r="BK92" i="115"/>
  <c r="BJ92" i="115"/>
  <c r="BI92" i="115"/>
  <c r="AR92" i="115"/>
  <c r="AL92" i="115"/>
  <c r="T92" i="115"/>
  <c r="BR91" i="115"/>
  <c r="BQ91" i="115"/>
  <c r="BO91" i="115"/>
  <c r="BN91" i="115"/>
  <c r="BM91" i="115"/>
  <c r="BL91" i="115"/>
  <c r="BK91" i="115"/>
  <c r="BJ91" i="115"/>
  <c r="BI91" i="115"/>
  <c r="AR91" i="115"/>
  <c r="AL91" i="115"/>
  <c r="T91" i="115"/>
  <c r="BR90" i="115"/>
  <c r="BQ90" i="115"/>
  <c r="BO90" i="115"/>
  <c r="BN90" i="115"/>
  <c r="BM90" i="115"/>
  <c r="BL90" i="115"/>
  <c r="BK90" i="115"/>
  <c r="BJ90" i="115"/>
  <c r="BI90" i="115"/>
  <c r="AR90" i="115"/>
  <c r="AL90" i="115"/>
  <c r="T90" i="115"/>
  <c r="BR89" i="115"/>
  <c r="BQ89" i="115"/>
  <c r="BO89" i="115"/>
  <c r="BN89" i="115"/>
  <c r="BM89" i="115"/>
  <c r="BL89" i="115"/>
  <c r="BK89" i="115"/>
  <c r="BJ89" i="115"/>
  <c r="BI89" i="115"/>
  <c r="AR89" i="115"/>
  <c r="AL89" i="115"/>
  <c r="T89" i="115"/>
  <c r="BR88" i="115"/>
  <c r="BQ88" i="115"/>
  <c r="BO88" i="115"/>
  <c r="BN88" i="115"/>
  <c r="BM88" i="115"/>
  <c r="BL88" i="115"/>
  <c r="BK88" i="115"/>
  <c r="BJ88" i="115"/>
  <c r="BI88" i="115"/>
  <c r="AR88" i="115"/>
  <c r="AL88" i="115"/>
  <c r="T88" i="115"/>
  <c r="BR87" i="115"/>
  <c r="BQ87" i="115"/>
  <c r="BO87" i="115"/>
  <c r="BN87" i="115"/>
  <c r="BM87" i="115"/>
  <c r="BL87" i="115"/>
  <c r="BK87" i="115"/>
  <c r="BJ87" i="115"/>
  <c r="BI87" i="115"/>
  <c r="AR87" i="115"/>
  <c r="AL87" i="115"/>
  <c r="T87" i="115"/>
  <c r="BR86" i="115"/>
  <c r="AR86" i="115" s="1"/>
  <c r="BO86" i="115"/>
  <c r="BN86" i="115"/>
  <c r="BM86" i="115"/>
  <c r="BL86" i="115"/>
  <c r="BK86" i="115"/>
  <c r="BJ86" i="115"/>
  <c r="BI86" i="115"/>
  <c r="T86" i="115"/>
  <c r="BU85" i="115"/>
  <c r="BT85" i="115"/>
  <c r="BS85" i="115"/>
  <c r="BO85" i="115"/>
  <c r="BN85" i="115"/>
  <c r="BM85" i="115"/>
  <c r="BL85" i="115"/>
  <c r="BK85" i="115"/>
  <c r="BJ85" i="115"/>
  <c r="BI85" i="115"/>
  <c r="CF40" i="115"/>
  <c r="CE40" i="115"/>
  <c r="CD40" i="115"/>
  <c r="CC40" i="115"/>
  <c r="CB40" i="115"/>
  <c r="CA40" i="115"/>
  <c r="BX40" i="115"/>
  <c r="BW40" i="115"/>
  <c r="BV40" i="115"/>
  <c r="BU40" i="115"/>
  <c r="BT40" i="115"/>
  <c r="BS40" i="115"/>
  <c r="BP40" i="115"/>
  <c r="BO40" i="115"/>
  <c r="BN40" i="115"/>
  <c r="BM40" i="115"/>
  <c r="BL40" i="115"/>
  <c r="BK40" i="115"/>
  <c r="CF39" i="115"/>
  <c r="CE39" i="115"/>
  <c r="CD39" i="115"/>
  <c r="CC39" i="115"/>
  <c r="CB39" i="115"/>
  <c r="CA39" i="115"/>
  <c r="BX39" i="115"/>
  <c r="BW39" i="115"/>
  <c r="BV39" i="115"/>
  <c r="BU39" i="115"/>
  <c r="BT39" i="115"/>
  <c r="BS39" i="115"/>
  <c r="BP39" i="115"/>
  <c r="BO39" i="115"/>
  <c r="BN39" i="115"/>
  <c r="BM39" i="115"/>
  <c r="BL39" i="115"/>
  <c r="BK39" i="115"/>
  <c r="CF38" i="115"/>
  <c r="CE38" i="115"/>
  <c r="CD38" i="115"/>
  <c r="CC38" i="115"/>
  <c r="CB38" i="115"/>
  <c r="CA38" i="115"/>
  <c r="BX38" i="115"/>
  <c r="BW38" i="115"/>
  <c r="BV38" i="115"/>
  <c r="BU38" i="115"/>
  <c r="BT38" i="115"/>
  <c r="BS38" i="115"/>
  <c r="BP38" i="115"/>
  <c r="BO38" i="115"/>
  <c r="BN38" i="115"/>
  <c r="BM38" i="115"/>
  <c r="BL38" i="115"/>
  <c r="BK38" i="115"/>
  <c r="CF37" i="115"/>
  <c r="CE37" i="115"/>
  <c r="CD37" i="115"/>
  <c r="CC37" i="115"/>
  <c r="CB37" i="115"/>
  <c r="CA37" i="115"/>
  <c r="BX37" i="115"/>
  <c r="BW37" i="115"/>
  <c r="BV37" i="115"/>
  <c r="BU37" i="115"/>
  <c r="BT37" i="115"/>
  <c r="BS37" i="115"/>
  <c r="BP37" i="115"/>
  <c r="BO37" i="115"/>
  <c r="BN37" i="115"/>
  <c r="BM37" i="115"/>
  <c r="BL37" i="115"/>
  <c r="BK37" i="115"/>
  <c r="CF36" i="115"/>
  <c r="CE36" i="115"/>
  <c r="CD36" i="115"/>
  <c r="CC36" i="115"/>
  <c r="CB36" i="115"/>
  <c r="CA36" i="115"/>
  <c r="BX36" i="115"/>
  <c r="BW36" i="115"/>
  <c r="BV36" i="115"/>
  <c r="BU36" i="115"/>
  <c r="BT36" i="115"/>
  <c r="BS36" i="115"/>
  <c r="BP36" i="115"/>
  <c r="BO36" i="115"/>
  <c r="BN36" i="115"/>
  <c r="BM36" i="115"/>
  <c r="BL36" i="115"/>
  <c r="BK36" i="115"/>
  <c r="CF35" i="115"/>
  <c r="CE35" i="115"/>
  <c r="CD35" i="115"/>
  <c r="CC35" i="115"/>
  <c r="CB35" i="115"/>
  <c r="CA35" i="115"/>
  <c r="BX35" i="115"/>
  <c r="BW35" i="115"/>
  <c r="BV35" i="115"/>
  <c r="BU35" i="115"/>
  <c r="BT35" i="115"/>
  <c r="BS35" i="115"/>
  <c r="BP35" i="115"/>
  <c r="BO35" i="115"/>
  <c r="BN35" i="115"/>
  <c r="BM35" i="115"/>
  <c r="BL35" i="115"/>
  <c r="BK35" i="115"/>
  <c r="CF34" i="115"/>
  <c r="CE34" i="115"/>
  <c r="CD34" i="115"/>
  <c r="CC34" i="115"/>
  <c r="CB34" i="115"/>
  <c r="CA34" i="115"/>
  <c r="BX34" i="115"/>
  <c r="BW34" i="115"/>
  <c r="BV34" i="115"/>
  <c r="BU34" i="115"/>
  <c r="BT34" i="115"/>
  <c r="BS34" i="115"/>
  <c r="BP34" i="115"/>
  <c r="BO34" i="115"/>
  <c r="BN34" i="115"/>
  <c r="BM34" i="115"/>
  <c r="BL34" i="115"/>
  <c r="BK34" i="115"/>
  <c r="CF33" i="115"/>
  <c r="CE33" i="115"/>
  <c r="CD33" i="115"/>
  <c r="CC33" i="115"/>
  <c r="CB33" i="115"/>
  <c r="CA33" i="115"/>
  <c r="BX33" i="115"/>
  <c r="BW33" i="115"/>
  <c r="BV33" i="115"/>
  <c r="BU33" i="115"/>
  <c r="BT33" i="115"/>
  <c r="BS33" i="115"/>
  <c r="BP33" i="115"/>
  <c r="BO33" i="115"/>
  <c r="BN33" i="115"/>
  <c r="BM33" i="115"/>
  <c r="BL33" i="115"/>
  <c r="BK33" i="115"/>
  <c r="CF32" i="115"/>
  <c r="CE32" i="115"/>
  <c r="CD32" i="115"/>
  <c r="CC32" i="115"/>
  <c r="CB32" i="115"/>
  <c r="CA32" i="115"/>
  <c r="BX32" i="115"/>
  <c r="BW32" i="115"/>
  <c r="BV32" i="115"/>
  <c r="BU32" i="115"/>
  <c r="BT32" i="115"/>
  <c r="BS32" i="115"/>
  <c r="BP32" i="115"/>
  <c r="BO32" i="115"/>
  <c r="BN32" i="115"/>
  <c r="BM32" i="115"/>
  <c r="BL32" i="115"/>
  <c r="BK32" i="115"/>
  <c r="CF31" i="115"/>
  <c r="CE31" i="115"/>
  <c r="CD31" i="115"/>
  <c r="CC31" i="115"/>
  <c r="CB31" i="115"/>
  <c r="CA31" i="115"/>
  <c r="BX31" i="115"/>
  <c r="BW31" i="115"/>
  <c r="BV31" i="115"/>
  <c r="BU31" i="115"/>
  <c r="BT31" i="115"/>
  <c r="BS31" i="115"/>
  <c r="BP31" i="115"/>
  <c r="BO31" i="115"/>
  <c r="BN31" i="115"/>
  <c r="BM31" i="115"/>
  <c r="BL31" i="115"/>
  <c r="BK31" i="115"/>
  <c r="CF30" i="115"/>
  <c r="CE30" i="115"/>
  <c r="CD30" i="115"/>
  <c r="CC30" i="115"/>
  <c r="CB30" i="115"/>
  <c r="CA30" i="115"/>
  <c r="BX30" i="115"/>
  <c r="BW30" i="115"/>
  <c r="BV30" i="115"/>
  <c r="BU30" i="115"/>
  <c r="BT30" i="115"/>
  <c r="BS30" i="115"/>
  <c r="BP30" i="115"/>
  <c r="BO30" i="115"/>
  <c r="BN30" i="115"/>
  <c r="BM30" i="115"/>
  <c r="BL30" i="115"/>
  <c r="BK30" i="115"/>
  <c r="CF29" i="115"/>
  <c r="CE29" i="115"/>
  <c r="CD29" i="115"/>
  <c r="CC29" i="115"/>
  <c r="CB29" i="115"/>
  <c r="CA29" i="115"/>
  <c r="BX29" i="115"/>
  <c r="BW29" i="115"/>
  <c r="BV29" i="115"/>
  <c r="BU29" i="115"/>
  <c r="BT29" i="115"/>
  <c r="BS29" i="115"/>
  <c r="BP29" i="115"/>
  <c r="BO29" i="115"/>
  <c r="BN29" i="115"/>
  <c r="BM29" i="115"/>
  <c r="BL29" i="115"/>
  <c r="BK29" i="115"/>
  <c r="CF28" i="115"/>
  <c r="CE28" i="115"/>
  <c r="CD28" i="115"/>
  <c r="CC28" i="115"/>
  <c r="CB28" i="115"/>
  <c r="CA28" i="115"/>
  <c r="BX28" i="115"/>
  <c r="BW28" i="115"/>
  <c r="BV28" i="115"/>
  <c r="BU28" i="115"/>
  <c r="BT28" i="115"/>
  <c r="BS28" i="115"/>
  <c r="BP28" i="115"/>
  <c r="BO28" i="115"/>
  <c r="BN28" i="115"/>
  <c r="BM28" i="115"/>
  <c r="BL28" i="115"/>
  <c r="BK28" i="115"/>
  <c r="CF27" i="115"/>
  <c r="CE27" i="115"/>
  <c r="CD27" i="115"/>
  <c r="CC27" i="115"/>
  <c r="CB27" i="115"/>
  <c r="CA27" i="115"/>
  <c r="BX27" i="115"/>
  <c r="BW27" i="115"/>
  <c r="BV27" i="115"/>
  <c r="BU27" i="115"/>
  <c r="BT27" i="115"/>
  <c r="BS27" i="115"/>
  <c r="BP27" i="115"/>
  <c r="BO27" i="115"/>
  <c r="BN27" i="115"/>
  <c r="BM27" i="115"/>
  <c r="BL27" i="115"/>
  <c r="BK27" i="115"/>
  <c r="CF26" i="115"/>
  <c r="CE26" i="115"/>
  <c r="CD26" i="115"/>
  <c r="CC26" i="115"/>
  <c r="CB26" i="115"/>
  <c r="CA26" i="115"/>
  <c r="BX26" i="115"/>
  <c r="BW26" i="115"/>
  <c r="BV26" i="115"/>
  <c r="BU26" i="115"/>
  <c r="BT26" i="115"/>
  <c r="BS26" i="115"/>
  <c r="BP26" i="115"/>
  <c r="BO26" i="115"/>
  <c r="BN26" i="115"/>
  <c r="BM26" i="115"/>
  <c r="BL26" i="115"/>
  <c r="BK26" i="115"/>
  <c r="CF23" i="115"/>
  <c r="CE23" i="115"/>
  <c r="CD23" i="115"/>
  <c r="CC23" i="115"/>
  <c r="CB23" i="115"/>
  <c r="CA23" i="115"/>
  <c r="BX23" i="115"/>
  <c r="BW23" i="115"/>
  <c r="BV23" i="115"/>
  <c r="BU23" i="115"/>
  <c r="BT23" i="115"/>
  <c r="BS23" i="115"/>
  <c r="BP23" i="115"/>
  <c r="BO23" i="115"/>
  <c r="BN23" i="115"/>
  <c r="BM23" i="115"/>
  <c r="BL23" i="115"/>
  <c r="BK23" i="115"/>
  <c r="CF22" i="115"/>
  <c r="CE22" i="115"/>
  <c r="CD22" i="115"/>
  <c r="CC22" i="115"/>
  <c r="CB22" i="115"/>
  <c r="CA22" i="115"/>
  <c r="BX22" i="115"/>
  <c r="BW22" i="115"/>
  <c r="BV22" i="115"/>
  <c r="BU22" i="115"/>
  <c r="BT22" i="115"/>
  <c r="BS22" i="115"/>
  <c r="BP22" i="115"/>
  <c r="BO22" i="115"/>
  <c r="BN22" i="115"/>
  <c r="BM22" i="115"/>
  <c r="BL22" i="115"/>
  <c r="BK22" i="115"/>
  <c r="CF21" i="115"/>
  <c r="CE21" i="115"/>
  <c r="CD21" i="115"/>
  <c r="CC21" i="115"/>
  <c r="CB21" i="115"/>
  <c r="CA21" i="115"/>
  <c r="BX21" i="115"/>
  <c r="BW21" i="115"/>
  <c r="BV21" i="115"/>
  <c r="BU21" i="115"/>
  <c r="BT21" i="115"/>
  <c r="BS21" i="115"/>
  <c r="BP21" i="115"/>
  <c r="BO21" i="115"/>
  <c r="BN21" i="115"/>
  <c r="BM21" i="115"/>
  <c r="BL21" i="115"/>
  <c r="BK21" i="115"/>
  <c r="CF20" i="115"/>
  <c r="CE20" i="115"/>
  <c r="CD20" i="115"/>
  <c r="CC20" i="115"/>
  <c r="CB20" i="115"/>
  <c r="CA20" i="115"/>
  <c r="BX20" i="115"/>
  <c r="BW20" i="115"/>
  <c r="BV20" i="115"/>
  <c r="BU20" i="115"/>
  <c r="BT20" i="115"/>
  <c r="BS20" i="115"/>
  <c r="BP20" i="115"/>
  <c r="BO20" i="115"/>
  <c r="BN20" i="115"/>
  <c r="BM20" i="115"/>
  <c r="BL20" i="115"/>
  <c r="BK20" i="115"/>
  <c r="D20" i="115"/>
  <c r="CF19" i="115"/>
  <c r="CE19" i="115"/>
  <c r="CD19" i="115"/>
  <c r="CC19" i="115"/>
  <c r="CB19" i="115"/>
  <c r="CA19" i="115"/>
  <c r="BX19" i="115"/>
  <c r="BW19" i="115"/>
  <c r="BV19" i="115"/>
  <c r="BU19" i="115"/>
  <c r="BT19" i="115"/>
  <c r="BS19" i="115"/>
  <c r="BP19" i="115"/>
  <c r="BO19" i="115"/>
  <c r="BN19" i="115"/>
  <c r="BM19" i="115"/>
  <c r="BL19" i="115"/>
  <c r="BK19" i="115"/>
  <c r="BL68" i="115"/>
  <c r="K5" i="115"/>
  <c r="E198" i="114"/>
  <c r="E197" i="114"/>
  <c r="E196" i="114"/>
  <c r="E195" i="114"/>
  <c r="E194" i="114"/>
  <c r="E193" i="114"/>
  <c r="E192" i="114"/>
  <c r="E191" i="114"/>
  <c r="E190" i="114"/>
  <c r="E189" i="114"/>
  <c r="E187" i="114"/>
  <c r="E186" i="114"/>
  <c r="E184" i="114"/>
  <c r="E183" i="114"/>
  <c r="E182" i="114"/>
  <c r="E181" i="114"/>
  <c r="E180" i="114"/>
  <c r="E173" i="114"/>
  <c r="E172" i="114"/>
  <c r="E171" i="114"/>
  <c r="E170" i="114"/>
  <c r="E169" i="114"/>
  <c r="E168" i="114"/>
  <c r="E167" i="114"/>
  <c r="E163" i="114"/>
  <c r="E162" i="114"/>
  <c r="E161" i="114"/>
  <c r="E160" i="114"/>
  <c r="E159" i="114"/>
  <c r="E158" i="114"/>
  <c r="E157" i="114"/>
  <c r="E156" i="114"/>
  <c r="E155" i="114"/>
  <c r="R126" i="114"/>
  <c r="R125" i="114"/>
  <c r="R124" i="114"/>
  <c r="R123" i="114"/>
  <c r="R122" i="114"/>
  <c r="BR110" i="114"/>
  <c r="BQ110" i="114"/>
  <c r="BO110" i="114"/>
  <c r="BN110" i="114"/>
  <c r="BM110" i="114"/>
  <c r="BL110" i="114"/>
  <c r="BK110" i="114"/>
  <c r="BJ110" i="114"/>
  <c r="BI110" i="114"/>
  <c r="AR110" i="114"/>
  <c r="AL110" i="114"/>
  <c r="T110" i="114"/>
  <c r="BR109" i="114"/>
  <c r="BQ109" i="114"/>
  <c r="BO109" i="114"/>
  <c r="BN109" i="114"/>
  <c r="BM109" i="114"/>
  <c r="BL109" i="114"/>
  <c r="BK109" i="114"/>
  <c r="BJ109" i="114"/>
  <c r="BI109" i="114"/>
  <c r="AR109" i="114"/>
  <c r="AL109" i="114"/>
  <c r="T109" i="114"/>
  <c r="BR108" i="114"/>
  <c r="BQ108" i="114"/>
  <c r="BO108" i="114"/>
  <c r="BN108" i="114"/>
  <c r="BM108" i="114"/>
  <c r="BL108" i="114"/>
  <c r="BK108" i="114"/>
  <c r="BJ108" i="114"/>
  <c r="BI108" i="114"/>
  <c r="AR108" i="114"/>
  <c r="AL108" i="114"/>
  <c r="T108" i="114"/>
  <c r="BR107" i="114"/>
  <c r="BQ107" i="114"/>
  <c r="BO107" i="114"/>
  <c r="BN107" i="114"/>
  <c r="BM107" i="114"/>
  <c r="BL107" i="114"/>
  <c r="BK107" i="114"/>
  <c r="BJ107" i="114"/>
  <c r="BI107" i="114"/>
  <c r="AR107" i="114"/>
  <c r="AL107" i="114"/>
  <c r="T107" i="114"/>
  <c r="BR106" i="114"/>
  <c r="BQ106" i="114"/>
  <c r="BO106" i="114"/>
  <c r="BN106" i="114"/>
  <c r="BM106" i="114"/>
  <c r="BL106" i="114"/>
  <c r="BK106" i="114"/>
  <c r="BJ106" i="114"/>
  <c r="BI106" i="114"/>
  <c r="AR106" i="114"/>
  <c r="AL106" i="114"/>
  <c r="T106" i="114"/>
  <c r="BR105" i="114"/>
  <c r="BQ105" i="114"/>
  <c r="BO105" i="114"/>
  <c r="BN105" i="114"/>
  <c r="BM105" i="114"/>
  <c r="BL105" i="114"/>
  <c r="BK105" i="114"/>
  <c r="BJ105" i="114"/>
  <c r="BI105" i="114"/>
  <c r="AR105" i="114"/>
  <c r="AL105" i="114"/>
  <c r="T105" i="114"/>
  <c r="BR104" i="114"/>
  <c r="BQ104" i="114"/>
  <c r="BO104" i="114"/>
  <c r="BN104" i="114"/>
  <c r="BM104" i="114"/>
  <c r="BL104" i="114"/>
  <c r="BK104" i="114"/>
  <c r="BJ104" i="114"/>
  <c r="BI104" i="114"/>
  <c r="AR104" i="114"/>
  <c r="AL104" i="114"/>
  <c r="T104" i="114"/>
  <c r="BR103" i="114"/>
  <c r="AR103" i="114" s="1"/>
  <c r="BO103" i="114"/>
  <c r="BN103" i="114"/>
  <c r="BM103" i="114"/>
  <c r="BL103" i="114"/>
  <c r="BK103" i="114"/>
  <c r="BJ103" i="114"/>
  <c r="BI103" i="114"/>
  <c r="T103" i="114"/>
  <c r="BR102" i="114"/>
  <c r="AR102" i="114" s="1"/>
  <c r="BO102" i="114"/>
  <c r="BN102" i="114"/>
  <c r="BM102" i="114"/>
  <c r="BL102" i="114"/>
  <c r="BK102" i="114"/>
  <c r="BJ102" i="114"/>
  <c r="BI102" i="114"/>
  <c r="T102" i="114"/>
  <c r="BR101" i="114"/>
  <c r="AR101" i="114" s="1"/>
  <c r="BO101" i="114"/>
  <c r="BN101" i="114"/>
  <c r="BM101" i="114"/>
  <c r="BL101" i="114"/>
  <c r="BK101" i="114"/>
  <c r="BJ101" i="114"/>
  <c r="BI101" i="114"/>
  <c r="T101" i="114"/>
  <c r="BU100" i="114"/>
  <c r="BT100" i="114"/>
  <c r="BS100" i="114"/>
  <c r="BO100" i="114"/>
  <c r="BN100" i="114"/>
  <c r="BM100" i="114"/>
  <c r="BL100" i="114"/>
  <c r="BK100" i="114"/>
  <c r="BJ100" i="114"/>
  <c r="BI100" i="114"/>
  <c r="BR95" i="114"/>
  <c r="BQ95" i="114"/>
  <c r="BO95" i="114"/>
  <c r="BN95" i="114"/>
  <c r="BM95" i="114"/>
  <c r="BL95" i="114"/>
  <c r="BK95" i="114"/>
  <c r="BJ95" i="114"/>
  <c r="BI95" i="114"/>
  <c r="AR95" i="114"/>
  <c r="AL95" i="114"/>
  <c r="T95" i="114"/>
  <c r="BR94" i="114"/>
  <c r="BQ94" i="114"/>
  <c r="BO94" i="114"/>
  <c r="BN94" i="114"/>
  <c r="BM94" i="114"/>
  <c r="BL94" i="114"/>
  <c r="BK94" i="114"/>
  <c r="BJ94" i="114"/>
  <c r="BI94" i="114"/>
  <c r="AR94" i="114"/>
  <c r="AL94" i="114"/>
  <c r="T94" i="114"/>
  <c r="BR93" i="114"/>
  <c r="BQ93" i="114"/>
  <c r="BO93" i="114"/>
  <c r="BN93" i="114"/>
  <c r="BM93" i="114"/>
  <c r="BL93" i="114"/>
  <c r="BK93" i="114"/>
  <c r="BJ93" i="114"/>
  <c r="BI93" i="114"/>
  <c r="AR93" i="114"/>
  <c r="AL93" i="114"/>
  <c r="T93" i="114"/>
  <c r="BR92" i="114"/>
  <c r="BQ92" i="114"/>
  <c r="BO92" i="114"/>
  <c r="BN92" i="114"/>
  <c r="BM92" i="114"/>
  <c r="BL92" i="114"/>
  <c r="BK92" i="114"/>
  <c r="BJ92" i="114"/>
  <c r="BI92" i="114"/>
  <c r="AR92" i="114"/>
  <c r="AL92" i="114"/>
  <c r="T92" i="114"/>
  <c r="BR91" i="114"/>
  <c r="BQ91" i="114"/>
  <c r="BO91" i="114"/>
  <c r="BN91" i="114"/>
  <c r="BM91" i="114"/>
  <c r="BL91" i="114"/>
  <c r="BK91" i="114"/>
  <c r="BJ91" i="114"/>
  <c r="BI91" i="114"/>
  <c r="AR91" i="114"/>
  <c r="AL91" i="114"/>
  <c r="T91" i="114"/>
  <c r="BR90" i="114"/>
  <c r="BQ90" i="114"/>
  <c r="BO90" i="114"/>
  <c r="BN90" i="114"/>
  <c r="BM90" i="114"/>
  <c r="BL90" i="114"/>
  <c r="BK90" i="114"/>
  <c r="BJ90" i="114"/>
  <c r="BI90" i="114"/>
  <c r="AR90" i="114"/>
  <c r="AL90" i="114"/>
  <c r="T90" i="114"/>
  <c r="BR89" i="114"/>
  <c r="BQ89" i="114"/>
  <c r="BO89" i="114"/>
  <c r="BN89" i="114"/>
  <c r="BM89" i="114"/>
  <c r="BL89" i="114"/>
  <c r="BK89" i="114"/>
  <c r="BJ89" i="114"/>
  <c r="BI89" i="114"/>
  <c r="AR89" i="114"/>
  <c r="AL89" i="114"/>
  <c r="T89" i="114"/>
  <c r="BR88" i="114"/>
  <c r="BQ88" i="114"/>
  <c r="BO88" i="114"/>
  <c r="BN88" i="114"/>
  <c r="BM88" i="114"/>
  <c r="BL88" i="114"/>
  <c r="BK88" i="114"/>
  <c r="BJ88" i="114"/>
  <c r="BI88" i="114"/>
  <c r="AR88" i="114"/>
  <c r="AL88" i="114"/>
  <c r="T88" i="114"/>
  <c r="BR87" i="114"/>
  <c r="BQ87" i="114"/>
  <c r="BO87" i="114"/>
  <c r="BN87" i="114"/>
  <c r="BM87" i="114"/>
  <c r="BL87" i="114"/>
  <c r="BK87" i="114"/>
  <c r="BJ87" i="114"/>
  <c r="BI87" i="114"/>
  <c r="AR87" i="114"/>
  <c r="AL87" i="114"/>
  <c r="T87" i="114"/>
  <c r="BR86" i="114"/>
  <c r="AR86" i="114" s="1"/>
  <c r="BO86" i="114"/>
  <c r="BN86" i="114"/>
  <c r="BM86" i="114"/>
  <c r="BL86" i="114"/>
  <c r="BK86" i="114"/>
  <c r="BJ86" i="114"/>
  <c r="BI86" i="114"/>
  <c r="T86" i="114"/>
  <c r="BU85" i="114"/>
  <c r="BT85" i="114"/>
  <c r="BS85" i="114"/>
  <c r="BO85" i="114"/>
  <c r="BN85" i="114"/>
  <c r="BM85" i="114"/>
  <c r="BL85" i="114"/>
  <c r="BK85" i="114"/>
  <c r="BJ85" i="114"/>
  <c r="BI85" i="114"/>
  <c r="CF40" i="114"/>
  <c r="CE40" i="114"/>
  <c r="CD40" i="114"/>
  <c r="CC40" i="114"/>
  <c r="CB40" i="114"/>
  <c r="CA40" i="114"/>
  <c r="BX40" i="114"/>
  <c r="BW40" i="114"/>
  <c r="BV40" i="114"/>
  <c r="BU40" i="114"/>
  <c r="BT40" i="114"/>
  <c r="BS40" i="114"/>
  <c r="BP40" i="114"/>
  <c r="BO40" i="114"/>
  <c r="BN40" i="114"/>
  <c r="BM40" i="114"/>
  <c r="BL40" i="114"/>
  <c r="BK40" i="114"/>
  <c r="CF39" i="114"/>
  <c r="CE39" i="114"/>
  <c r="CD39" i="114"/>
  <c r="CC39" i="114"/>
  <c r="CB39" i="114"/>
  <c r="CA39" i="114"/>
  <c r="BX39" i="114"/>
  <c r="BW39" i="114"/>
  <c r="BV39" i="114"/>
  <c r="BU39" i="114"/>
  <c r="BT39" i="114"/>
  <c r="BS39" i="114"/>
  <c r="BP39" i="114"/>
  <c r="BO39" i="114"/>
  <c r="BN39" i="114"/>
  <c r="BM39" i="114"/>
  <c r="BL39" i="114"/>
  <c r="BK39" i="114"/>
  <c r="CF38" i="114"/>
  <c r="CE38" i="114"/>
  <c r="CD38" i="114"/>
  <c r="CC38" i="114"/>
  <c r="CB38" i="114"/>
  <c r="CA38" i="114"/>
  <c r="BX38" i="114"/>
  <c r="BW38" i="114"/>
  <c r="BV38" i="114"/>
  <c r="BU38" i="114"/>
  <c r="BT38" i="114"/>
  <c r="BS38" i="114"/>
  <c r="BP38" i="114"/>
  <c r="BO38" i="114"/>
  <c r="BN38" i="114"/>
  <c r="BM38" i="114"/>
  <c r="BL38" i="114"/>
  <c r="BK38" i="114"/>
  <c r="CF37" i="114"/>
  <c r="CE37" i="114"/>
  <c r="CD37" i="114"/>
  <c r="CC37" i="114"/>
  <c r="CB37" i="114"/>
  <c r="CA37" i="114"/>
  <c r="BX37" i="114"/>
  <c r="BW37" i="114"/>
  <c r="BV37" i="114"/>
  <c r="BU37" i="114"/>
  <c r="BT37" i="114"/>
  <c r="BS37" i="114"/>
  <c r="BP37" i="114"/>
  <c r="BO37" i="114"/>
  <c r="BN37" i="114"/>
  <c r="BM37" i="114"/>
  <c r="BL37" i="114"/>
  <c r="BK37" i="114"/>
  <c r="CF36" i="114"/>
  <c r="CE36" i="114"/>
  <c r="CD36" i="114"/>
  <c r="CC36" i="114"/>
  <c r="CB36" i="114"/>
  <c r="CA36" i="114"/>
  <c r="BX36" i="114"/>
  <c r="BW36" i="114"/>
  <c r="BV36" i="114"/>
  <c r="BU36" i="114"/>
  <c r="BT36" i="114"/>
  <c r="BS36" i="114"/>
  <c r="BP36" i="114"/>
  <c r="BO36" i="114"/>
  <c r="BN36" i="114"/>
  <c r="BM36" i="114"/>
  <c r="BL36" i="114"/>
  <c r="BK36" i="114"/>
  <c r="CF35" i="114"/>
  <c r="CE35" i="114"/>
  <c r="CD35" i="114"/>
  <c r="CC35" i="114"/>
  <c r="CB35" i="114"/>
  <c r="CA35" i="114"/>
  <c r="BX35" i="114"/>
  <c r="BW35" i="114"/>
  <c r="BV35" i="114"/>
  <c r="BU35" i="114"/>
  <c r="BT35" i="114"/>
  <c r="BS35" i="114"/>
  <c r="BP35" i="114"/>
  <c r="BO35" i="114"/>
  <c r="BN35" i="114"/>
  <c r="BM35" i="114"/>
  <c r="BL35" i="114"/>
  <c r="BK35" i="114"/>
  <c r="CF34" i="114"/>
  <c r="CE34" i="114"/>
  <c r="CD34" i="114"/>
  <c r="CC34" i="114"/>
  <c r="CB34" i="114"/>
  <c r="CA34" i="114"/>
  <c r="BX34" i="114"/>
  <c r="BW34" i="114"/>
  <c r="BV34" i="114"/>
  <c r="BU34" i="114"/>
  <c r="BT34" i="114"/>
  <c r="BS34" i="114"/>
  <c r="BP34" i="114"/>
  <c r="BO34" i="114"/>
  <c r="BN34" i="114"/>
  <c r="BM34" i="114"/>
  <c r="BL34" i="114"/>
  <c r="BK34" i="114"/>
  <c r="CF33" i="114"/>
  <c r="CE33" i="114"/>
  <c r="CD33" i="114"/>
  <c r="CC33" i="114"/>
  <c r="CB33" i="114"/>
  <c r="CA33" i="114"/>
  <c r="BX33" i="114"/>
  <c r="BW33" i="114"/>
  <c r="BV33" i="114"/>
  <c r="BU33" i="114"/>
  <c r="BT33" i="114"/>
  <c r="BS33" i="114"/>
  <c r="BP33" i="114"/>
  <c r="BO33" i="114"/>
  <c r="BN33" i="114"/>
  <c r="BM33" i="114"/>
  <c r="BL33" i="114"/>
  <c r="BK33" i="114"/>
  <c r="CF32" i="114"/>
  <c r="CE32" i="114"/>
  <c r="CD32" i="114"/>
  <c r="CC32" i="114"/>
  <c r="CB32" i="114"/>
  <c r="CA32" i="114"/>
  <c r="BX32" i="114"/>
  <c r="BW32" i="114"/>
  <c r="BV32" i="114"/>
  <c r="BU32" i="114"/>
  <c r="BT32" i="114"/>
  <c r="BS32" i="114"/>
  <c r="BP32" i="114"/>
  <c r="BO32" i="114"/>
  <c r="BN32" i="114"/>
  <c r="BM32" i="114"/>
  <c r="BL32" i="114"/>
  <c r="BK32" i="114"/>
  <c r="CF31" i="114"/>
  <c r="CE31" i="114"/>
  <c r="CD31" i="114"/>
  <c r="CC31" i="114"/>
  <c r="CB31" i="114"/>
  <c r="CA31" i="114"/>
  <c r="BX31" i="114"/>
  <c r="BW31" i="114"/>
  <c r="BV31" i="114"/>
  <c r="BU31" i="114"/>
  <c r="BT31" i="114"/>
  <c r="BS31" i="114"/>
  <c r="BP31" i="114"/>
  <c r="BO31" i="114"/>
  <c r="BN31" i="114"/>
  <c r="BM31" i="114"/>
  <c r="BL31" i="114"/>
  <c r="BK31" i="114"/>
  <c r="CF30" i="114"/>
  <c r="CE30" i="114"/>
  <c r="CD30" i="114"/>
  <c r="CC30" i="114"/>
  <c r="CB30" i="114"/>
  <c r="CA30" i="114"/>
  <c r="BX30" i="114"/>
  <c r="BW30" i="114"/>
  <c r="BV30" i="114"/>
  <c r="BU30" i="114"/>
  <c r="BT30" i="114"/>
  <c r="BS30" i="114"/>
  <c r="BP30" i="114"/>
  <c r="BO30" i="114"/>
  <c r="BN30" i="114"/>
  <c r="BM30" i="114"/>
  <c r="BL30" i="114"/>
  <c r="BK30" i="114"/>
  <c r="CF29" i="114"/>
  <c r="CE29" i="114"/>
  <c r="CD29" i="114"/>
  <c r="CC29" i="114"/>
  <c r="CB29" i="114"/>
  <c r="CA29" i="114"/>
  <c r="BX29" i="114"/>
  <c r="BW29" i="114"/>
  <c r="BV29" i="114"/>
  <c r="BU29" i="114"/>
  <c r="BT29" i="114"/>
  <c r="BS29" i="114"/>
  <c r="BP29" i="114"/>
  <c r="BO29" i="114"/>
  <c r="BN29" i="114"/>
  <c r="BM29" i="114"/>
  <c r="BL29" i="114"/>
  <c r="BK29" i="114"/>
  <c r="CF28" i="114"/>
  <c r="CE28" i="114"/>
  <c r="CD28" i="114"/>
  <c r="CC28" i="114"/>
  <c r="CB28" i="114"/>
  <c r="CA28" i="114"/>
  <c r="BX28" i="114"/>
  <c r="BW28" i="114"/>
  <c r="BV28" i="114"/>
  <c r="BU28" i="114"/>
  <c r="BT28" i="114"/>
  <c r="BS28" i="114"/>
  <c r="BP28" i="114"/>
  <c r="BO28" i="114"/>
  <c r="BN28" i="114"/>
  <c r="BM28" i="114"/>
  <c r="BL28" i="114"/>
  <c r="BK28" i="114"/>
  <c r="CF27" i="114"/>
  <c r="CE27" i="114"/>
  <c r="CD27" i="114"/>
  <c r="CC27" i="114"/>
  <c r="CB27" i="114"/>
  <c r="CA27" i="114"/>
  <c r="BX27" i="114"/>
  <c r="BW27" i="114"/>
  <c r="BV27" i="114"/>
  <c r="BU27" i="114"/>
  <c r="BT27" i="114"/>
  <c r="BS27" i="114"/>
  <c r="BP27" i="114"/>
  <c r="BO27" i="114"/>
  <c r="BN27" i="114"/>
  <c r="BM27" i="114"/>
  <c r="BL27" i="114"/>
  <c r="BK27" i="114"/>
  <c r="CF26" i="114"/>
  <c r="CE26" i="114"/>
  <c r="CD26" i="114"/>
  <c r="CC26" i="114"/>
  <c r="CB26" i="114"/>
  <c r="CA26" i="114"/>
  <c r="BX26" i="114"/>
  <c r="BW26" i="114"/>
  <c r="BV26" i="114"/>
  <c r="BU26" i="114"/>
  <c r="BT26" i="114"/>
  <c r="BS26" i="114"/>
  <c r="BP26" i="114"/>
  <c r="BO26" i="114"/>
  <c r="BN26" i="114"/>
  <c r="BM26" i="114"/>
  <c r="BL26" i="114"/>
  <c r="BK26" i="114"/>
  <c r="CF23" i="114"/>
  <c r="CE23" i="114"/>
  <c r="CD23" i="114"/>
  <c r="CC23" i="114"/>
  <c r="CB23" i="114"/>
  <c r="CA23" i="114"/>
  <c r="BX23" i="114"/>
  <c r="BW23" i="114"/>
  <c r="BV23" i="114"/>
  <c r="BU23" i="114"/>
  <c r="BT23" i="114"/>
  <c r="BS23" i="114"/>
  <c r="BP23" i="114"/>
  <c r="BO23" i="114"/>
  <c r="BN23" i="114"/>
  <c r="BM23" i="114"/>
  <c r="BL23" i="114"/>
  <c r="BK23" i="114"/>
  <c r="CF22" i="114"/>
  <c r="CE22" i="114"/>
  <c r="CD22" i="114"/>
  <c r="CC22" i="114"/>
  <c r="CB22" i="114"/>
  <c r="CA22" i="114"/>
  <c r="BX22" i="114"/>
  <c r="BW22" i="114"/>
  <c r="BV22" i="114"/>
  <c r="BU22" i="114"/>
  <c r="BT22" i="114"/>
  <c r="BS22" i="114"/>
  <c r="BP22" i="114"/>
  <c r="BO22" i="114"/>
  <c r="BN22" i="114"/>
  <c r="BM22" i="114"/>
  <c r="BL22" i="114"/>
  <c r="BK22" i="114"/>
  <c r="CF21" i="114"/>
  <c r="CE21" i="114"/>
  <c r="CD21" i="114"/>
  <c r="CC21" i="114"/>
  <c r="CB21" i="114"/>
  <c r="CA21" i="114"/>
  <c r="BX21" i="114"/>
  <c r="BW21" i="114"/>
  <c r="BV21" i="114"/>
  <c r="BU21" i="114"/>
  <c r="BT21" i="114"/>
  <c r="BS21" i="114"/>
  <c r="BP21" i="114"/>
  <c r="BO21" i="114"/>
  <c r="BN21" i="114"/>
  <c r="BM21" i="114"/>
  <c r="BL21" i="114"/>
  <c r="BK21" i="114"/>
  <c r="CF20" i="114"/>
  <c r="CE20" i="114"/>
  <c r="CD20" i="114"/>
  <c r="CC20" i="114"/>
  <c r="CB20" i="114"/>
  <c r="CA20" i="114"/>
  <c r="BX20" i="114"/>
  <c r="BW20" i="114"/>
  <c r="BV20" i="114"/>
  <c r="BU20" i="114"/>
  <c r="BT20" i="114"/>
  <c r="BS20" i="114"/>
  <c r="BP20" i="114"/>
  <c r="BO20" i="114"/>
  <c r="BN20" i="114"/>
  <c r="BM20" i="114"/>
  <c r="BL20" i="114"/>
  <c r="BK20" i="114"/>
  <c r="D20" i="114"/>
  <c r="CF19" i="114"/>
  <c r="CE19" i="114"/>
  <c r="CD19" i="114"/>
  <c r="CC19" i="114"/>
  <c r="CB19" i="114"/>
  <c r="CA19" i="114"/>
  <c r="BX19" i="114"/>
  <c r="BW19" i="114"/>
  <c r="BV19" i="114"/>
  <c r="BU19" i="114"/>
  <c r="BT19" i="114"/>
  <c r="BS19" i="114"/>
  <c r="BP19" i="114"/>
  <c r="BO19" i="114"/>
  <c r="BN19" i="114"/>
  <c r="BM19" i="114"/>
  <c r="BL19" i="114"/>
  <c r="BK19" i="114"/>
  <c r="BO64" i="114"/>
  <c r="K5" i="114"/>
  <c r="E198" i="113"/>
  <c r="E197" i="113"/>
  <c r="E196" i="113"/>
  <c r="E195" i="113"/>
  <c r="E194" i="113"/>
  <c r="E193" i="113"/>
  <c r="E192" i="113"/>
  <c r="E191" i="113"/>
  <c r="E190" i="113"/>
  <c r="E189" i="113"/>
  <c r="E187" i="113"/>
  <c r="E186" i="113"/>
  <c r="E184" i="113"/>
  <c r="E183" i="113"/>
  <c r="E182" i="113"/>
  <c r="E181" i="113"/>
  <c r="E180" i="113"/>
  <c r="E173" i="113"/>
  <c r="E172" i="113"/>
  <c r="E171" i="113"/>
  <c r="E170" i="113"/>
  <c r="E169" i="113"/>
  <c r="E168" i="113"/>
  <c r="E167" i="113"/>
  <c r="E163" i="113"/>
  <c r="E162" i="113"/>
  <c r="E161" i="113"/>
  <c r="E160" i="113"/>
  <c r="E159" i="113"/>
  <c r="E158" i="113"/>
  <c r="E157" i="113"/>
  <c r="E156" i="113"/>
  <c r="E155" i="113"/>
  <c r="R126" i="113"/>
  <c r="R125" i="113"/>
  <c r="R124" i="113"/>
  <c r="R123" i="113"/>
  <c r="R122" i="113"/>
  <c r="BR110" i="113"/>
  <c r="BQ110" i="113"/>
  <c r="BO110" i="113"/>
  <c r="BN110" i="113"/>
  <c r="BM110" i="113"/>
  <c r="BL110" i="113"/>
  <c r="BK110" i="113"/>
  <c r="BJ110" i="113"/>
  <c r="BI110" i="113"/>
  <c r="AR110" i="113"/>
  <c r="AL110" i="113"/>
  <c r="T110" i="113"/>
  <c r="BR109" i="113"/>
  <c r="BQ109" i="113"/>
  <c r="BO109" i="113"/>
  <c r="BN109" i="113"/>
  <c r="BM109" i="113"/>
  <c r="BL109" i="113"/>
  <c r="BK109" i="113"/>
  <c r="BJ109" i="113"/>
  <c r="BI109" i="113"/>
  <c r="AR109" i="113"/>
  <c r="AL109" i="113"/>
  <c r="T109" i="113"/>
  <c r="BR108" i="113"/>
  <c r="BQ108" i="113"/>
  <c r="BO108" i="113"/>
  <c r="BN108" i="113"/>
  <c r="BM108" i="113"/>
  <c r="BL108" i="113"/>
  <c r="BK108" i="113"/>
  <c r="BJ108" i="113"/>
  <c r="BI108" i="113"/>
  <c r="AR108" i="113"/>
  <c r="AL108" i="113"/>
  <c r="T108" i="113"/>
  <c r="BR107" i="113"/>
  <c r="BQ107" i="113"/>
  <c r="BO107" i="113"/>
  <c r="BN107" i="113"/>
  <c r="BM107" i="113"/>
  <c r="BL107" i="113"/>
  <c r="BK107" i="113"/>
  <c r="BJ107" i="113"/>
  <c r="BI107" i="113"/>
  <c r="AR107" i="113"/>
  <c r="AL107" i="113"/>
  <c r="T107" i="113"/>
  <c r="BR106" i="113"/>
  <c r="BQ106" i="113"/>
  <c r="BO106" i="113"/>
  <c r="BN106" i="113"/>
  <c r="BM106" i="113"/>
  <c r="BL106" i="113"/>
  <c r="BK106" i="113"/>
  <c r="BJ106" i="113"/>
  <c r="BI106" i="113"/>
  <c r="AR106" i="113"/>
  <c r="AL106" i="113"/>
  <c r="T106" i="113"/>
  <c r="BR105" i="113"/>
  <c r="BQ105" i="113"/>
  <c r="BO105" i="113"/>
  <c r="BN105" i="113"/>
  <c r="BM105" i="113"/>
  <c r="BL105" i="113"/>
  <c r="BK105" i="113"/>
  <c r="BJ105" i="113"/>
  <c r="BI105" i="113"/>
  <c r="AR105" i="113"/>
  <c r="AL105" i="113"/>
  <c r="T105" i="113"/>
  <c r="BR104" i="113"/>
  <c r="BQ104" i="113"/>
  <c r="BO104" i="113"/>
  <c r="BN104" i="113"/>
  <c r="BM104" i="113"/>
  <c r="BL104" i="113"/>
  <c r="BK104" i="113"/>
  <c r="BJ104" i="113"/>
  <c r="BI104" i="113"/>
  <c r="AR104" i="113"/>
  <c r="AL104" i="113"/>
  <c r="T104" i="113"/>
  <c r="BR103" i="113"/>
  <c r="AR103" i="113" s="1"/>
  <c r="BO103" i="113"/>
  <c r="BN103" i="113"/>
  <c r="BM103" i="113"/>
  <c r="BL103" i="113"/>
  <c r="BK103" i="113"/>
  <c r="BJ103" i="113"/>
  <c r="BI103" i="113"/>
  <c r="T103" i="113"/>
  <c r="BR102" i="113"/>
  <c r="BO102" i="113"/>
  <c r="BN102" i="113"/>
  <c r="BM102" i="113"/>
  <c r="BL102" i="113"/>
  <c r="BK102" i="113"/>
  <c r="BJ102" i="113"/>
  <c r="BI102" i="113"/>
  <c r="AR102" i="113"/>
  <c r="T102" i="113"/>
  <c r="BR101" i="113"/>
  <c r="AR101" i="113" s="1"/>
  <c r="BO101" i="113"/>
  <c r="BN101" i="113"/>
  <c r="BM101" i="113"/>
  <c r="BL101" i="113"/>
  <c r="BK101" i="113"/>
  <c r="BJ101" i="113"/>
  <c r="BI101" i="113"/>
  <c r="T101" i="113"/>
  <c r="BU100" i="113"/>
  <c r="BT100" i="113"/>
  <c r="BS100" i="113"/>
  <c r="BO100" i="113"/>
  <c r="BN100" i="113"/>
  <c r="BM100" i="113"/>
  <c r="BL100" i="113"/>
  <c r="BK100" i="113"/>
  <c r="BJ100" i="113"/>
  <c r="BI100" i="113"/>
  <c r="BR95" i="113"/>
  <c r="BQ95" i="113"/>
  <c r="BO95" i="113"/>
  <c r="BN95" i="113"/>
  <c r="BM95" i="113"/>
  <c r="BL95" i="113"/>
  <c r="BK95" i="113"/>
  <c r="BJ95" i="113"/>
  <c r="BI95" i="113"/>
  <c r="AR95" i="113"/>
  <c r="AL95" i="113"/>
  <c r="T95" i="113"/>
  <c r="BR94" i="113"/>
  <c r="BQ94" i="113"/>
  <c r="BO94" i="113"/>
  <c r="BN94" i="113"/>
  <c r="BM94" i="113"/>
  <c r="BL94" i="113"/>
  <c r="BK94" i="113"/>
  <c r="BJ94" i="113"/>
  <c r="BI94" i="113"/>
  <c r="AR94" i="113"/>
  <c r="AL94" i="113"/>
  <c r="T94" i="113"/>
  <c r="BR93" i="113"/>
  <c r="BQ93" i="113"/>
  <c r="BO93" i="113"/>
  <c r="BN93" i="113"/>
  <c r="BM93" i="113"/>
  <c r="BL93" i="113"/>
  <c r="BK93" i="113"/>
  <c r="BJ93" i="113"/>
  <c r="BI93" i="113"/>
  <c r="AR93" i="113"/>
  <c r="AL93" i="113"/>
  <c r="T93" i="113"/>
  <c r="BR92" i="113"/>
  <c r="BQ92" i="113"/>
  <c r="BO92" i="113"/>
  <c r="BN92" i="113"/>
  <c r="BM92" i="113"/>
  <c r="BL92" i="113"/>
  <c r="BK92" i="113"/>
  <c r="BJ92" i="113"/>
  <c r="BI92" i="113"/>
  <c r="AR92" i="113"/>
  <c r="AL92" i="113"/>
  <c r="T92" i="113"/>
  <c r="BR91" i="113"/>
  <c r="BQ91" i="113"/>
  <c r="BO91" i="113"/>
  <c r="BN91" i="113"/>
  <c r="BM91" i="113"/>
  <c r="BL91" i="113"/>
  <c r="BK91" i="113"/>
  <c r="BJ91" i="113"/>
  <c r="BI91" i="113"/>
  <c r="AR91" i="113"/>
  <c r="AL91" i="113"/>
  <c r="T91" i="113"/>
  <c r="BR90" i="113"/>
  <c r="BQ90" i="113"/>
  <c r="BO90" i="113"/>
  <c r="BN90" i="113"/>
  <c r="BM90" i="113"/>
  <c r="BL90" i="113"/>
  <c r="BK90" i="113"/>
  <c r="BJ90" i="113"/>
  <c r="BI90" i="113"/>
  <c r="AR90" i="113"/>
  <c r="AL90" i="113"/>
  <c r="T90" i="113"/>
  <c r="BR89" i="113"/>
  <c r="BQ89" i="113"/>
  <c r="BO89" i="113"/>
  <c r="BN89" i="113"/>
  <c r="BM89" i="113"/>
  <c r="BL89" i="113"/>
  <c r="BK89" i="113"/>
  <c r="BJ89" i="113"/>
  <c r="BI89" i="113"/>
  <c r="AR89" i="113"/>
  <c r="AL89" i="113"/>
  <c r="T89" i="113"/>
  <c r="BR88" i="113"/>
  <c r="BQ88" i="113"/>
  <c r="BO88" i="113"/>
  <c r="BN88" i="113"/>
  <c r="BM88" i="113"/>
  <c r="BL88" i="113"/>
  <c r="BK88" i="113"/>
  <c r="BJ88" i="113"/>
  <c r="BI88" i="113"/>
  <c r="AR88" i="113"/>
  <c r="AL88" i="113"/>
  <c r="T88" i="113"/>
  <c r="BR87" i="113"/>
  <c r="BQ87" i="113"/>
  <c r="BO87" i="113"/>
  <c r="BN87" i="113"/>
  <c r="BM87" i="113"/>
  <c r="BL87" i="113"/>
  <c r="BK87" i="113"/>
  <c r="BJ87" i="113"/>
  <c r="BI87" i="113"/>
  <c r="AR87" i="113"/>
  <c r="AL87" i="113"/>
  <c r="T87" i="113"/>
  <c r="BR86" i="113"/>
  <c r="AR86" i="113" s="1"/>
  <c r="BO86" i="113"/>
  <c r="BN86" i="113"/>
  <c r="BM86" i="113"/>
  <c r="BL86" i="113"/>
  <c r="BK86" i="113"/>
  <c r="BJ86" i="113"/>
  <c r="BI86" i="113"/>
  <c r="T86" i="113"/>
  <c r="BU85" i="113"/>
  <c r="BT85" i="113"/>
  <c r="BS85" i="113"/>
  <c r="BO85" i="113"/>
  <c r="BN85" i="113"/>
  <c r="BM85" i="113"/>
  <c r="BL85" i="113"/>
  <c r="BK85" i="113"/>
  <c r="BJ85" i="113"/>
  <c r="BI85" i="113"/>
  <c r="CF40" i="113"/>
  <c r="CE40" i="113"/>
  <c r="CD40" i="113"/>
  <c r="CC40" i="113"/>
  <c r="CB40" i="113"/>
  <c r="CA40" i="113"/>
  <c r="BX40" i="113"/>
  <c r="BW40" i="113"/>
  <c r="BV40" i="113"/>
  <c r="BU40" i="113"/>
  <c r="BT40" i="113"/>
  <c r="BS40" i="113"/>
  <c r="BP40" i="113"/>
  <c r="BO40" i="113"/>
  <c r="BN40" i="113"/>
  <c r="BM40" i="113"/>
  <c r="BL40" i="113"/>
  <c r="BK40" i="113"/>
  <c r="CF39" i="113"/>
  <c r="CE39" i="113"/>
  <c r="CD39" i="113"/>
  <c r="CC39" i="113"/>
  <c r="CB39" i="113"/>
  <c r="CA39" i="113"/>
  <c r="BX39" i="113"/>
  <c r="BW39" i="113"/>
  <c r="BV39" i="113"/>
  <c r="BU39" i="113"/>
  <c r="BT39" i="113"/>
  <c r="BS39" i="113"/>
  <c r="BP39" i="113"/>
  <c r="BO39" i="113"/>
  <c r="BN39" i="113"/>
  <c r="BM39" i="113"/>
  <c r="BL39" i="113"/>
  <c r="BK39" i="113"/>
  <c r="CF38" i="113"/>
  <c r="CE38" i="113"/>
  <c r="CD38" i="113"/>
  <c r="CC38" i="113"/>
  <c r="CB38" i="113"/>
  <c r="CA38" i="113"/>
  <c r="BX38" i="113"/>
  <c r="BW38" i="113"/>
  <c r="BV38" i="113"/>
  <c r="BU38" i="113"/>
  <c r="BT38" i="113"/>
  <c r="BS38" i="113"/>
  <c r="BP38" i="113"/>
  <c r="BO38" i="113"/>
  <c r="BN38" i="113"/>
  <c r="BM38" i="113"/>
  <c r="BL38" i="113"/>
  <c r="BK38" i="113"/>
  <c r="CF37" i="113"/>
  <c r="CE37" i="113"/>
  <c r="CD37" i="113"/>
  <c r="CC37" i="113"/>
  <c r="CB37" i="113"/>
  <c r="CA37" i="113"/>
  <c r="BX37" i="113"/>
  <c r="BW37" i="113"/>
  <c r="BV37" i="113"/>
  <c r="BU37" i="113"/>
  <c r="BT37" i="113"/>
  <c r="BS37" i="113"/>
  <c r="BP37" i="113"/>
  <c r="BO37" i="113"/>
  <c r="BN37" i="113"/>
  <c r="BM37" i="113"/>
  <c r="BL37" i="113"/>
  <c r="BK37" i="113"/>
  <c r="CF36" i="113"/>
  <c r="CE36" i="113"/>
  <c r="CD36" i="113"/>
  <c r="CC36" i="113"/>
  <c r="CB36" i="113"/>
  <c r="CA36" i="113"/>
  <c r="BX36" i="113"/>
  <c r="BW36" i="113"/>
  <c r="BV36" i="113"/>
  <c r="BU36" i="113"/>
  <c r="BT36" i="113"/>
  <c r="BS36" i="113"/>
  <c r="BP36" i="113"/>
  <c r="BO36" i="113"/>
  <c r="BN36" i="113"/>
  <c r="BM36" i="113"/>
  <c r="BL36" i="113"/>
  <c r="BK36" i="113"/>
  <c r="CF35" i="113"/>
  <c r="CE35" i="113"/>
  <c r="CD35" i="113"/>
  <c r="CC35" i="113"/>
  <c r="CB35" i="113"/>
  <c r="CA35" i="113"/>
  <c r="BX35" i="113"/>
  <c r="BW35" i="113"/>
  <c r="BV35" i="113"/>
  <c r="BU35" i="113"/>
  <c r="BT35" i="113"/>
  <c r="BS35" i="113"/>
  <c r="BP35" i="113"/>
  <c r="BO35" i="113"/>
  <c r="BN35" i="113"/>
  <c r="BM35" i="113"/>
  <c r="BL35" i="113"/>
  <c r="BK35" i="113"/>
  <c r="CF34" i="113"/>
  <c r="CE34" i="113"/>
  <c r="CD34" i="113"/>
  <c r="CC34" i="113"/>
  <c r="CB34" i="113"/>
  <c r="CA34" i="113"/>
  <c r="BX34" i="113"/>
  <c r="BW34" i="113"/>
  <c r="BV34" i="113"/>
  <c r="BU34" i="113"/>
  <c r="BT34" i="113"/>
  <c r="BS34" i="113"/>
  <c r="BP34" i="113"/>
  <c r="BO34" i="113"/>
  <c r="BN34" i="113"/>
  <c r="BM34" i="113"/>
  <c r="BL34" i="113"/>
  <c r="BK34" i="113"/>
  <c r="CF33" i="113"/>
  <c r="CE33" i="113"/>
  <c r="CD33" i="113"/>
  <c r="CC33" i="113"/>
  <c r="CB33" i="113"/>
  <c r="CA33" i="113"/>
  <c r="BX33" i="113"/>
  <c r="BW33" i="113"/>
  <c r="BV33" i="113"/>
  <c r="BU33" i="113"/>
  <c r="BT33" i="113"/>
  <c r="BS33" i="113"/>
  <c r="BP33" i="113"/>
  <c r="BO33" i="113"/>
  <c r="BN33" i="113"/>
  <c r="BM33" i="113"/>
  <c r="BL33" i="113"/>
  <c r="BK33" i="113"/>
  <c r="CF32" i="113"/>
  <c r="CE32" i="113"/>
  <c r="CD32" i="113"/>
  <c r="CC32" i="113"/>
  <c r="CB32" i="113"/>
  <c r="CA32" i="113"/>
  <c r="BX32" i="113"/>
  <c r="BW32" i="113"/>
  <c r="BV32" i="113"/>
  <c r="BU32" i="113"/>
  <c r="BT32" i="113"/>
  <c r="BS32" i="113"/>
  <c r="BP32" i="113"/>
  <c r="BO32" i="113"/>
  <c r="BN32" i="113"/>
  <c r="BM32" i="113"/>
  <c r="BL32" i="113"/>
  <c r="BK32" i="113"/>
  <c r="CF31" i="113"/>
  <c r="CE31" i="113"/>
  <c r="CD31" i="113"/>
  <c r="CC31" i="113"/>
  <c r="CB31" i="113"/>
  <c r="CA31" i="113"/>
  <c r="BX31" i="113"/>
  <c r="BW31" i="113"/>
  <c r="BV31" i="113"/>
  <c r="BU31" i="113"/>
  <c r="BT31" i="113"/>
  <c r="BS31" i="113"/>
  <c r="BP31" i="113"/>
  <c r="BO31" i="113"/>
  <c r="BN31" i="113"/>
  <c r="BM31" i="113"/>
  <c r="BL31" i="113"/>
  <c r="BK31" i="113"/>
  <c r="CF30" i="113"/>
  <c r="CE30" i="113"/>
  <c r="CD30" i="113"/>
  <c r="CC30" i="113"/>
  <c r="CB30" i="113"/>
  <c r="CA30" i="113"/>
  <c r="BX30" i="113"/>
  <c r="BW30" i="113"/>
  <c r="BV30" i="113"/>
  <c r="BU30" i="113"/>
  <c r="BT30" i="113"/>
  <c r="BS30" i="113"/>
  <c r="BP30" i="113"/>
  <c r="BO30" i="113"/>
  <c r="BN30" i="113"/>
  <c r="BM30" i="113"/>
  <c r="BL30" i="113"/>
  <c r="BK30" i="113"/>
  <c r="CF29" i="113"/>
  <c r="CE29" i="113"/>
  <c r="CD29" i="113"/>
  <c r="CC29" i="113"/>
  <c r="CB29" i="113"/>
  <c r="CA29" i="113"/>
  <c r="BX29" i="113"/>
  <c r="BW29" i="113"/>
  <c r="BV29" i="113"/>
  <c r="BU29" i="113"/>
  <c r="BT29" i="113"/>
  <c r="BS29" i="113"/>
  <c r="BP29" i="113"/>
  <c r="BO29" i="113"/>
  <c r="BN29" i="113"/>
  <c r="BM29" i="113"/>
  <c r="BL29" i="113"/>
  <c r="BK29" i="113"/>
  <c r="CF28" i="113"/>
  <c r="CE28" i="113"/>
  <c r="CD28" i="113"/>
  <c r="CC28" i="113"/>
  <c r="CB28" i="113"/>
  <c r="CA28" i="113"/>
  <c r="BX28" i="113"/>
  <c r="BW28" i="113"/>
  <c r="BV28" i="113"/>
  <c r="BU28" i="113"/>
  <c r="BT28" i="113"/>
  <c r="BS28" i="113"/>
  <c r="BP28" i="113"/>
  <c r="BO28" i="113"/>
  <c r="BN28" i="113"/>
  <c r="BM28" i="113"/>
  <c r="BL28" i="113"/>
  <c r="BK28" i="113"/>
  <c r="CF27" i="113"/>
  <c r="CE27" i="113"/>
  <c r="CD27" i="113"/>
  <c r="CC27" i="113"/>
  <c r="CB27" i="113"/>
  <c r="CA27" i="113"/>
  <c r="BX27" i="113"/>
  <c r="BW27" i="113"/>
  <c r="BV27" i="113"/>
  <c r="BU27" i="113"/>
  <c r="BT27" i="113"/>
  <c r="BS27" i="113"/>
  <c r="BP27" i="113"/>
  <c r="BO27" i="113"/>
  <c r="BN27" i="113"/>
  <c r="BM27" i="113"/>
  <c r="BL27" i="113"/>
  <c r="BK27" i="113"/>
  <c r="CF26" i="113"/>
  <c r="CE26" i="113"/>
  <c r="CD26" i="113"/>
  <c r="CC26" i="113"/>
  <c r="CB26" i="113"/>
  <c r="CA26" i="113"/>
  <c r="BX26" i="113"/>
  <c r="BW26" i="113"/>
  <c r="BV26" i="113"/>
  <c r="BU26" i="113"/>
  <c r="BT26" i="113"/>
  <c r="BS26" i="113"/>
  <c r="BP26" i="113"/>
  <c r="BO26" i="113"/>
  <c r="BN26" i="113"/>
  <c r="BM26" i="113"/>
  <c r="BL26" i="113"/>
  <c r="BK26" i="113"/>
  <c r="CF23" i="113"/>
  <c r="CE23" i="113"/>
  <c r="CD23" i="113"/>
  <c r="CC23" i="113"/>
  <c r="CB23" i="113"/>
  <c r="CA23" i="113"/>
  <c r="BX23" i="113"/>
  <c r="BW23" i="113"/>
  <c r="BV23" i="113"/>
  <c r="BU23" i="113"/>
  <c r="BT23" i="113"/>
  <c r="BS23" i="113"/>
  <c r="BP23" i="113"/>
  <c r="BO23" i="113"/>
  <c r="BN23" i="113"/>
  <c r="BM23" i="113"/>
  <c r="BL23" i="113"/>
  <c r="BK23" i="113"/>
  <c r="CF22" i="113"/>
  <c r="CE22" i="113"/>
  <c r="CD22" i="113"/>
  <c r="CC22" i="113"/>
  <c r="CB22" i="113"/>
  <c r="CA22" i="113"/>
  <c r="BX22" i="113"/>
  <c r="BW22" i="113"/>
  <c r="BV22" i="113"/>
  <c r="BU22" i="113"/>
  <c r="BT22" i="113"/>
  <c r="BS22" i="113"/>
  <c r="BP22" i="113"/>
  <c r="BO22" i="113"/>
  <c r="BN22" i="113"/>
  <c r="BM22" i="113"/>
  <c r="BL22" i="113"/>
  <c r="BK22" i="113"/>
  <c r="CF21" i="113"/>
  <c r="CE21" i="113"/>
  <c r="CD21" i="113"/>
  <c r="CC21" i="113"/>
  <c r="CB21" i="113"/>
  <c r="CA21" i="113"/>
  <c r="BX21" i="113"/>
  <c r="BW21" i="113"/>
  <c r="BV21" i="113"/>
  <c r="BU21" i="113"/>
  <c r="BT21" i="113"/>
  <c r="BS21" i="113"/>
  <c r="BP21" i="113"/>
  <c r="BO21" i="113"/>
  <c r="BN21" i="113"/>
  <c r="BM21" i="113"/>
  <c r="BL21" i="113"/>
  <c r="BK21" i="113"/>
  <c r="CF20" i="113"/>
  <c r="CE20" i="113"/>
  <c r="CD20" i="113"/>
  <c r="CC20" i="113"/>
  <c r="CB20" i="113"/>
  <c r="CA20" i="113"/>
  <c r="BX20" i="113"/>
  <c r="BW20" i="113"/>
  <c r="BV20" i="113"/>
  <c r="BU20" i="113"/>
  <c r="BT20" i="113"/>
  <c r="BS20" i="113"/>
  <c r="BP20" i="113"/>
  <c r="BO20" i="113"/>
  <c r="BN20" i="113"/>
  <c r="BM20" i="113"/>
  <c r="BL20" i="113"/>
  <c r="BK20" i="113"/>
  <c r="CF19" i="113"/>
  <c r="CE19" i="113"/>
  <c r="CD19" i="113"/>
  <c r="CC19" i="113"/>
  <c r="CB19" i="113"/>
  <c r="CA19" i="113"/>
  <c r="BX19" i="113"/>
  <c r="BW19" i="113"/>
  <c r="BV19" i="113"/>
  <c r="BU19" i="113"/>
  <c r="BT19" i="113"/>
  <c r="BS19" i="113"/>
  <c r="BP19" i="113"/>
  <c r="BO19" i="113"/>
  <c r="BN19" i="113"/>
  <c r="BM19" i="113"/>
  <c r="BL19" i="113"/>
  <c r="BK19" i="113"/>
  <c r="BM66" i="113"/>
  <c r="K5" i="113"/>
  <c r="E198" i="112"/>
  <c r="E197" i="112"/>
  <c r="E196" i="112"/>
  <c r="E195" i="112"/>
  <c r="E194" i="112"/>
  <c r="E193" i="112"/>
  <c r="E192" i="112"/>
  <c r="E191" i="112"/>
  <c r="E190" i="112"/>
  <c r="E189" i="112"/>
  <c r="E187" i="112"/>
  <c r="E186" i="112"/>
  <c r="E184" i="112"/>
  <c r="E183" i="112"/>
  <c r="E182" i="112"/>
  <c r="E181" i="112"/>
  <c r="E180" i="112"/>
  <c r="E173" i="112"/>
  <c r="E172" i="112"/>
  <c r="E171" i="112"/>
  <c r="E170" i="112"/>
  <c r="E169" i="112"/>
  <c r="E168" i="112"/>
  <c r="E167" i="112"/>
  <c r="E163" i="112"/>
  <c r="E162" i="112"/>
  <c r="E161" i="112"/>
  <c r="E160" i="112"/>
  <c r="E159" i="112"/>
  <c r="E158" i="112"/>
  <c r="E157" i="112"/>
  <c r="E156" i="112"/>
  <c r="E155" i="112"/>
  <c r="R126" i="112"/>
  <c r="R125" i="112"/>
  <c r="R124" i="112"/>
  <c r="R123" i="112"/>
  <c r="R122" i="112"/>
  <c r="BR110" i="112"/>
  <c r="BQ110" i="112"/>
  <c r="BO110" i="112"/>
  <c r="BN110" i="112"/>
  <c r="BM110" i="112"/>
  <c r="BL110" i="112"/>
  <c r="BK110" i="112"/>
  <c r="BJ110" i="112"/>
  <c r="BI110" i="112"/>
  <c r="AR110" i="112"/>
  <c r="AL110" i="112"/>
  <c r="T110" i="112"/>
  <c r="BR109" i="112"/>
  <c r="BQ109" i="112"/>
  <c r="BO109" i="112"/>
  <c r="BN109" i="112"/>
  <c r="BM109" i="112"/>
  <c r="BL109" i="112"/>
  <c r="BK109" i="112"/>
  <c r="BJ109" i="112"/>
  <c r="BI109" i="112"/>
  <c r="AR109" i="112"/>
  <c r="AL109" i="112"/>
  <c r="T109" i="112"/>
  <c r="BR108" i="112"/>
  <c r="BQ108" i="112"/>
  <c r="BO108" i="112"/>
  <c r="BN108" i="112"/>
  <c r="BM108" i="112"/>
  <c r="BL108" i="112"/>
  <c r="BK108" i="112"/>
  <c r="BJ108" i="112"/>
  <c r="BI108" i="112"/>
  <c r="AR108" i="112"/>
  <c r="AL108" i="112"/>
  <c r="T108" i="112"/>
  <c r="BR107" i="112"/>
  <c r="BQ107" i="112"/>
  <c r="BO107" i="112"/>
  <c r="BN107" i="112"/>
  <c r="BM107" i="112"/>
  <c r="BL107" i="112"/>
  <c r="BK107" i="112"/>
  <c r="BJ107" i="112"/>
  <c r="BI107" i="112"/>
  <c r="AR107" i="112"/>
  <c r="AL107" i="112"/>
  <c r="T107" i="112"/>
  <c r="BR106" i="112"/>
  <c r="BQ106" i="112"/>
  <c r="BO106" i="112"/>
  <c r="BN106" i="112"/>
  <c r="BM106" i="112"/>
  <c r="BL106" i="112"/>
  <c r="BK106" i="112"/>
  <c r="BJ106" i="112"/>
  <c r="BI106" i="112"/>
  <c r="AR106" i="112"/>
  <c r="AL106" i="112"/>
  <c r="T106" i="112"/>
  <c r="BR105" i="112"/>
  <c r="BQ105" i="112"/>
  <c r="BO105" i="112"/>
  <c r="BN105" i="112"/>
  <c r="BM105" i="112"/>
  <c r="BL105" i="112"/>
  <c r="BK105" i="112"/>
  <c r="BJ105" i="112"/>
  <c r="BI105" i="112"/>
  <c r="AR105" i="112"/>
  <c r="AL105" i="112"/>
  <c r="T105" i="112"/>
  <c r="BR104" i="112"/>
  <c r="BQ104" i="112"/>
  <c r="BO104" i="112"/>
  <c r="BN104" i="112"/>
  <c r="BM104" i="112"/>
  <c r="BL104" i="112"/>
  <c r="BK104" i="112"/>
  <c r="BJ104" i="112"/>
  <c r="BI104" i="112"/>
  <c r="AR104" i="112"/>
  <c r="AL104" i="112"/>
  <c r="T104" i="112"/>
  <c r="BR103" i="112"/>
  <c r="AR103" i="112" s="1"/>
  <c r="BO103" i="112"/>
  <c r="BN103" i="112"/>
  <c r="BM103" i="112"/>
  <c r="BL103" i="112"/>
  <c r="BK103" i="112"/>
  <c r="BJ103" i="112"/>
  <c r="BI103" i="112"/>
  <c r="T103" i="112"/>
  <c r="BR102" i="112"/>
  <c r="AR102" i="112" s="1"/>
  <c r="BO102" i="112"/>
  <c r="BN102" i="112"/>
  <c r="BM102" i="112"/>
  <c r="BL102" i="112"/>
  <c r="BK102" i="112"/>
  <c r="BJ102" i="112"/>
  <c r="BI102" i="112"/>
  <c r="T102" i="112"/>
  <c r="BR101" i="112"/>
  <c r="AR101" i="112" s="1"/>
  <c r="BO101" i="112"/>
  <c r="BN101" i="112"/>
  <c r="BM101" i="112"/>
  <c r="BL101" i="112"/>
  <c r="BK101" i="112"/>
  <c r="BJ101" i="112"/>
  <c r="BI101" i="112"/>
  <c r="T101" i="112"/>
  <c r="BU100" i="112"/>
  <c r="BT100" i="112"/>
  <c r="BS100" i="112"/>
  <c r="BO100" i="112"/>
  <c r="BN100" i="112"/>
  <c r="BM100" i="112"/>
  <c r="BL100" i="112"/>
  <c r="BK100" i="112"/>
  <c r="BJ100" i="112"/>
  <c r="BI100" i="112"/>
  <c r="BR95" i="112"/>
  <c r="BQ95" i="112"/>
  <c r="BO95" i="112"/>
  <c r="BN95" i="112"/>
  <c r="BM95" i="112"/>
  <c r="BL95" i="112"/>
  <c r="BK95" i="112"/>
  <c r="BJ95" i="112"/>
  <c r="BI95" i="112"/>
  <c r="AR95" i="112"/>
  <c r="AL95" i="112"/>
  <c r="T95" i="112"/>
  <c r="BR94" i="112"/>
  <c r="BQ94" i="112"/>
  <c r="BO94" i="112"/>
  <c r="BN94" i="112"/>
  <c r="BM94" i="112"/>
  <c r="BL94" i="112"/>
  <c r="BK94" i="112"/>
  <c r="BJ94" i="112"/>
  <c r="BI94" i="112"/>
  <c r="AR94" i="112"/>
  <c r="AL94" i="112"/>
  <c r="T94" i="112"/>
  <c r="BR93" i="112"/>
  <c r="BQ93" i="112"/>
  <c r="BO93" i="112"/>
  <c r="BN93" i="112"/>
  <c r="BM93" i="112"/>
  <c r="BL93" i="112"/>
  <c r="BK93" i="112"/>
  <c r="BJ93" i="112"/>
  <c r="BI93" i="112"/>
  <c r="AR93" i="112"/>
  <c r="AL93" i="112"/>
  <c r="T93" i="112"/>
  <c r="BR92" i="112"/>
  <c r="BQ92" i="112"/>
  <c r="BO92" i="112"/>
  <c r="BN92" i="112"/>
  <c r="BM92" i="112"/>
  <c r="BL92" i="112"/>
  <c r="BK92" i="112"/>
  <c r="BJ92" i="112"/>
  <c r="BI92" i="112"/>
  <c r="AR92" i="112"/>
  <c r="AL92" i="112"/>
  <c r="T92" i="112"/>
  <c r="BR91" i="112"/>
  <c r="BQ91" i="112"/>
  <c r="BO91" i="112"/>
  <c r="BN91" i="112"/>
  <c r="BM91" i="112"/>
  <c r="BL91" i="112"/>
  <c r="BK91" i="112"/>
  <c r="BJ91" i="112"/>
  <c r="BI91" i="112"/>
  <c r="AR91" i="112"/>
  <c r="AL91" i="112"/>
  <c r="T91" i="112"/>
  <c r="BR90" i="112"/>
  <c r="BQ90" i="112"/>
  <c r="BO90" i="112"/>
  <c r="BN90" i="112"/>
  <c r="BM90" i="112"/>
  <c r="BL90" i="112"/>
  <c r="BK90" i="112"/>
  <c r="BJ90" i="112"/>
  <c r="BI90" i="112"/>
  <c r="AR90" i="112"/>
  <c r="AL90" i="112"/>
  <c r="T90" i="112"/>
  <c r="BR89" i="112"/>
  <c r="BQ89" i="112"/>
  <c r="BO89" i="112"/>
  <c r="BN89" i="112"/>
  <c r="BM89" i="112"/>
  <c r="BL89" i="112"/>
  <c r="BK89" i="112"/>
  <c r="BJ89" i="112"/>
  <c r="BI89" i="112"/>
  <c r="AR89" i="112"/>
  <c r="AL89" i="112"/>
  <c r="T89" i="112"/>
  <c r="BR88" i="112"/>
  <c r="BQ88" i="112"/>
  <c r="BO88" i="112"/>
  <c r="BN88" i="112"/>
  <c r="BM88" i="112"/>
  <c r="BL88" i="112"/>
  <c r="BK88" i="112"/>
  <c r="BJ88" i="112"/>
  <c r="BI88" i="112"/>
  <c r="AR88" i="112"/>
  <c r="AL88" i="112"/>
  <c r="T88" i="112"/>
  <c r="BR87" i="112"/>
  <c r="BQ87" i="112"/>
  <c r="BO87" i="112"/>
  <c r="BN87" i="112"/>
  <c r="BM87" i="112"/>
  <c r="BL87" i="112"/>
  <c r="BK87" i="112"/>
  <c r="BJ87" i="112"/>
  <c r="BI87" i="112"/>
  <c r="AR87" i="112"/>
  <c r="AL87" i="112"/>
  <c r="T87" i="112"/>
  <c r="BR86" i="112"/>
  <c r="AR86" i="112" s="1"/>
  <c r="BO86" i="112"/>
  <c r="BN86" i="112"/>
  <c r="BM86" i="112"/>
  <c r="BL86" i="112"/>
  <c r="BK86" i="112"/>
  <c r="BJ86" i="112"/>
  <c r="BI86" i="112"/>
  <c r="T86" i="112"/>
  <c r="BU85" i="112"/>
  <c r="BT85" i="112"/>
  <c r="BS85" i="112"/>
  <c r="BO85" i="112"/>
  <c r="BN85" i="112"/>
  <c r="BM85" i="112"/>
  <c r="BL85" i="112"/>
  <c r="BK85" i="112"/>
  <c r="BJ85" i="112"/>
  <c r="BI85" i="112"/>
  <c r="CF40" i="112"/>
  <c r="CE40" i="112"/>
  <c r="CD40" i="112"/>
  <c r="CC40" i="112"/>
  <c r="CB40" i="112"/>
  <c r="CA40" i="112"/>
  <c r="BX40" i="112"/>
  <c r="BW40" i="112"/>
  <c r="BV40" i="112"/>
  <c r="BU40" i="112"/>
  <c r="BT40" i="112"/>
  <c r="BS40" i="112"/>
  <c r="BP40" i="112"/>
  <c r="BO40" i="112"/>
  <c r="BN40" i="112"/>
  <c r="BM40" i="112"/>
  <c r="BL40" i="112"/>
  <c r="BK40" i="112"/>
  <c r="CF39" i="112"/>
  <c r="CE39" i="112"/>
  <c r="CD39" i="112"/>
  <c r="CC39" i="112"/>
  <c r="CB39" i="112"/>
  <c r="CA39" i="112"/>
  <c r="BX39" i="112"/>
  <c r="BW39" i="112"/>
  <c r="BV39" i="112"/>
  <c r="BU39" i="112"/>
  <c r="BT39" i="112"/>
  <c r="BS39" i="112"/>
  <c r="BP39" i="112"/>
  <c r="BO39" i="112"/>
  <c r="BN39" i="112"/>
  <c r="BM39" i="112"/>
  <c r="BL39" i="112"/>
  <c r="BK39" i="112"/>
  <c r="CF38" i="112"/>
  <c r="CE38" i="112"/>
  <c r="CD38" i="112"/>
  <c r="CC38" i="112"/>
  <c r="CB38" i="112"/>
  <c r="CA38" i="112"/>
  <c r="BX38" i="112"/>
  <c r="BW38" i="112"/>
  <c r="BV38" i="112"/>
  <c r="BU38" i="112"/>
  <c r="BT38" i="112"/>
  <c r="BS38" i="112"/>
  <c r="BP38" i="112"/>
  <c r="BO38" i="112"/>
  <c r="BN38" i="112"/>
  <c r="BM38" i="112"/>
  <c r="BL38" i="112"/>
  <c r="BK38" i="112"/>
  <c r="CF37" i="112"/>
  <c r="CE37" i="112"/>
  <c r="CD37" i="112"/>
  <c r="CC37" i="112"/>
  <c r="CB37" i="112"/>
  <c r="CA37" i="112"/>
  <c r="BX37" i="112"/>
  <c r="BW37" i="112"/>
  <c r="BV37" i="112"/>
  <c r="BU37" i="112"/>
  <c r="BT37" i="112"/>
  <c r="BS37" i="112"/>
  <c r="BP37" i="112"/>
  <c r="BO37" i="112"/>
  <c r="BN37" i="112"/>
  <c r="BM37" i="112"/>
  <c r="BL37" i="112"/>
  <c r="BK37" i="112"/>
  <c r="CF36" i="112"/>
  <c r="CE36" i="112"/>
  <c r="CD36" i="112"/>
  <c r="CC36" i="112"/>
  <c r="CB36" i="112"/>
  <c r="CA36" i="112"/>
  <c r="BX36" i="112"/>
  <c r="BW36" i="112"/>
  <c r="BV36" i="112"/>
  <c r="BU36" i="112"/>
  <c r="BT36" i="112"/>
  <c r="BS36" i="112"/>
  <c r="BP36" i="112"/>
  <c r="BO36" i="112"/>
  <c r="BN36" i="112"/>
  <c r="BM36" i="112"/>
  <c r="BL36" i="112"/>
  <c r="BK36" i="112"/>
  <c r="CF35" i="112"/>
  <c r="CE35" i="112"/>
  <c r="CD35" i="112"/>
  <c r="CC35" i="112"/>
  <c r="CB35" i="112"/>
  <c r="CA35" i="112"/>
  <c r="BX35" i="112"/>
  <c r="BW35" i="112"/>
  <c r="BV35" i="112"/>
  <c r="BU35" i="112"/>
  <c r="BT35" i="112"/>
  <c r="BS35" i="112"/>
  <c r="BP35" i="112"/>
  <c r="BO35" i="112"/>
  <c r="BN35" i="112"/>
  <c r="BM35" i="112"/>
  <c r="BL35" i="112"/>
  <c r="BK35" i="112"/>
  <c r="CF34" i="112"/>
  <c r="CE34" i="112"/>
  <c r="CD34" i="112"/>
  <c r="CC34" i="112"/>
  <c r="CB34" i="112"/>
  <c r="CA34" i="112"/>
  <c r="BX34" i="112"/>
  <c r="BW34" i="112"/>
  <c r="BV34" i="112"/>
  <c r="BU34" i="112"/>
  <c r="BT34" i="112"/>
  <c r="BS34" i="112"/>
  <c r="BP34" i="112"/>
  <c r="BO34" i="112"/>
  <c r="BN34" i="112"/>
  <c r="BM34" i="112"/>
  <c r="BL34" i="112"/>
  <c r="BK34" i="112"/>
  <c r="CF33" i="112"/>
  <c r="CE33" i="112"/>
  <c r="CD33" i="112"/>
  <c r="CC33" i="112"/>
  <c r="CB33" i="112"/>
  <c r="CA33" i="112"/>
  <c r="BX33" i="112"/>
  <c r="BW33" i="112"/>
  <c r="BV33" i="112"/>
  <c r="BU33" i="112"/>
  <c r="BT33" i="112"/>
  <c r="BS33" i="112"/>
  <c r="BP33" i="112"/>
  <c r="BO33" i="112"/>
  <c r="BN33" i="112"/>
  <c r="BM33" i="112"/>
  <c r="BL33" i="112"/>
  <c r="BK33" i="112"/>
  <c r="CF32" i="112"/>
  <c r="CE32" i="112"/>
  <c r="CD32" i="112"/>
  <c r="CC32" i="112"/>
  <c r="CB32" i="112"/>
  <c r="CA32" i="112"/>
  <c r="BX32" i="112"/>
  <c r="BW32" i="112"/>
  <c r="BV32" i="112"/>
  <c r="BU32" i="112"/>
  <c r="BT32" i="112"/>
  <c r="BS32" i="112"/>
  <c r="BP32" i="112"/>
  <c r="BO32" i="112"/>
  <c r="BN32" i="112"/>
  <c r="BM32" i="112"/>
  <c r="BL32" i="112"/>
  <c r="BK32" i="112"/>
  <c r="CF31" i="112"/>
  <c r="CE31" i="112"/>
  <c r="CD31" i="112"/>
  <c r="CC31" i="112"/>
  <c r="CB31" i="112"/>
  <c r="CA31" i="112"/>
  <c r="BX31" i="112"/>
  <c r="BW31" i="112"/>
  <c r="BV31" i="112"/>
  <c r="BU31" i="112"/>
  <c r="BT31" i="112"/>
  <c r="BS31" i="112"/>
  <c r="BP31" i="112"/>
  <c r="BO31" i="112"/>
  <c r="BN31" i="112"/>
  <c r="BM31" i="112"/>
  <c r="BL31" i="112"/>
  <c r="BK31" i="112"/>
  <c r="CF30" i="112"/>
  <c r="CE30" i="112"/>
  <c r="CD30" i="112"/>
  <c r="CC30" i="112"/>
  <c r="CB30" i="112"/>
  <c r="CA30" i="112"/>
  <c r="BX30" i="112"/>
  <c r="BW30" i="112"/>
  <c r="BV30" i="112"/>
  <c r="BU30" i="112"/>
  <c r="BT30" i="112"/>
  <c r="BS30" i="112"/>
  <c r="BP30" i="112"/>
  <c r="BO30" i="112"/>
  <c r="BN30" i="112"/>
  <c r="BM30" i="112"/>
  <c r="BL30" i="112"/>
  <c r="BK30" i="112"/>
  <c r="CF29" i="112"/>
  <c r="CE29" i="112"/>
  <c r="CD29" i="112"/>
  <c r="CC29" i="112"/>
  <c r="CB29" i="112"/>
  <c r="CA29" i="112"/>
  <c r="BX29" i="112"/>
  <c r="BW29" i="112"/>
  <c r="BV29" i="112"/>
  <c r="BU29" i="112"/>
  <c r="BT29" i="112"/>
  <c r="BS29" i="112"/>
  <c r="BP29" i="112"/>
  <c r="BO29" i="112"/>
  <c r="BN29" i="112"/>
  <c r="BM29" i="112"/>
  <c r="BL29" i="112"/>
  <c r="BK29" i="112"/>
  <c r="CF28" i="112"/>
  <c r="CE28" i="112"/>
  <c r="CD28" i="112"/>
  <c r="CC28" i="112"/>
  <c r="CB28" i="112"/>
  <c r="CA28" i="112"/>
  <c r="BX28" i="112"/>
  <c r="BW28" i="112"/>
  <c r="BV28" i="112"/>
  <c r="BU28" i="112"/>
  <c r="BT28" i="112"/>
  <c r="BS28" i="112"/>
  <c r="BP28" i="112"/>
  <c r="BO28" i="112"/>
  <c r="BN28" i="112"/>
  <c r="BM28" i="112"/>
  <c r="BL28" i="112"/>
  <c r="BK28" i="112"/>
  <c r="CF27" i="112"/>
  <c r="CE27" i="112"/>
  <c r="CD27" i="112"/>
  <c r="CC27" i="112"/>
  <c r="CB27" i="112"/>
  <c r="CA27" i="112"/>
  <c r="BX27" i="112"/>
  <c r="BW27" i="112"/>
  <c r="BV27" i="112"/>
  <c r="BU27" i="112"/>
  <c r="BT27" i="112"/>
  <c r="BS27" i="112"/>
  <c r="BP27" i="112"/>
  <c r="BO27" i="112"/>
  <c r="BN27" i="112"/>
  <c r="BM27" i="112"/>
  <c r="BL27" i="112"/>
  <c r="BK27" i="112"/>
  <c r="CF26" i="112"/>
  <c r="CE26" i="112"/>
  <c r="CD26" i="112"/>
  <c r="CC26" i="112"/>
  <c r="CB26" i="112"/>
  <c r="CA26" i="112"/>
  <c r="BX26" i="112"/>
  <c r="BW26" i="112"/>
  <c r="BV26" i="112"/>
  <c r="BU26" i="112"/>
  <c r="BT26" i="112"/>
  <c r="BS26" i="112"/>
  <c r="BP26" i="112"/>
  <c r="BO26" i="112"/>
  <c r="BN26" i="112"/>
  <c r="BM26" i="112"/>
  <c r="BL26" i="112"/>
  <c r="BK26" i="112"/>
  <c r="CF23" i="112"/>
  <c r="CE23" i="112"/>
  <c r="CD23" i="112"/>
  <c r="CC23" i="112"/>
  <c r="CB23" i="112"/>
  <c r="CA23" i="112"/>
  <c r="BX23" i="112"/>
  <c r="BW23" i="112"/>
  <c r="BV23" i="112"/>
  <c r="BU23" i="112"/>
  <c r="BT23" i="112"/>
  <c r="BS23" i="112"/>
  <c r="BP23" i="112"/>
  <c r="BO23" i="112"/>
  <c r="BN23" i="112"/>
  <c r="BM23" i="112"/>
  <c r="BL23" i="112"/>
  <c r="BK23" i="112"/>
  <c r="CF22" i="112"/>
  <c r="CE22" i="112"/>
  <c r="CD22" i="112"/>
  <c r="CC22" i="112"/>
  <c r="CB22" i="112"/>
  <c r="CA22" i="112"/>
  <c r="BX22" i="112"/>
  <c r="BW22" i="112"/>
  <c r="BV22" i="112"/>
  <c r="BU22" i="112"/>
  <c r="BT22" i="112"/>
  <c r="BS22" i="112"/>
  <c r="BP22" i="112"/>
  <c r="BO22" i="112"/>
  <c r="BN22" i="112"/>
  <c r="BM22" i="112"/>
  <c r="BL22" i="112"/>
  <c r="BK22" i="112"/>
  <c r="CF21" i="112"/>
  <c r="CE21" i="112"/>
  <c r="CD21" i="112"/>
  <c r="CC21" i="112"/>
  <c r="CB21" i="112"/>
  <c r="CA21" i="112"/>
  <c r="BX21" i="112"/>
  <c r="BW21" i="112"/>
  <c r="BV21" i="112"/>
  <c r="BU21" i="112"/>
  <c r="BT21" i="112"/>
  <c r="BS21" i="112"/>
  <c r="BP21" i="112"/>
  <c r="BO21" i="112"/>
  <c r="BN21" i="112"/>
  <c r="BM21" i="112"/>
  <c r="BL21" i="112"/>
  <c r="BK21" i="112"/>
  <c r="CF20" i="112"/>
  <c r="CE20" i="112"/>
  <c r="CD20" i="112"/>
  <c r="CC20" i="112"/>
  <c r="CB20" i="112"/>
  <c r="CA20" i="112"/>
  <c r="BX20" i="112"/>
  <c r="BW20" i="112"/>
  <c r="BV20" i="112"/>
  <c r="BU20" i="112"/>
  <c r="BT20" i="112"/>
  <c r="BS20" i="112"/>
  <c r="BP20" i="112"/>
  <c r="BO20" i="112"/>
  <c r="BN20" i="112"/>
  <c r="BM20" i="112"/>
  <c r="BL20" i="112"/>
  <c r="BK20" i="112"/>
  <c r="CF19" i="112"/>
  <c r="CE19" i="112"/>
  <c r="CD19" i="112"/>
  <c r="CC19" i="112"/>
  <c r="CB19" i="112"/>
  <c r="CA19" i="112"/>
  <c r="BX19" i="112"/>
  <c r="BW19" i="112"/>
  <c r="BV19" i="112"/>
  <c r="BU19" i="112"/>
  <c r="BT19" i="112"/>
  <c r="BS19" i="112"/>
  <c r="BP19" i="112"/>
  <c r="BO19" i="112"/>
  <c r="BN19" i="112"/>
  <c r="BM19" i="112"/>
  <c r="BL19" i="112"/>
  <c r="BK19" i="112"/>
  <c r="BK65" i="112"/>
  <c r="K5" i="112"/>
  <c r="E198" i="111"/>
  <c r="E197" i="111"/>
  <c r="E196" i="111"/>
  <c r="E195" i="111"/>
  <c r="E194" i="111"/>
  <c r="E193" i="111"/>
  <c r="E192" i="111"/>
  <c r="E191" i="111"/>
  <c r="E190" i="111"/>
  <c r="E189" i="111"/>
  <c r="E187" i="111"/>
  <c r="E186" i="111"/>
  <c r="E184" i="111"/>
  <c r="E183" i="111"/>
  <c r="E182" i="111"/>
  <c r="E181" i="111"/>
  <c r="E180" i="111"/>
  <c r="E173" i="111"/>
  <c r="E172" i="111"/>
  <c r="E171" i="111"/>
  <c r="E170" i="111"/>
  <c r="E169" i="111"/>
  <c r="E168" i="111"/>
  <c r="E167" i="111"/>
  <c r="E163" i="111"/>
  <c r="E162" i="111"/>
  <c r="E161" i="111"/>
  <c r="E160" i="111"/>
  <c r="E159" i="111"/>
  <c r="E158" i="111"/>
  <c r="E157" i="111"/>
  <c r="E156" i="111"/>
  <c r="E155" i="111"/>
  <c r="R126" i="111"/>
  <c r="R125" i="111"/>
  <c r="R124" i="111"/>
  <c r="R123" i="111"/>
  <c r="R122" i="111"/>
  <c r="BR110" i="111"/>
  <c r="BQ110" i="111"/>
  <c r="BO110" i="111"/>
  <c r="BN110" i="111"/>
  <c r="BM110" i="111"/>
  <c r="BL110" i="111"/>
  <c r="BK110" i="111"/>
  <c r="BJ110" i="111"/>
  <c r="BI110" i="111"/>
  <c r="AR110" i="111"/>
  <c r="AL110" i="111"/>
  <c r="T110" i="111"/>
  <c r="BR109" i="111"/>
  <c r="BQ109" i="111"/>
  <c r="BO109" i="111"/>
  <c r="BN109" i="111"/>
  <c r="BM109" i="111"/>
  <c r="BL109" i="111"/>
  <c r="BK109" i="111"/>
  <c r="BJ109" i="111"/>
  <c r="BI109" i="111"/>
  <c r="AR109" i="111"/>
  <c r="AL109" i="111"/>
  <c r="T109" i="111"/>
  <c r="BR108" i="111"/>
  <c r="BQ108" i="111"/>
  <c r="BO108" i="111"/>
  <c r="BN108" i="111"/>
  <c r="BM108" i="111"/>
  <c r="BL108" i="111"/>
  <c r="BK108" i="111"/>
  <c r="BJ108" i="111"/>
  <c r="BI108" i="111"/>
  <c r="AR108" i="111"/>
  <c r="AL108" i="111"/>
  <c r="T108" i="111"/>
  <c r="BR107" i="111"/>
  <c r="BQ107" i="111"/>
  <c r="BO107" i="111"/>
  <c r="BN107" i="111"/>
  <c r="BM107" i="111"/>
  <c r="BL107" i="111"/>
  <c r="BK107" i="111"/>
  <c r="BJ107" i="111"/>
  <c r="BI107" i="111"/>
  <c r="AR107" i="111"/>
  <c r="AL107" i="111"/>
  <c r="T107" i="111"/>
  <c r="BR106" i="111"/>
  <c r="BQ106" i="111"/>
  <c r="BO106" i="111"/>
  <c r="BN106" i="111"/>
  <c r="BM106" i="111"/>
  <c r="BL106" i="111"/>
  <c r="BK106" i="111"/>
  <c r="BJ106" i="111"/>
  <c r="BI106" i="111"/>
  <c r="AR106" i="111"/>
  <c r="AL106" i="111"/>
  <c r="T106" i="111"/>
  <c r="BR105" i="111"/>
  <c r="BQ105" i="111"/>
  <c r="BO105" i="111"/>
  <c r="BN105" i="111"/>
  <c r="BM105" i="111"/>
  <c r="BL105" i="111"/>
  <c r="BK105" i="111"/>
  <c r="BJ105" i="111"/>
  <c r="BI105" i="111"/>
  <c r="AR105" i="111"/>
  <c r="AL105" i="111"/>
  <c r="T105" i="111"/>
  <c r="BR104" i="111"/>
  <c r="BQ104" i="111"/>
  <c r="BO104" i="111"/>
  <c r="BN104" i="111"/>
  <c r="BM104" i="111"/>
  <c r="BL104" i="111"/>
  <c r="BK104" i="111"/>
  <c r="BJ104" i="111"/>
  <c r="BI104" i="111"/>
  <c r="AR104" i="111"/>
  <c r="AL104" i="111"/>
  <c r="T104" i="111"/>
  <c r="BR103" i="111"/>
  <c r="AR103" i="111" s="1"/>
  <c r="BO103" i="111"/>
  <c r="BN103" i="111"/>
  <c r="BM103" i="111"/>
  <c r="BL103" i="111"/>
  <c r="BK103" i="111"/>
  <c r="BJ103" i="111"/>
  <c r="BI103" i="111"/>
  <c r="T103" i="111"/>
  <c r="BR102" i="111"/>
  <c r="AR102" i="111" s="1"/>
  <c r="BO102" i="111"/>
  <c r="BN102" i="111"/>
  <c r="BM102" i="111"/>
  <c r="BL102" i="111"/>
  <c r="BK102" i="111"/>
  <c r="BJ102" i="111"/>
  <c r="BI102" i="111"/>
  <c r="T102" i="111"/>
  <c r="BR101" i="111"/>
  <c r="AR101" i="111" s="1"/>
  <c r="BO101" i="111"/>
  <c r="BN101" i="111"/>
  <c r="BM101" i="111"/>
  <c r="BL101" i="111"/>
  <c r="BK101" i="111"/>
  <c r="BJ101" i="111"/>
  <c r="BI101" i="111"/>
  <c r="T101" i="111"/>
  <c r="BU100" i="111"/>
  <c r="BT100" i="111"/>
  <c r="BS100" i="111"/>
  <c r="BO100" i="111"/>
  <c r="BN100" i="111"/>
  <c r="BM100" i="111"/>
  <c r="BL100" i="111"/>
  <c r="BK100" i="111"/>
  <c r="BJ100" i="111"/>
  <c r="BI100" i="111"/>
  <c r="BR95" i="111"/>
  <c r="BQ95" i="111"/>
  <c r="BO95" i="111"/>
  <c r="BN95" i="111"/>
  <c r="BM95" i="111"/>
  <c r="BL95" i="111"/>
  <c r="BK95" i="111"/>
  <c r="BJ95" i="111"/>
  <c r="BI95" i="111"/>
  <c r="AR95" i="111"/>
  <c r="AL95" i="111"/>
  <c r="T95" i="111"/>
  <c r="BR94" i="111"/>
  <c r="BQ94" i="111"/>
  <c r="BO94" i="111"/>
  <c r="BN94" i="111"/>
  <c r="BM94" i="111"/>
  <c r="BL94" i="111"/>
  <c r="BK94" i="111"/>
  <c r="BJ94" i="111"/>
  <c r="BI94" i="111"/>
  <c r="AR94" i="111"/>
  <c r="AL94" i="111"/>
  <c r="T94" i="111"/>
  <c r="BR93" i="111"/>
  <c r="BQ93" i="111"/>
  <c r="BO93" i="111"/>
  <c r="BN93" i="111"/>
  <c r="BM93" i="111"/>
  <c r="BL93" i="111"/>
  <c r="BK93" i="111"/>
  <c r="BJ93" i="111"/>
  <c r="BI93" i="111"/>
  <c r="AR93" i="111"/>
  <c r="AL93" i="111"/>
  <c r="T93" i="111"/>
  <c r="BR92" i="111"/>
  <c r="BQ92" i="111"/>
  <c r="BO92" i="111"/>
  <c r="BN92" i="111"/>
  <c r="BM92" i="111"/>
  <c r="BL92" i="111"/>
  <c r="BK92" i="111"/>
  <c r="BJ92" i="111"/>
  <c r="BI92" i="111"/>
  <c r="AR92" i="111"/>
  <c r="AL92" i="111"/>
  <c r="T92" i="111"/>
  <c r="BR91" i="111"/>
  <c r="BQ91" i="111"/>
  <c r="BO91" i="111"/>
  <c r="BN91" i="111"/>
  <c r="BM91" i="111"/>
  <c r="BL91" i="111"/>
  <c r="BK91" i="111"/>
  <c r="BJ91" i="111"/>
  <c r="BI91" i="111"/>
  <c r="AR91" i="111"/>
  <c r="AL91" i="111"/>
  <c r="T91" i="111"/>
  <c r="BR90" i="111"/>
  <c r="BQ90" i="111"/>
  <c r="BO90" i="111"/>
  <c r="BN90" i="111"/>
  <c r="BM90" i="111"/>
  <c r="BL90" i="111"/>
  <c r="BK90" i="111"/>
  <c r="BJ90" i="111"/>
  <c r="BI90" i="111"/>
  <c r="AR90" i="111"/>
  <c r="AL90" i="111"/>
  <c r="T90" i="111"/>
  <c r="BR89" i="111"/>
  <c r="BQ89" i="111"/>
  <c r="BO89" i="111"/>
  <c r="BN89" i="111"/>
  <c r="BM89" i="111"/>
  <c r="BL89" i="111"/>
  <c r="BK89" i="111"/>
  <c r="BJ89" i="111"/>
  <c r="BI89" i="111"/>
  <c r="AR89" i="111"/>
  <c r="AL89" i="111"/>
  <c r="T89" i="111"/>
  <c r="BR88" i="111"/>
  <c r="BQ88" i="111"/>
  <c r="BO88" i="111"/>
  <c r="BN88" i="111"/>
  <c r="BM88" i="111"/>
  <c r="BL88" i="111"/>
  <c r="BK88" i="111"/>
  <c r="BJ88" i="111"/>
  <c r="BI88" i="111"/>
  <c r="AR88" i="111"/>
  <c r="AL88" i="111"/>
  <c r="T88" i="111"/>
  <c r="BR87" i="111"/>
  <c r="BQ87" i="111"/>
  <c r="BO87" i="111"/>
  <c r="BN87" i="111"/>
  <c r="BM87" i="111"/>
  <c r="BL87" i="111"/>
  <c r="BK87" i="111"/>
  <c r="BJ87" i="111"/>
  <c r="BI87" i="111"/>
  <c r="AR87" i="111"/>
  <c r="AL87" i="111"/>
  <c r="T87" i="111"/>
  <c r="BR86" i="111"/>
  <c r="AR86" i="111" s="1"/>
  <c r="BO86" i="111"/>
  <c r="BN86" i="111"/>
  <c r="BM86" i="111"/>
  <c r="BL86" i="111"/>
  <c r="BK86" i="111"/>
  <c r="BJ86" i="111"/>
  <c r="BI86" i="111"/>
  <c r="T86" i="111"/>
  <c r="BU85" i="111"/>
  <c r="BT85" i="111"/>
  <c r="BS85" i="111"/>
  <c r="BO85" i="111"/>
  <c r="BN85" i="111"/>
  <c r="BM85" i="111"/>
  <c r="BL85" i="111"/>
  <c r="BK85" i="111"/>
  <c r="BJ85" i="111"/>
  <c r="BI85" i="111"/>
  <c r="CF40" i="111"/>
  <c r="CE40" i="111"/>
  <c r="CD40" i="111"/>
  <c r="CC40" i="111"/>
  <c r="CB40" i="111"/>
  <c r="CA40" i="111"/>
  <c r="BX40" i="111"/>
  <c r="BW40" i="111"/>
  <c r="BV40" i="111"/>
  <c r="BU40" i="111"/>
  <c r="BT40" i="111"/>
  <c r="BS40" i="111"/>
  <c r="BP40" i="111"/>
  <c r="BO40" i="111"/>
  <c r="BN40" i="111"/>
  <c r="BM40" i="111"/>
  <c r="BL40" i="111"/>
  <c r="BK40" i="111"/>
  <c r="CF39" i="111"/>
  <c r="CE39" i="111"/>
  <c r="CD39" i="111"/>
  <c r="CC39" i="111"/>
  <c r="CB39" i="111"/>
  <c r="CA39" i="111"/>
  <c r="BX39" i="111"/>
  <c r="BW39" i="111"/>
  <c r="BV39" i="111"/>
  <c r="BU39" i="111"/>
  <c r="BT39" i="111"/>
  <c r="BS39" i="111"/>
  <c r="BP39" i="111"/>
  <c r="BO39" i="111"/>
  <c r="BN39" i="111"/>
  <c r="BM39" i="111"/>
  <c r="BL39" i="111"/>
  <c r="BK39" i="111"/>
  <c r="CF38" i="111"/>
  <c r="CE38" i="111"/>
  <c r="CD38" i="111"/>
  <c r="CC38" i="111"/>
  <c r="CB38" i="111"/>
  <c r="CA38" i="111"/>
  <c r="BX38" i="111"/>
  <c r="BW38" i="111"/>
  <c r="BV38" i="111"/>
  <c r="BU38" i="111"/>
  <c r="BT38" i="111"/>
  <c r="BS38" i="111"/>
  <c r="BP38" i="111"/>
  <c r="BO38" i="111"/>
  <c r="BN38" i="111"/>
  <c r="BM38" i="111"/>
  <c r="BL38" i="111"/>
  <c r="BK38" i="111"/>
  <c r="CF37" i="111"/>
  <c r="CE37" i="111"/>
  <c r="CD37" i="111"/>
  <c r="CC37" i="111"/>
  <c r="CB37" i="111"/>
  <c r="CA37" i="111"/>
  <c r="BX37" i="111"/>
  <c r="BW37" i="111"/>
  <c r="BV37" i="111"/>
  <c r="BU37" i="111"/>
  <c r="BT37" i="111"/>
  <c r="BS37" i="111"/>
  <c r="BP37" i="111"/>
  <c r="BO37" i="111"/>
  <c r="BN37" i="111"/>
  <c r="BM37" i="111"/>
  <c r="BL37" i="111"/>
  <c r="BK37" i="111"/>
  <c r="CF36" i="111"/>
  <c r="CE36" i="111"/>
  <c r="CD36" i="111"/>
  <c r="CC36" i="111"/>
  <c r="CB36" i="111"/>
  <c r="CA36" i="111"/>
  <c r="BX36" i="111"/>
  <c r="BW36" i="111"/>
  <c r="BV36" i="111"/>
  <c r="BU36" i="111"/>
  <c r="BT36" i="111"/>
  <c r="BS36" i="111"/>
  <c r="BP36" i="111"/>
  <c r="BO36" i="111"/>
  <c r="BN36" i="111"/>
  <c r="BM36" i="111"/>
  <c r="BL36" i="111"/>
  <c r="BK36" i="111"/>
  <c r="CF35" i="111"/>
  <c r="CE35" i="111"/>
  <c r="CD35" i="111"/>
  <c r="CC35" i="111"/>
  <c r="CB35" i="111"/>
  <c r="CA35" i="111"/>
  <c r="BX35" i="111"/>
  <c r="BW35" i="111"/>
  <c r="BV35" i="111"/>
  <c r="BU35" i="111"/>
  <c r="BT35" i="111"/>
  <c r="BS35" i="111"/>
  <c r="BP35" i="111"/>
  <c r="BO35" i="111"/>
  <c r="BN35" i="111"/>
  <c r="BM35" i="111"/>
  <c r="BL35" i="111"/>
  <c r="BK35" i="111"/>
  <c r="CF34" i="111"/>
  <c r="CE34" i="111"/>
  <c r="CD34" i="111"/>
  <c r="CC34" i="111"/>
  <c r="CB34" i="111"/>
  <c r="CA34" i="111"/>
  <c r="BX34" i="111"/>
  <c r="BW34" i="111"/>
  <c r="BV34" i="111"/>
  <c r="BU34" i="111"/>
  <c r="BT34" i="111"/>
  <c r="BS34" i="111"/>
  <c r="BP34" i="111"/>
  <c r="BO34" i="111"/>
  <c r="BN34" i="111"/>
  <c r="BM34" i="111"/>
  <c r="BL34" i="111"/>
  <c r="BK34" i="111"/>
  <c r="CF33" i="111"/>
  <c r="CE33" i="111"/>
  <c r="CD33" i="111"/>
  <c r="CC33" i="111"/>
  <c r="CB33" i="111"/>
  <c r="CA33" i="111"/>
  <c r="BX33" i="111"/>
  <c r="BW33" i="111"/>
  <c r="BV33" i="111"/>
  <c r="BU33" i="111"/>
  <c r="BT33" i="111"/>
  <c r="BS33" i="111"/>
  <c r="BP33" i="111"/>
  <c r="BO33" i="111"/>
  <c r="BN33" i="111"/>
  <c r="BM33" i="111"/>
  <c r="BL33" i="111"/>
  <c r="BK33" i="111"/>
  <c r="CF32" i="111"/>
  <c r="CE32" i="111"/>
  <c r="CD32" i="111"/>
  <c r="CC32" i="111"/>
  <c r="CB32" i="111"/>
  <c r="CA32" i="111"/>
  <c r="BX32" i="111"/>
  <c r="BW32" i="111"/>
  <c r="BV32" i="111"/>
  <c r="BU32" i="111"/>
  <c r="BT32" i="111"/>
  <c r="BS32" i="111"/>
  <c r="BP32" i="111"/>
  <c r="BO32" i="111"/>
  <c r="BN32" i="111"/>
  <c r="BM32" i="111"/>
  <c r="BL32" i="111"/>
  <c r="BK32" i="111"/>
  <c r="CF31" i="111"/>
  <c r="CE31" i="111"/>
  <c r="CD31" i="111"/>
  <c r="CC31" i="111"/>
  <c r="CB31" i="111"/>
  <c r="CA31" i="111"/>
  <c r="BX31" i="111"/>
  <c r="BW31" i="111"/>
  <c r="BV31" i="111"/>
  <c r="BU31" i="111"/>
  <c r="BT31" i="111"/>
  <c r="BS31" i="111"/>
  <c r="BP31" i="111"/>
  <c r="BO31" i="111"/>
  <c r="BN31" i="111"/>
  <c r="BM31" i="111"/>
  <c r="BL31" i="111"/>
  <c r="BK31" i="111"/>
  <c r="CF30" i="111"/>
  <c r="CE30" i="111"/>
  <c r="CD30" i="111"/>
  <c r="CC30" i="111"/>
  <c r="CB30" i="111"/>
  <c r="CA30" i="111"/>
  <c r="BX30" i="111"/>
  <c r="BW30" i="111"/>
  <c r="BV30" i="111"/>
  <c r="BU30" i="111"/>
  <c r="BT30" i="111"/>
  <c r="BS30" i="111"/>
  <c r="BP30" i="111"/>
  <c r="BO30" i="111"/>
  <c r="BN30" i="111"/>
  <c r="BM30" i="111"/>
  <c r="BL30" i="111"/>
  <c r="BK30" i="111"/>
  <c r="CF29" i="111"/>
  <c r="CE29" i="111"/>
  <c r="CD29" i="111"/>
  <c r="CC29" i="111"/>
  <c r="CB29" i="111"/>
  <c r="CA29" i="111"/>
  <c r="BX29" i="111"/>
  <c r="BW29" i="111"/>
  <c r="BV29" i="111"/>
  <c r="BU29" i="111"/>
  <c r="BT29" i="111"/>
  <c r="BS29" i="111"/>
  <c r="BP29" i="111"/>
  <c r="BO29" i="111"/>
  <c r="BN29" i="111"/>
  <c r="BM29" i="111"/>
  <c r="BL29" i="111"/>
  <c r="BK29" i="111"/>
  <c r="CF28" i="111"/>
  <c r="CE28" i="111"/>
  <c r="CD28" i="111"/>
  <c r="CC28" i="111"/>
  <c r="CB28" i="111"/>
  <c r="CA28" i="111"/>
  <c r="BX28" i="111"/>
  <c r="BW28" i="111"/>
  <c r="BV28" i="111"/>
  <c r="BU28" i="111"/>
  <c r="BT28" i="111"/>
  <c r="BS28" i="111"/>
  <c r="BP28" i="111"/>
  <c r="BO28" i="111"/>
  <c r="BN28" i="111"/>
  <c r="BM28" i="111"/>
  <c r="BL28" i="111"/>
  <c r="BK28" i="111"/>
  <c r="CF27" i="111"/>
  <c r="CE27" i="111"/>
  <c r="CD27" i="111"/>
  <c r="CC27" i="111"/>
  <c r="CB27" i="111"/>
  <c r="CA27" i="111"/>
  <c r="BX27" i="111"/>
  <c r="BW27" i="111"/>
  <c r="BV27" i="111"/>
  <c r="BU27" i="111"/>
  <c r="BT27" i="111"/>
  <c r="BS27" i="111"/>
  <c r="BP27" i="111"/>
  <c r="BO27" i="111"/>
  <c r="BN27" i="111"/>
  <c r="BM27" i="111"/>
  <c r="BL27" i="111"/>
  <c r="BK27" i="111"/>
  <c r="CF26" i="111"/>
  <c r="CE26" i="111"/>
  <c r="CD26" i="111"/>
  <c r="CC26" i="111"/>
  <c r="CB26" i="111"/>
  <c r="CA26" i="111"/>
  <c r="BX26" i="111"/>
  <c r="BW26" i="111"/>
  <c r="BV26" i="111"/>
  <c r="BU26" i="111"/>
  <c r="BT26" i="111"/>
  <c r="BS26" i="111"/>
  <c r="BP26" i="111"/>
  <c r="BO26" i="111"/>
  <c r="BN26" i="111"/>
  <c r="BM26" i="111"/>
  <c r="BL26" i="111"/>
  <c r="BK26" i="111"/>
  <c r="CF23" i="111"/>
  <c r="CE23" i="111"/>
  <c r="CD23" i="111"/>
  <c r="CC23" i="111"/>
  <c r="CB23" i="111"/>
  <c r="CA23" i="111"/>
  <c r="BX23" i="111"/>
  <c r="BW23" i="111"/>
  <c r="BV23" i="111"/>
  <c r="BU23" i="111"/>
  <c r="BT23" i="111"/>
  <c r="BS23" i="111"/>
  <c r="BP23" i="111"/>
  <c r="BO23" i="111"/>
  <c r="BN23" i="111"/>
  <c r="BM23" i="111"/>
  <c r="BL23" i="111"/>
  <c r="BK23" i="111"/>
  <c r="CF22" i="111"/>
  <c r="CE22" i="111"/>
  <c r="CD22" i="111"/>
  <c r="CC22" i="111"/>
  <c r="CB22" i="111"/>
  <c r="CA22" i="111"/>
  <c r="BX22" i="111"/>
  <c r="BW22" i="111"/>
  <c r="BV22" i="111"/>
  <c r="BU22" i="111"/>
  <c r="BT22" i="111"/>
  <c r="BS22" i="111"/>
  <c r="BP22" i="111"/>
  <c r="BO22" i="111"/>
  <c r="BN22" i="111"/>
  <c r="BM22" i="111"/>
  <c r="BL22" i="111"/>
  <c r="BK22" i="111"/>
  <c r="CF21" i="111"/>
  <c r="CE21" i="111"/>
  <c r="CD21" i="111"/>
  <c r="CC21" i="111"/>
  <c r="CB21" i="111"/>
  <c r="CA21" i="111"/>
  <c r="BX21" i="111"/>
  <c r="BW21" i="111"/>
  <c r="BV21" i="111"/>
  <c r="BU21" i="111"/>
  <c r="BT21" i="111"/>
  <c r="BS21" i="111"/>
  <c r="BP21" i="111"/>
  <c r="BO21" i="111"/>
  <c r="BN21" i="111"/>
  <c r="BM21" i="111"/>
  <c r="BL21" i="111"/>
  <c r="BK21" i="111"/>
  <c r="CF20" i="111"/>
  <c r="CE20" i="111"/>
  <c r="CD20" i="111"/>
  <c r="CC20" i="111"/>
  <c r="CB20" i="111"/>
  <c r="CA20" i="111"/>
  <c r="BX20" i="111"/>
  <c r="BW20" i="111"/>
  <c r="BV20" i="111"/>
  <c r="BU20" i="111"/>
  <c r="BT20" i="111"/>
  <c r="BS20" i="111"/>
  <c r="BP20" i="111"/>
  <c r="BO20" i="111"/>
  <c r="BN20" i="111"/>
  <c r="BM20" i="111"/>
  <c r="BL20" i="111"/>
  <c r="BK20" i="111"/>
  <c r="CF19" i="111"/>
  <c r="CE19" i="111"/>
  <c r="CD19" i="111"/>
  <c r="CC19" i="111"/>
  <c r="CB19" i="111"/>
  <c r="CA19" i="111"/>
  <c r="BX19" i="111"/>
  <c r="BW19" i="111"/>
  <c r="BV19" i="111"/>
  <c r="BU19" i="111"/>
  <c r="BT19" i="111"/>
  <c r="BS19" i="111"/>
  <c r="BP19" i="111"/>
  <c r="BO19" i="111"/>
  <c r="BN19" i="111"/>
  <c r="BM19" i="111"/>
  <c r="BL19" i="111"/>
  <c r="BK19" i="111"/>
  <c r="K5" i="111"/>
  <c r="C9" i="50"/>
  <c r="E198" i="108"/>
  <c r="E197" i="108"/>
  <c r="E196" i="108"/>
  <c r="E195" i="108"/>
  <c r="E194" i="108"/>
  <c r="E193" i="108"/>
  <c r="E192" i="108"/>
  <c r="E191" i="108"/>
  <c r="E190" i="108"/>
  <c r="E189" i="108"/>
  <c r="E187" i="108"/>
  <c r="E186" i="108"/>
  <c r="E184" i="108"/>
  <c r="E183" i="108"/>
  <c r="E182" i="108"/>
  <c r="E181" i="108"/>
  <c r="E180" i="108"/>
  <c r="E173" i="108"/>
  <c r="E172" i="108"/>
  <c r="E171" i="108"/>
  <c r="E170" i="108"/>
  <c r="E169" i="108"/>
  <c r="E168" i="108"/>
  <c r="E163" i="108"/>
  <c r="E162" i="108"/>
  <c r="E161" i="108"/>
  <c r="E160" i="108"/>
  <c r="E159" i="108"/>
  <c r="E158" i="108"/>
  <c r="E157" i="108"/>
  <c r="R126" i="108"/>
  <c r="R125" i="108"/>
  <c r="R124" i="108"/>
  <c r="R123" i="108"/>
  <c r="R122" i="108"/>
  <c r="BR110" i="108"/>
  <c r="BQ110" i="108"/>
  <c r="BO110" i="108"/>
  <c r="BN110" i="108"/>
  <c r="BM110" i="108"/>
  <c r="BL110" i="108"/>
  <c r="BK110" i="108"/>
  <c r="BJ110" i="108"/>
  <c r="BI110" i="108"/>
  <c r="AR110" i="108"/>
  <c r="AL110" i="108"/>
  <c r="T110" i="108"/>
  <c r="BR109" i="108"/>
  <c r="BQ109" i="108"/>
  <c r="BO109" i="108"/>
  <c r="BN109" i="108"/>
  <c r="BM109" i="108"/>
  <c r="BL109" i="108"/>
  <c r="BK109" i="108"/>
  <c r="BJ109" i="108"/>
  <c r="BI109" i="108"/>
  <c r="AR109" i="108"/>
  <c r="AL109" i="108"/>
  <c r="T109" i="108"/>
  <c r="BR108" i="108"/>
  <c r="BQ108" i="108"/>
  <c r="BO108" i="108"/>
  <c r="BN108" i="108"/>
  <c r="BM108" i="108"/>
  <c r="BL108" i="108"/>
  <c r="BK108" i="108"/>
  <c r="BJ108" i="108"/>
  <c r="BI108" i="108"/>
  <c r="AR108" i="108"/>
  <c r="AL108" i="108"/>
  <c r="T108" i="108"/>
  <c r="BR107" i="108"/>
  <c r="BQ107" i="108"/>
  <c r="BO107" i="108"/>
  <c r="BN107" i="108"/>
  <c r="BM107" i="108"/>
  <c r="BL107" i="108"/>
  <c r="BK107" i="108"/>
  <c r="BJ107" i="108"/>
  <c r="BI107" i="108"/>
  <c r="AR107" i="108"/>
  <c r="AL107" i="108"/>
  <c r="T107" i="108"/>
  <c r="BR106" i="108"/>
  <c r="BQ106" i="108"/>
  <c r="BO106" i="108"/>
  <c r="BN106" i="108"/>
  <c r="BM106" i="108"/>
  <c r="BL106" i="108"/>
  <c r="BK106" i="108"/>
  <c r="BJ106" i="108"/>
  <c r="BI106" i="108"/>
  <c r="AR106" i="108"/>
  <c r="AL106" i="108"/>
  <c r="T106" i="108"/>
  <c r="BR105" i="108"/>
  <c r="BQ105" i="108"/>
  <c r="BO105" i="108"/>
  <c r="BN105" i="108"/>
  <c r="BM105" i="108"/>
  <c r="BL105" i="108"/>
  <c r="BK105" i="108"/>
  <c r="BJ105" i="108"/>
  <c r="BI105" i="108"/>
  <c r="AR105" i="108"/>
  <c r="AL105" i="108"/>
  <c r="T105" i="108"/>
  <c r="BR104" i="108"/>
  <c r="BQ104" i="108"/>
  <c r="AL104" i="108" s="1"/>
  <c r="BO104" i="108"/>
  <c r="BN104" i="108"/>
  <c r="BM104" i="108"/>
  <c r="BL104" i="108"/>
  <c r="BK104" i="108"/>
  <c r="BJ104" i="108"/>
  <c r="BI104" i="108"/>
  <c r="AR104" i="108"/>
  <c r="T104" i="108"/>
  <c r="BR103" i="108"/>
  <c r="BO103" i="108"/>
  <c r="BN103" i="108"/>
  <c r="BM103" i="108"/>
  <c r="BL103" i="108"/>
  <c r="BK103" i="108"/>
  <c r="BJ103" i="108"/>
  <c r="BI103" i="108"/>
  <c r="BQ103" i="108"/>
  <c r="T103" i="108"/>
  <c r="BR102" i="108"/>
  <c r="BO102" i="108"/>
  <c r="BN102" i="108"/>
  <c r="BM102" i="108"/>
  <c r="BL102" i="108"/>
  <c r="BK102" i="108"/>
  <c r="BJ102" i="108"/>
  <c r="BI102" i="108"/>
  <c r="BQ102" i="108"/>
  <c r="T102" i="108"/>
  <c r="BR101" i="108"/>
  <c r="BO101" i="108"/>
  <c r="BN101" i="108"/>
  <c r="BM101" i="108"/>
  <c r="BL101" i="108"/>
  <c r="BK101" i="108"/>
  <c r="BJ101" i="108"/>
  <c r="BI101" i="108"/>
  <c r="T101" i="108"/>
  <c r="BU100" i="108"/>
  <c r="BT100" i="108"/>
  <c r="BS100" i="108"/>
  <c r="BO100" i="108"/>
  <c r="BN100" i="108"/>
  <c r="BM100" i="108"/>
  <c r="BL100" i="108"/>
  <c r="BK100" i="108"/>
  <c r="BJ100" i="108"/>
  <c r="BI100" i="108"/>
  <c r="BR95" i="108"/>
  <c r="BQ95" i="108"/>
  <c r="BO95" i="108"/>
  <c r="BN95" i="108"/>
  <c r="BM95" i="108"/>
  <c r="BL95" i="108"/>
  <c r="BK95" i="108"/>
  <c r="BJ95" i="108"/>
  <c r="BI95" i="108"/>
  <c r="AR95" i="108"/>
  <c r="AL95" i="108"/>
  <c r="T95" i="108"/>
  <c r="BR94" i="108"/>
  <c r="BQ94" i="108"/>
  <c r="BO94" i="108"/>
  <c r="BN94" i="108"/>
  <c r="BM94" i="108"/>
  <c r="BL94" i="108"/>
  <c r="BK94" i="108"/>
  <c r="BJ94" i="108"/>
  <c r="BI94" i="108"/>
  <c r="AR94" i="108"/>
  <c r="AL94" i="108"/>
  <c r="T94" i="108"/>
  <c r="BR93" i="108"/>
  <c r="BQ93" i="108"/>
  <c r="BO93" i="108"/>
  <c r="BN93" i="108"/>
  <c r="BM93" i="108"/>
  <c r="BL93" i="108"/>
  <c r="BK93" i="108"/>
  <c r="BJ93" i="108"/>
  <c r="BI93" i="108"/>
  <c r="AR93" i="108"/>
  <c r="AL93" i="108"/>
  <c r="T93" i="108"/>
  <c r="BR92" i="108"/>
  <c r="BQ92" i="108"/>
  <c r="BO92" i="108"/>
  <c r="BN92" i="108"/>
  <c r="BM92" i="108"/>
  <c r="BL92" i="108"/>
  <c r="BK92" i="108"/>
  <c r="BJ92" i="108"/>
  <c r="BI92" i="108"/>
  <c r="AR92" i="108"/>
  <c r="AL92" i="108"/>
  <c r="T92" i="108"/>
  <c r="BR91" i="108"/>
  <c r="BQ91" i="108"/>
  <c r="BO91" i="108"/>
  <c r="BN91" i="108"/>
  <c r="BM91" i="108"/>
  <c r="BL91" i="108"/>
  <c r="BK91" i="108"/>
  <c r="BJ91" i="108"/>
  <c r="BI91" i="108"/>
  <c r="AR91" i="108"/>
  <c r="AL91" i="108"/>
  <c r="T91" i="108"/>
  <c r="BR90" i="108"/>
  <c r="BQ90" i="108"/>
  <c r="BO90" i="108"/>
  <c r="BN90" i="108"/>
  <c r="BM90" i="108"/>
  <c r="BL90" i="108"/>
  <c r="BK90" i="108"/>
  <c r="BJ90" i="108"/>
  <c r="BI90" i="108"/>
  <c r="AR90" i="108"/>
  <c r="AL90" i="108"/>
  <c r="T90" i="108"/>
  <c r="BR89" i="108"/>
  <c r="BQ89" i="108"/>
  <c r="BO89" i="108"/>
  <c r="BN89" i="108"/>
  <c r="BM89" i="108"/>
  <c r="BL89" i="108"/>
  <c r="BK89" i="108"/>
  <c r="BJ89" i="108"/>
  <c r="BI89" i="108"/>
  <c r="AR89" i="108"/>
  <c r="AL89" i="108"/>
  <c r="T89" i="108"/>
  <c r="BR88" i="108"/>
  <c r="BO88" i="108"/>
  <c r="BN88" i="108"/>
  <c r="BM88" i="108"/>
  <c r="BL88" i="108"/>
  <c r="BK88" i="108"/>
  <c r="BJ88" i="108"/>
  <c r="BI88" i="108"/>
  <c r="AR88" i="108"/>
  <c r="T88" i="108"/>
  <c r="BR87" i="108"/>
  <c r="AR87" i="108" s="1"/>
  <c r="BO87" i="108"/>
  <c r="BN87" i="108"/>
  <c r="BM87" i="108"/>
  <c r="BL87" i="108"/>
  <c r="BK87" i="108"/>
  <c r="BJ87" i="108"/>
  <c r="BI87" i="108"/>
  <c r="T87" i="108"/>
  <c r="BR86" i="108"/>
  <c r="AR86" i="108" s="1"/>
  <c r="BO86" i="108"/>
  <c r="BN86" i="108"/>
  <c r="BM86" i="108"/>
  <c r="BL86" i="108"/>
  <c r="BK86" i="108"/>
  <c r="BJ86" i="108"/>
  <c r="BI86" i="108"/>
  <c r="T86" i="108"/>
  <c r="BU85" i="108"/>
  <c r="BT85" i="108"/>
  <c r="BS85" i="108"/>
  <c r="BO85" i="108"/>
  <c r="BN85" i="108"/>
  <c r="BM85" i="108"/>
  <c r="BL85" i="108"/>
  <c r="BK85" i="108"/>
  <c r="BJ85" i="108"/>
  <c r="BI85" i="108"/>
  <c r="CF40" i="108"/>
  <c r="CE40" i="108"/>
  <c r="CD40" i="108"/>
  <c r="CC40" i="108"/>
  <c r="CB40" i="108"/>
  <c r="CA40" i="108"/>
  <c r="BX40" i="108"/>
  <c r="BW40" i="108"/>
  <c r="BV40" i="108"/>
  <c r="BU40" i="108"/>
  <c r="BT40" i="108"/>
  <c r="BS40" i="108"/>
  <c r="BP40" i="108"/>
  <c r="BO40" i="108"/>
  <c r="BN40" i="108"/>
  <c r="BM40" i="108"/>
  <c r="BL40" i="108"/>
  <c r="BK40" i="108"/>
  <c r="CF39" i="108"/>
  <c r="CE39" i="108"/>
  <c r="CD39" i="108"/>
  <c r="CC39" i="108"/>
  <c r="CB39" i="108"/>
  <c r="CA39" i="108"/>
  <c r="BX39" i="108"/>
  <c r="BW39" i="108"/>
  <c r="BV39" i="108"/>
  <c r="BU39" i="108"/>
  <c r="BT39" i="108"/>
  <c r="BS39" i="108"/>
  <c r="BP39" i="108"/>
  <c r="BO39" i="108"/>
  <c r="BN39" i="108"/>
  <c r="BM39" i="108"/>
  <c r="BL39" i="108"/>
  <c r="BK39" i="108"/>
  <c r="CF38" i="108"/>
  <c r="CE38" i="108"/>
  <c r="CD38" i="108"/>
  <c r="CC38" i="108"/>
  <c r="CB38" i="108"/>
  <c r="CA38" i="108"/>
  <c r="BX38" i="108"/>
  <c r="BW38" i="108"/>
  <c r="BV38" i="108"/>
  <c r="BU38" i="108"/>
  <c r="BT38" i="108"/>
  <c r="BS38" i="108"/>
  <c r="BP38" i="108"/>
  <c r="BO38" i="108"/>
  <c r="BN38" i="108"/>
  <c r="BM38" i="108"/>
  <c r="BL38" i="108"/>
  <c r="BK38" i="108"/>
  <c r="CF37" i="108"/>
  <c r="CE37" i="108"/>
  <c r="CD37" i="108"/>
  <c r="CC37" i="108"/>
  <c r="CB37" i="108"/>
  <c r="CA37" i="108"/>
  <c r="BX37" i="108"/>
  <c r="BW37" i="108"/>
  <c r="BV37" i="108"/>
  <c r="BU37" i="108"/>
  <c r="BT37" i="108"/>
  <c r="BS37" i="108"/>
  <c r="BP37" i="108"/>
  <c r="BO37" i="108"/>
  <c r="BN37" i="108"/>
  <c r="BM37" i="108"/>
  <c r="BL37" i="108"/>
  <c r="BK37" i="108"/>
  <c r="CF36" i="108"/>
  <c r="CE36" i="108"/>
  <c r="CD36" i="108"/>
  <c r="CC36" i="108"/>
  <c r="CB36" i="108"/>
  <c r="CA36" i="108"/>
  <c r="BX36" i="108"/>
  <c r="BW36" i="108"/>
  <c r="BV36" i="108"/>
  <c r="BU36" i="108"/>
  <c r="BT36" i="108"/>
  <c r="BS36" i="108"/>
  <c r="BP36" i="108"/>
  <c r="BO36" i="108"/>
  <c r="BN36" i="108"/>
  <c r="BM36" i="108"/>
  <c r="BL36" i="108"/>
  <c r="BK36" i="108"/>
  <c r="CF35" i="108"/>
  <c r="CE35" i="108"/>
  <c r="CD35" i="108"/>
  <c r="CC35" i="108"/>
  <c r="CB35" i="108"/>
  <c r="CA35" i="108"/>
  <c r="BX35" i="108"/>
  <c r="BW35" i="108"/>
  <c r="BV35" i="108"/>
  <c r="BU35" i="108"/>
  <c r="BT35" i="108"/>
  <c r="BS35" i="108"/>
  <c r="BP35" i="108"/>
  <c r="BO35" i="108"/>
  <c r="BN35" i="108"/>
  <c r="BM35" i="108"/>
  <c r="BL35" i="108"/>
  <c r="BK35" i="108"/>
  <c r="CF34" i="108"/>
  <c r="CE34" i="108"/>
  <c r="CD34" i="108"/>
  <c r="CC34" i="108"/>
  <c r="CB34" i="108"/>
  <c r="CA34" i="108"/>
  <c r="BX34" i="108"/>
  <c r="BW34" i="108"/>
  <c r="BV34" i="108"/>
  <c r="BU34" i="108"/>
  <c r="BT34" i="108"/>
  <c r="BS34" i="108"/>
  <c r="BP34" i="108"/>
  <c r="BO34" i="108"/>
  <c r="BN34" i="108"/>
  <c r="BM34" i="108"/>
  <c r="BL34" i="108"/>
  <c r="BK34" i="108"/>
  <c r="CF33" i="108"/>
  <c r="CE33" i="108"/>
  <c r="CD33" i="108"/>
  <c r="CC33" i="108"/>
  <c r="CB33" i="108"/>
  <c r="CA33" i="108"/>
  <c r="BX33" i="108"/>
  <c r="BW33" i="108"/>
  <c r="BV33" i="108"/>
  <c r="BU33" i="108"/>
  <c r="BT33" i="108"/>
  <c r="BS33" i="108"/>
  <c r="BP33" i="108"/>
  <c r="BO33" i="108"/>
  <c r="BN33" i="108"/>
  <c r="BM33" i="108"/>
  <c r="BL33" i="108"/>
  <c r="BK33" i="108"/>
  <c r="CF32" i="108"/>
  <c r="CE32" i="108"/>
  <c r="CD32" i="108"/>
  <c r="CC32" i="108"/>
  <c r="CB32" i="108"/>
  <c r="CA32" i="108"/>
  <c r="BX32" i="108"/>
  <c r="BW32" i="108"/>
  <c r="BV32" i="108"/>
  <c r="BU32" i="108"/>
  <c r="BT32" i="108"/>
  <c r="BS32" i="108"/>
  <c r="BP32" i="108"/>
  <c r="BO32" i="108"/>
  <c r="BN32" i="108"/>
  <c r="BM32" i="108"/>
  <c r="BL32" i="108"/>
  <c r="BK32" i="108"/>
  <c r="CF31" i="108"/>
  <c r="CE31" i="108"/>
  <c r="CD31" i="108"/>
  <c r="CC31" i="108"/>
  <c r="CB31" i="108"/>
  <c r="CA31" i="108"/>
  <c r="BX31" i="108"/>
  <c r="BW31" i="108"/>
  <c r="BV31" i="108"/>
  <c r="BU31" i="108"/>
  <c r="BT31" i="108"/>
  <c r="BS31" i="108"/>
  <c r="BP31" i="108"/>
  <c r="BO31" i="108"/>
  <c r="BN31" i="108"/>
  <c r="BM31" i="108"/>
  <c r="BL31" i="108"/>
  <c r="BK31" i="108"/>
  <c r="CF30" i="108"/>
  <c r="CE30" i="108"/>
  <c r="CD30" i="108"/>
  <c r="CC30" i="108"/>
  <c r="CB30" i="108"/>
  <c r="CA30" i="108"/>
  <c r="BX30" i="108"/>
  <c r="BW30" i="108"/>
  <c r="BV30" i="108"/>
  <c r="BU30" i="108"/>
  <c r="BT30" i="108"/>
  <c r="BS30" i="108"/>
  <c r="BP30" i="108"/>
  <c r="BO30" i="108"/>
  <c r="BN30" i="108"/>
  <c r="BM30" i="108"/>
  <c r="BL30" i="108"/>
  <c r="BK30" i="108"/>
  <c r="CF29" i="108"/>
  <c r="CE29" i="108"/>
  <c r="CD29" i="108"/>
  <c r="CC29" i="108"/>
  <c r="CB29" i="108"/>
  <c r="CA29" i="108"/>
  <c r="BX29" i="108"/>
  <c r="BW29" i="108"/>
  <c r="BV29" i="108"/>
  <c r="BU29" i="108"/>
  <c r="BT29" i="108"/>
  <c r="BS29" i="108"/>
  <c r="BP29" i="108"/>
  <c r="BO29" i="108"/>
  <c r="BN29" i="108"/>
  <c r="BM29" i="108"/>
  <c r="BL29" i="108"/>
  <c r="BK29" i="108"/>
  <c r="CF28" i="108"/>
  <c r="CE28" i="108"/>
  <c r="CD28" i="108"/>
  <c r="CC28" i="108"/>
  <c r="CB28" i="108"/>
  <c r="CA28" i="108"/>
  <c r="BX28" i="108"/>
  <c r="BW28" i="108"/>
  <c r="BV28" i="108"/>
  <c r="BU28" i="108"/>
  <c r="BT28" i="108"/>
  <c r="BS28" i="108"/>
  <c r="BP28" i="108"/>
  <c r="BO28" i="108"/>
  <c r="BN28" i="108"/>
  <c r="BM28" i="108"/>
  <c r="BL28" i="108"/>
  <c r="BK28" i="108"/>
  <c r="CF27" i="108"/>
  <c r="CE27" i="108"/>
  <c r="CD27" i="108"/>
  <c r="CC27" i="108"/>
  <c r="CB27" i="108"/>
  <c r="CA27" i="108"/>
  <c r="BX27" i="108"/>
  <c r="BW27" i="108"/>
  <c r="BV27" i="108"/>
  <c r="BU27" i="108"/>
  <c r="BT27" i="108"/>
  <c r="BS27" i="108"/>
  <c r="BP27" i="108"/>
  <c r="BO27" i="108"/>
  <c r="BN27" i="108"/>
  <c r="BM27" i="108"/>
  <c r="BL27" i="108"/>
  <c r="BK27" i="108"/>
  <c r="CF23" i="108"/>
  <c r="CE23" i="108"/>
  <c r="CD23" i="108"/>
  <c r="CC23" i="108"/>
  <c r="CB23" i="108"/>
  <c r="CA23" i="108"/>
  <c r="BX23" i="108"/>
  <c r="BW23" i="108"/>
  <c r="BV23" i="108"/>
  <c r="BU23" i="108"/>
  <c r="BT23" i="108"/>
  <c r="BS23" i="108"/>
  <c r="BP23" i="108"/>
  <c r="BO23" i="108"/>
  <c r="BN23" i="108"/>
  <c r="BM23" i="108"/>
  <c r="BL23" i="108"/>
  <c r="BK23" i="108"/>
  <c r="CF22" i="108"/>
  <c r="CE22" i="108"/>
  <c r="CD22" i="108"/>
  <c r="CC22" i="108"/>
  <c r="CB22" i="108"/>
  <c r="CA22" i="108"/>
  <c r="BX22" i="108"/>
  <c r="BW22" i="108"/>
  <c r="BV22" i="108"/>
  <c r="BU22" i="108"/>
  <c r="BT22" i="108"/>
  <c r="BS22" i="108"/>
  <c r="BP22" i="108"/>
  <c r="BO22" i="108"/>
  <c r="BN22" i="108"/>
  <c r="BM22" i="108"/>
  <c r="BL22" i="108"/>
  <c r="BK22" i="108"/>
  <c r="CF21" i="108"/>
  <c r="CE21" i="108"/>
  <c r="CD21" i="108"/>
  <c r="CC21" i="108"/>
  <c r="CB21" i="108"/>
  <c r="CA21" i="108"/>
  <c r="BX21" i="108"/>
  <c r="BW21" i="108"/>
  <c r="BV21" i="108"/>
  <c r="BU21" i="108"/>
  <c r="BT21" i="108"/>
  <c r="BS21" i="108"/>
  <c r="BP21" i="108"/>
  <c r="BO21" i="108"/>
  <c r="BN21" i="108"/>
  <c r="BM21" i="108"/>
  <c r="BL21" i="108"/>
  <c r="BK21" i="108"/>
  <c r="CF20" i="108"/>
  <c r="CE20" i="108"/>
  <c r="CD20" i="108"/>
  <c r="CC20" i="108"/>
  <c r="CB20" i="108"/>
  <c r="CA20" i="108"/>
  <c r="BX20" i="108"/>
  <c r="BW20" i="108"/>
  <c r="BV20" i="108"/>
  <c r="BU20" i="108"/>
  <c r="BT20" i="108"/>
  <c r="BS20" i="108"/>
  <c r="BP20" i="108"/>
  <c r="BO20" i="108"/>
  <c r="BN20" i="108"/>
  <c r="BM20" i="108"/>
  <c r="BL20" i="108"/>
  <c r="BK20" i="108"/>
  <c r="CF19" i="108"/>
  <c r="CE19" i="108"/>
  <c r="CD19" i="108"/>
  <c r="CC19" i="108"/>
  <c r="CB19" i="108"/>
  <c r="CA19" i="108"/>
  <c r="BX19" i="108"/>
  <c r="BW19" i="108"/>
  <c r="BV19" i="108"/>
  <c r="BU19" i="108"/>
  <c r="BT19" i="108"/>
  <c r="BS19" i="108"/>
  <c r="BP19" i="108"/>
  <c r="BO19" i="108"/>
  <c r="BN19" i="108"/>
  <c r="BM19" i="108"/>
  <c r="BL19" i="108"/>
  <c r="BK19" i="108"/>
  <c r="D214" i="108"/>
  <c r="K5" i="108"/>
  <c r="E77" i="113"/>
  <c r="U115" i="113"/>
  <c r="BT110" i="116"/>
  <c r="BK68" i="115"/>
  <c r="AF65" i="115"/>
  <c r="AF123" i="115" s="1"/>
  <c r="BN64" i="115"/>
  <c r="A61" i="114"/>
  <c r="R69" i="114"/>
  <c r="BL65" i="114"/>
  <c r="BK69" i="114"/>
  <c r="BM65" i="114"/>
  <c r="BO66" i="114"/>
  <c r="BL69" i="114"/>
  <c r="A140" i="114"/>
  <c r="AD37" i="114"/>
  <c r="AB65" i="114"/>
  <c r="AB123" i="114" s="1"/>
  <c r="BP66" i="114"/>
  <c r="R68" i="114"/>
  <c r="BL68" i="114"/>
  <c r="BM69" i="114"/>
  <c r="AB64" i="114"/>
  <c r="AD65" i="114"/>
  <c r="AD123" i="114" s="1"/>
  <c r="BO65" i="114"/>
  <c r="BM68" i="114"/>
  <c r="AA74" i="114"/>
  <c r="AA132" i="114" s="1"/>
  <c r="BK143" i="114" s="1"/>
  <c r="AB122" i="114"/>
  <c r="AP124" i="114"/>
  <c r="V144" i="114"/>
  <c r="BL64" i="114"/>
  <c r="AF65" i="114"/>
  <c r="AF123" i="114" s="1"/>
  <c r="BP65" i="114"/>
  <c r="AP66" i="114"/>
  <c r="BK67" i="114"/>
  <c r="BN68" i="114"/>
  <c r="R129" i="114"/>
  <c r="G143" i="114"/>
  <c r="AO144" i="114"/>
  <c r="BM64" i="114"/>
  <c r="AH65" i="114"/>
  <c r="AH123" i="114" s="1"/>
  <c r="BK66" i="114"/>
  <c r="BO68" i="114"/>
  <c r="BP69" i="114"/>
  <c r="AZ85" i="114"/>
  <c r="AZ100" i="114"/>
  <c r="R130" i="114"/>
  <c r="R131" i="114"/>
  <c r="D35" i="114"/>
  <c r="BN64" i="114"/>
  <c r="AJ65" i="114"/>
  <c r="AJ123" i="114" s="1"/>
  <c r="AA66" i="114"/>
  <c r="AA124" i="114" s="1"/>
  <c r="BK139" i="114" s="1"/>
  <c r="BM67" i="114"/>
  <c r="BP68" i="114"/>
  <c r="R70" i="114"/>
  <c r="R71" i="114"/>
  <c r="R132" i="114"/>
  <c r="BO67" i="113"/>
  <c r="BK69" i="113"/>
  <c r="R133" i="113"/>
  <c r="AB65" i="113"/>
  <c r="AB123" i="113" s="1"/>
  <c r="AA68" i="113"/>
  <c r="BK72" i="113" s="1"/>
  <c r="BM68" i="113"/>
  <c r="AB122" i="113"/>
  <c r="AP124" i="113"/>
  <c r="BK67" i="113"/>
  <c r="BN68" i="113"/>
  <c r="G143" i="113"/>
  <c r="AO144" i="113"/>
  <c r="AZ85" i="113"/>
  <c r="AJ65" i="113"/>
  <c r="AJ123" i="113" s="1"/>
  <c r="AA66" i="113"/>
  <c r="BK71" i="113" s="1"/>
  <c r="A61" i="112"/>
  <c r="BO64" i="112"/>
  <c r="U115" i="112"/>
  <c r="BP64" i="112"/>
  <c r="R133" i="112"/>
  <c r="A140" i="112"/>
  <c r="BL68" i="112"/>
  <c r="BM69" i="112"/>
  <c r="AA68" i="112"/>
  <c r="AA126" i="112" s="1"/>
  <c r="BK140" i="112" s="1"/>
  <c r="BM68" i="112"/>
  <c r="BL64" i="112"/>
  <c r="R129" i="112"/>
  <c r="BK66" i="112"/>
  <c r="BL67" i="112"/>
  <c r="R131" i="112"/>
  <c r="D35" i="112"/>
  <c r="R70" i="112"/>
  <c r="R71" i="112"/>
  <c r="BP113" i="111"/>
  <c r="BP96" i="111"/>
  <c r="BP111" i="111"/>
  <c r="BP113" i="108"/>
  <c r="BQ101" i="108"/>
  <c r="BP111" i="108"/>
  <c r="AL102" i="108"/>
  <c r="AL103" i="108"/>
  <c r="AD35" i="108"/>
  <c r="A61" i="108"/>
  <c r="BO64" i="108"/>
  <c r="BK65" i="108"/>
  <c r="BM66" i="108"/>
  <c r="BN67" i="108"/>
  <c r="R69" i="108"/>
  <c r="AA70" i="108"/>
  <c r="AA128" i="108" s="1"/>
  <c r="BK141" i="108" s="1"/>
  <c r="E77" i="108"/>
  <c r="U115" i="108"/>
  <c r="BP64" i="108"/>
  <c r="BL65" i="108"/>
  <c r="BN66" i="108"/>
  <c r="BO67" i="108"/>
  <c r="BK69" i="108"/>
  <c r="R133" i="108"/>
  <c r="BM65" i="108"/>
  <c r="BO66" i="108"/>
  <c r="BP67" i="108"/>
  <c r="BK68" i="108"/>
  <c r="BL69" i="108"/>
  <c r="AA72" i="108"/>
  <c r="AA130" i="108" s="1"/>
  <c r="BK142" i="108" s="1"/>
  <c r="A140" i="108"/>
  <c r="AD37" i="108"/>
  <c r="E64" i="108"/>
  <c r="AB65" i="108"/>
  <c r="AB123" i="108" s="1"/>
  <c r="BN65" i="108"/>
  <c r="BP66" i="108"/>
  <c r="R68" i="108"/>
  <c r="BL68" i="108"/>
  <c r="BM69" i="108"/>
  <c r="AB64" i="108"/>
  <c r="AD65" i="108"/>
  <c r="AD123" i="108" s="1"/>
  <c r="BO65" i="108"/>
  <c r="AA68" i="108"/>
  <c r="AA126" i="108" s="1"/>
  <c r="BK140" i="108" s="1"/>
  <c r="BM68" i="108"/>
  <c r="BN69" i="108"/>
  <c r="AA74" i="108"/>
  <c r="AB122" i="108"/>
  <c r="AP124" i="108"/>
  <c r="V144" i="108"/>
  <c r="AY22" i="108"/>
  <c r="BL64" i="108"/>
  <c r="AF65" i="108"/>
  <c r="AF123" i="108" s="1"/>
  <c r="BP65" i="108"/>
  <c r="AP66" i="108"/>
  <c r="BK67" i="108"/>
  <c r="BN68" i="108"/>
  <c r="BO69" i="108"/>
  <c r="R129" i="108"/>
  <c r="E131" i="108"/>
  <c r="G143" i="108"/>
  <c r="AO144" i="108"/>
  <c r="BM64" i="108"/>
  <c r="AH65" i="108"/>
  <c r="AH123" i="108" s="1"/>
  <c r="BK66" i="108"/>
  <c r="BL67" i="108"/>
  <c r="BO68" i="108"/>
  <c r="BP69" i="108"/>
  <c r="AZ85" i="108"/>
  <c r="AZ100" i="108"/>
  <c r="A113" i="108"/>
  <c r="R130" i="108"/>
  <c r="R131" i="108"/>
  <c r="D35" i="108"/>
  <c r="BN64" i="108"/>
  <c r="AJ65" i="108"/>
  <c r="AJ123" i="108" s="1"/>
  <c r="AA66" i="108"/>
  <c r="AA124" i="108" s="1"/>
  <c r="BK139" i="108" s="1"/>
  <c r="BL66" i="108"/>
  <c r="BM67" i="108"/>
  <c r="BP68" i="108"/>
  <c r="R70" i="108"/>
  <c r="R71" i="108"/>
  <c r="R132" i="108"/>
  <c r="AL101" i="108"/>
  <c r="E165" i="111"/>
  <c r="E165" i="108"/>
  <c r="X2" i="2"/>
  <c r="C5" i="48" s="1"/>
  <c r="E166" i="111"/>
  <c r="E154" i="111"/>
  <c r="Z116" i="111"/>
  <c r="E164" i="111"/>
  <c r="E166" i="108"/>
  <c r="E164" i="108"/>
  <c r="E198" i="1"/>
  <c r="E197" i="1"/>
  <c r="E196" i="1"/>
  <c r="E195" i="1"/>
  <c r="E194" i="1"/>
  <c r="E193" i="1"/>
  <c r="E192" i="1"/>
  <c r="E191" i="1"/>
  <c r="E190" i="1"/>
  <c r="E189" i="1"/>
  <c r="E187" i="1"/>
  <c r="E186" i="1"/>
  <c r="E184" i="1"/>
  <c r="E183" i="1"/>
  <c r="E182" i="1"/>
  <c r="E181" i="1"/>
  <c r="E180" i="1"/>
  <c r="AJ116" i="111"/>
  <c r="O26" i="65"/>
  <c r="Q26" i="65" s="1"/>
  <c r="O24" i="65"/>
  <c r="R24" i="65" s="1"/>
  <c r="O22" i="65"/>
  <c r="T22" i="65" s="1"/>
  <c r="O20" i="65"/>
  <c r="T20" i="65" s="1"/>
  <c r="O18" i="65"/>
  <c r="Q18" i="65" s="1"/>
  <c r="O16" i="65"/>
  <c r="S16" i="65" s="1"/>
  <c r="O14" i="65"/>
  <c r="T14" i="65" s="1"/>
  <c r="O12" i="65"/>
  <c r="Q12" i="65" s="1"/>
  <c r="O10" i="65"/>
  <c r="O8" i="65"/>
  <c r="Q8" i="65" s="1"/>
  <c r="E8" i="62"/>
  <c r="K7" i="115"/>
  <c r="E173" i="1"/>
  <c r="E172" i="1"/>
  <c r="E171" i="1"/>
  <c r="E170" i="1"/>
  <c r="E169" i="1"/>
  <c r="E168" i="1"/>
  <c r="E167" i="1"/>
  <c r="E163" i="1"/>
  <c r="E162" i="1"/>
  <c r="E161" i="1"/>
  <c r="E160" i="1"/>
  <c r="E159" i="1"/>
  <c r="E158" i="1"/>
  <c r="BR110" i="1"/>
  <c r="AR110" i="1"/>
  <c r="BO110" i="1"/>
  <c r="BN110" i="1"/>
  <c r="BM110" i="1"/>
  <c r="BL110" i="1"/>
  <c r="BK110" i="1"/>
  <c r="BJ110" i="1"/>
  <c r="BI110" i="1"/>
  <c r="BR109" i="1"/>
  <c r="AR109" i="1"/>
  <c r="BO109" i="1"/>
  <c r="BN109" i="1"/>
  <c r="BM109" i="1"/>
  <c r="BL109" i="1"/>
  <c r="BK109" i="1"/>
  <c r="BJ109" i="1"/>
  <c r="BI109" i="1"/>
  <c r="BR108" i="1"/>
  <c r="AR108" i="1"/>
  <c r="BO108" i="1"/>
  <c r="BN108" i="1"/>
  <c r="BM108" i="1"/>
  <c r="BL108" i="1"/>
  <c r="BK108" i="1"/>
  <c r="BJ108" i="1"/>
  <c r="BI108" i="1"/>
  <c r="BR107" i="1"/>
  <c r="AR107" i="1"/>
  <c r="BO107" i="1"/>
  <c r="BN107" i="1"/>
  <c r="BM107" i="1"/>
  <c r="BL107" i="1"/>
  <c r="BK107" i="1"/>
  <c r="BJ107" i="1"/>
  <c r="BI107" i="1"/>
  <c r="BR106" i="1"/>
  <c r="AR106" i="1"/>
  <c r="BO106" i="1"/>
  <c r="BN106" i="1"/>
  <c r="BM106" i="1"/>
  <c r="BL106" i="1"/>
  <c r="BK106" i="1"/>
  <c r="BJ106" i="1"/>
  <c r="BI106" i="1"/>
  <c r="BR105" i="1"/>
  <c r="AR105" i="1"/>
  <c r="BO105" i="1"/>
  <c r="BN105" i="1"/>
  <c r="BM105" i="1"/>
  <c r="BL105" i="1"/>
  <c r="BK105" i="1"/>
  <c r="BJ105" i="1"/>
  <c r="BI105" i="1"/>
  <c r="BR104" i="1"/>
  <c r="AR104" i="1"/>
  <c r="BO104" i="1"/>
  <c r="BN104" i="1"/>
  <c r="BM104" i="1"/>
  <c r="BL104" i="1"/>
  <c r="BK104" i="1"/>
  <c r="BJ104" i="1"/>
  <c r="BI104" i="1"/>
  <c r="BR103" i="1"/>
  <c r="AR103" i="1"/>
  <c r="BO103" i="1"/>
  <c r="BN103" i="1"/>
  <c r="BM103" i="1"/>
  <c r="BL103" i="1"/>
  <c r="BK103" i="1"/>
  <c r="BJ103" i="1"/>
  <c r="BI103" i="1"/>
  <c r="BR102" i="1"/>
  <c r="AR102" i="1"/>
  <c r="BO102" i="1"/>
  <c r="BN102" i="1"/>
  <c r="BM102" i="1"/>
  <c r="BL102" i="1"/>
  <c r="BK102" i="1"/>
  <c r="BJ102" i="1"/>
  <c r="BI102" i="1"/>
  <c r="BR101" i="1"/>
  <c r="AR101" i="1" s="1"/>
  <c r="BO101" i="1"/>
  <c r="BN101" i="1"/>
  <c r="BM101" i="1"/>
  <c r="BL101" i="1"/>
  <c r="BK101" i="1"/>
  <c r="BJ101" i="1"/>
  <c r="BI101" i="1"/>
  <c r="BU100" i="1"/>
  <c r="BT100" i="1"/>
  <c r="BS100" i="1"/>
  <c r="BO100" i="1"/>
  <c r="BN100" i="1"/>
  <c r="BM100" i="1"/>
  <c r="BL100" i="1"/>
  <c r="BK100" i="1"/>
  <c r="BJ100" i="1"/>
  <c r="BI100" i="1"/>
  <c r="T110" i="1"/>
  <c r="T109" i="1"/>
  <c r="T108" i="1"/>
  <c r="T107" i="1"/>
  <c r="T106" i="1"/>
  <c r="T105" i="1"/>
  <c r="T104" i="1"/>
  <c r="T103" i="1"/>
  <c r="T102" i="1"/>
  <c r="T101" i="1"/>
  <c r="T95" i="1"/>
  <c r="T94" i="1"/>
  <c r="T93" i="1"/>
  <c r="T92" i="1"/>
  <c r="T91" i="1"/>
  <c r="T90" i="1"/>
  <c r="T89" i="1"/>
  <c r="T88" i="1"/>
  <c r="T87" i="1"/>
  <c r="BU85" i="1"/>
  <c r="BT85" i="1"/>
  <c r="BS85" i="1"/>
  <c r="BO85" i="1"/>
  <c r="BN85" i="1"/>
  <c r="BM85" i="1"/>
  <c r="BL85" i="1"/>
  <c r="BK85" i="1"/>
  <c r="BJ85" i="1"/>
  <c r="BI85" i="1"/>
  <c r="BR95" i="1"/>
  <c r="AR95" i="1"/>
  <c r="BR94" i="1"/>
  <c r="AR94" i="1"/>
  <c r="BR93" i="1"/>
  <c r="AR93" i="1"/>
  <c r="BR92" i="1"/>
  <c r="AR92" i="1"/>
  <c r="BR91" i="1"/>
  <c r="AR91" i="1"/>
  <c r="BR90" i="1"/>
  <c r="AR90" i="1"/>
  <c r="BR89" i="1"/>
  <c r="BR88" i="1"/>
  <c r="AR88" i="1" s="1"/>
  <c r="BR87" i="1"/>
  <c r="AR87" i="1" s="1"/>
  <c r="BR86" i="1"/>
  <c r="BO95" i="1"/>
  <c r="BO94" i="1"/>
  <c r="BO93" i="1"/>
  <c r="BO92" i="1"/>
  <c r="BO91" i="1"/>
  <c r="BO90" i="1"/>
  <c r="BO89" i="1"/>
  <c r="BO88" i="1"/>
  <c r="BO87" i="1"/>
  <c r="BO86" i="1"/>
  <c r="BN95" i="1"/>
  <c r="BM95" i="1"/>
  <c r="BL95" i="1"/>
  <c r="BK95" i="1"/>
  <c r="BJ95" i="1"/>
  <c r="BI95" i="1"/>
  <c r="BN94" i="1"/>
  <c r="BM94" i="1"/>
  <c r="BL94" i="1"/>
  <c r="BK94" i="1"/>
  <c r="BJ94" i="1"/>
  <c r="BI94" i="1"/>
  <c r="BN93" i="1"/>
  <c r="BM93" i="1"/>
  <c r="BL93" i="1"/>
  <c r="BK93" i="1"/>
  <c r="BJ93" i="1"/>
  <c r="BI93" i="1"/>
  <c r="BN92" i="1"/>
  <c r="BM92" i="1"/>
  <c r="BL92" i="1"/>
  <c r="BK92" i="1"/>
  <c r="BJ92" i="1"/>
  <c r="BI92" i="1"/>
  <c r="BN91" i="1"/>
  <c r="BM91" i="1"/>
  <c r="BL91" i="1"/>
  <c r="BK91" i="1"/>
  <c r="BJ91" i="1"/>
  <c r="BI91" i="1"/>
  <c r="BN90" i="1"/>
  <c r="BM90" i="1"/>
  <c r="BL90" i="1"/>
  <c r="BK90" i="1"/>
  <c r="BJ90" i="1"/>
  <c r="BI90" i="1"/>
  <c r="BN89" i="1"/>
  <c r="BM89" i="1"/>
  <c r="BL89" i="1"/>
  <c r="BK89" i="1"/>
  <c r="BJ89" i="1"/>
  <c r="BI89" i="1"/>
  <c r="BN88" i="1"/>
  <c r="BM88" i="1"/>
  <c r="BL88" i="1"/>
  <c r="BK88" i="1"/>
  <c r="BJ88" i="1"/>
  <c r="BI88" i="1"/>
  <c r="BN87" i="1"/>
  <c r="BM87" i="1"/>
  <c r="BL87" i="1"/>
  <c r="BK87" i="1"/>
  <c r="BJ87" i="1"/>
  <c r="BI87" i="1"/>
  <c r="BN86" i="1"/>
  <c r="BM86" i="1"/>
  <c r="BL86" i="1"/>
  <c r="BK86" i="1"/>
  <c r="BJ86" i="1"/>
  <c r="BI86" i="1"/>
  <c r="BQ104" i="1"/>
  <c r="BQ108" i="1"/>
  <c r="BQ105" i="1"/>
  <c r="BQ109" i="1"/>
  <c r="BQ102" i="1"/>
  <c r="BQ106" i="1"/>
  <c r="BQ110" i="1"/>
  <c r="BQ103" i="1"/>
  <c r="BQ107" i="1"/>
  <c r="BQ90" i="1"/>
  <c r="BQ91" i="1"/>
  <c r="BQ92" i="1"/>
  <c r="BQ93" i="1"/>
  <c r="AL108" i="1"/>
  <c r="AL104" i="1"/>
  <c r="AL90" i="1"/>
  <c r="AL92" i="1"/>
  <c r="AL107" i="1"/>
  <c r="AL102" i="1"/>
  <c r="AL105" i="1"/>
  <c r="AL91" i="1"/>
  <c r="AL103" i="1"/>
  <c r="AL110" i="1"/>
  <c r="AL93" i="1"/>
  <c r="AL106" i="1"/>
  <c r="AL109" i="1"/>
  <c r="E166" i="1"/>
  <c r="E165" i="1"/>
  <c r="R126" i="1"/>
  <c r="R125" i="1"/>
  <c r="R124" i="1"/>
  <c r="R123" i="1"/>
  <c r="R122" i="1"/>
  <c r="O5" i="65"/>
  <c r="L6" i="65"/>
  <c r="J6" i="65"/>
  <c r="S14" i="65" s="1"/>
  <c r="H6" i="65"/>
  <c r="F6" i="65"/>
  <c r="D6" i="65"/>
  <c r="O6" i="64"/>
  <c r="E10" i="64"/>
  <c r="E9" i="64"/>
  <c r="E8" i="64"/>
  <c r="E7" i="64"/>
  <c r="E6" i="64"/>
  <c r="CF40" i="1"/>
  <c r="CE40" i="1"/>
  <c r="CD40" i="1"/>
  <c r="CC40" i="1"/>
  <c r="CB40" i="1"/>
  <c r="CF39" i="1"/>
  <c r="CE39" i="1"/>
  <c r="CD39" i="1"/>
  <c r="CC39" i="1"/>
  <c r="CB39" i="1"/>
  <c r="CF38" i="1"/>
  <c r="CE38" i="1"/>
  <c r="CD38" i="1"/>
  <c r="CC38" i="1"/>
  <c r="CB38" i="1"/>
  <c r="CF37" i="1"/>
  <c r="CE37" i="1"/>
  <c r="CD37" i="1"/>
  <c r="CC37" i="1"/>
  <c r="CB37" i="1"/>
  <c r="CF36" i="1"/>
  <c r="CE36" i="1"/>
  <c r="CD36" i="1"/>
  <c r="CC36" i="1"/>
  <c r="CB36" i="1"/>
  <c r="CF35" i="1"/>
  <c r="CE35" i="1"/>
  <c r="CD35" i="1"/>
  <c r="CC35" i="1"/>
  <c r="CB35" i="1"/>
  <c r="CF34" i="1"/>
  <c r="CE34" i="1"/>
  <c r="CD34" i="1"/>
  <c r="CC34" i="1"/>
  <c r="CB34" i="1"/>
  <c r="CF33" i="1"/>
  <c r="CE33" i="1"/>
  <c r="CD33" i="1"/>
  <c r="CC33" i="1"/>
  <c r="CB33" i="1"/>
  <c r="CF32" i="1"/>
  <c r="CE32" i="1"/>
  <c r="CC32" i="1"/>
  <c r="CF31" i="1"/>
  <c r="CE31" i="1"/>
  <c r="CD31" i="1"/>
  <c r="CC31" i="1"/>
  <c r="CB31" i="1"/>
  <c r="CF30" i="1"/>
  <c r="CE30" i="1"/>
  <c r="CD30" i="1"/>
  <c r="CC30" i="1"/>
  <c r="CF29" i="1"/>
  <c r="CE29" i="1"/>
  <c r="CD29" i="1"/>
  <c r="CB29" i="1"/>
  <c r="CF28" i="1"/>
  <c r="CE28" i="1"/>
  <c r="CD28" i="1"/>
  <c r="CC28" i="1"/>
  <c r="CF27" i="1"/>
  <c r="CE27" i="1"/>
  <c r="CC27" i="1"/>
  <c r="CB27" i="1"/>
  <c r="CF26" i="1"/>
  <c r="CE26" i="1"/>
  <c r="CC26" i="1"/>
  <c r="CB26" i="1"/>
  <c r="CF23" i="1"/>
  <c r="CE23" i="1"/>
  <c r="CF22" i="1"/>
  <c r="CE22" i="1"/>
  <c r="CC22" i="1"/>
  <c r="CB22" i="1"/>
  <c r="CF21" i="1"/>
  <c r="CE21" i="1"/>
  <c r="CD21" i="1"/>
  <c r="CB21" i="1"/>
  <c r="CF20" i="1"/>
  <c r="CE20" i="1"/>
  <c r="CD20" i="1"/>
  <c r="CB20" i="1"/>
  <c r="CF19" i="1"/>
  <c r="CE19" i="1"/>
  <c r="CA40" i="1"/>
  <c r="CA39" i="1"/>
  <c r="CA38" i="1"/>
  <c r="CA37" i="1"/>
  <c r="CA36" i="1"/>
  <c r="CA35" i="1"/>
  <c r="CA34" i="1"/>
  <c r="CA33" i="1"/>
  <c r="CA29" i="1"/>
  <c r="CA27" i="1"/>
  <c r="CA26" i="1"/>
  <c r="CA22" i="1"/>
  <c r="CA21" i="1"/>
  <c r="CA20" i="1"/>
  <c r="BX40" i="1"/>
  <c r="BX39" i="1"/>
  <c r="BX38" i="1"/>
  <c r="BX37" i="1"/>
  <c r="BX36" i="1"/>
  <c r="BX35" i="1"/>
  <c r="BX34" i="1"/>
  <c r="BX33" i="1"/>
  <c r="BX32" i="1"/>
  <c r="BX31" i="1"/>
  <c r="BX30" i="1"/>
  <c r="BX29" i="1"/>
  <c r="BX28" i="1"/>
  <c r="BX27" i="1"/>
  <c r="BX26" i="1"/>
  <c r="BX23" i="1"/>
  <c r="BX22" i="1"/>
  <c r="BX21" i="1"/>
  <c r="BX20" i="1"/>
  <c r="BX19" i="1"/>
  <c r="BW40" i="1"/>
  <c r="BW39" i="1"/>
  <c r="BW38" i="1"/>
  <c r="BW37" i="1"/>
  <c r="BW36" i="1"/>
  <c r="BW35" i="1"/>
  <c r="BW34" i="1"/>
  <c r="BW33" i="1"/>
  <c r="BW32" i="1"/>
  <c r="BW31" i="1"/>
  <c r="BW30" i="1"/>
  <c r="BW29" i="1"/>
  <c r="BW28" i="1"/>
  <c r="BW27" i="1"/>
  <c r="BW26" i="1"/>
  <c r="BW23" i="1"/>
  <c r="BW22" i="1"/>
  <c r="BW21" i="1"/>
  <c r="BW20" i="1"/>
  <c r="BW19" i="1"/>
  <c r="BV40" i="1"/>
  <c r="BV39" i="1"/>
  <c r="BV38" i="1"/>
  <c r="BV37" i="1"/>
  <c r="BV36" i="1"/>
  <c r="BV35" i="1"/>
  <c r="BV34" i="1"/>
  <c r="BV33" i="1"/>
  <c r="BV31" i="1"/>
  <c r="BV30" i="1"/>
  <c r="BV29" i="1"/>
  <c r="BV28" i="1"/>
  <c r="BV27" i="1"/>
  <c r="BV23" i="1"/>
  <c r="BV22" i="1"/>
  <c r="BV21" i="1"/>
  <c r="BV20" i="1"/>
  <c r="BV19" i="1"/>
  <c r="BU40" i="1"/>
  <c r="BU39" i="1"/>
  <c r="BU38" i="1"/>
  <c r="BU37" i="1"/>
  <c r="BU36" i="1"/>
  <c r="BU35" i="1"/>
  <c r="BU34" i="1"/>
  <c r="BU33" i="1"/>
  <c r="BU31" i="1"/>
  <c r="BU30" i="1"/>
  <c r="BU29" i="1"/>
  <c r="BU28" i="1"/>
  <c r="BT40" i="1"/>
  <c r="BT39" i="1"/>
  <c r="BT38" i="1"/>
  <c r="BT37" i="1"/>
  <c r="BT36" i="1"/>
  <c r="BT35" i="1"/>
  <c r="BT34" i="1"/>
  <c r="BT33" i="1"/>
  <c r="BT30" i="1"/>
  <c r="BT29" i="1"/>
  <c r="BT28" i="1"/>
  <c r="BT27" i="1"/>
  <c r="BT26" i="1"/>
  <c r="BT23" i="1"/>
  <c r="BT22" i="1"/>
  <c r="BT21" i="1"/>
  <c r="BT20" i="1"/>
  <c r="BT19" i="1"/>
  <c r="BS40" i="1"/>
  <c r="BS39" i="1"/>
  <c r="BS38" i="1"/>
  <c r="BS37" i="1"/>
  <c r="BS36" i="1"/>
  <c r="BS35" i="1"/>
  <c r="BS34" i="1"/>
  <c r="BS33" i="1"/>
  <c r="BS27" i="1"/>
  <c r="BS26" i="1"/>
  <c r="BS23" i="1"/>
  <c r="BS22" i="1"/>
  <c r="BS21" i="1"/>
  <c r="BS20" i="1"/>
  <c r="BS19" i="1"/>
  <c r="BP40" i="1"/>
  <c r="BP39" i="1"/>
  <c r="BP38" i="1"/>
  <c r="BP37" i="1"/>
  <c r="BP36" i="1"/>
  <c r="BP35" i="1"/>
  <c r="BP34" i="1"/>
  <c r="BP33" i="1"/>
  <c r="BP32" i="1"/>
  <c r="BP31" i="1"/>
  <c r="BP30" i="1"/>
  <c r="BP29" i="1"/>
  <c r="BP28" i="1"/>
  <c r="BP27" i="1"/>
  <c r="BP26" i="1"/>
  <c r="BP23" i="1"/>
  <c r="BP22" i="1"/>
  <c r="BP21" i="1"/>
  <c r="BP20" i="1"/>
  <c r="BP19" i="1"/>
  <c r="BO40" i="1"/>
  <c r="BO39" i="1"/>
  <c r="BO38" i="1"/>
  <c r="BO37" i="1"/>
  <c r="BO36" i="1"/>
  <c r="BO35" i="1"/>
  <c r="BO34" i="1"/>
  <c r="BO33" i="1"/>
  <c r="BO32" i="1"/>
  <c r="BO31" i="1"/>
  <c r="BO30" i="1"/>
  <c r="BO29" i="1"/>
  <c r="BO28" i="1"/>
  <c r="BO27" i="1"/>
  <c r="BO26" i="1"/>
  <c r="BO23" i="1"/>
  <c r="BO22" i="1"/>
  <c r="BO21" i="1"/>
  <c r="BO20" i="1"/>
  <c r="BO19" i="1"/>
  <c r="BN40" i="1"/>
  <c r="BN39" i="1"/>
  <c r="BN38" i="1"/>
  <c r="BN37" i="1"/>
  <c r="BN36" i="1"/>
  <c r="BN35" i="1"/>
  <c r="BN34" i="1"/>
  <c r="BN33" i="1"/>
  <c r="BN32" i="1"/>
  <c r="BN29" i="1"/>
  <c r="BN23" i="1"/>
  <c r="BN21" i="1"/>
  <c r="BN20" i="1"/>
  <c r="BN19" i="1"/>
  <c r="BM40" i="1"/>
  <c r="BM39" i="1"/>
  <c r="BM38" i="1"/>
  <c r="BM37" i="1"/>
  <c r="BM36" i="1"/>
  <c r="BM35" i="1"/>
  <c r="BM34" i="1"/>
  <c r="BM33" i="1"/>
  <c r="BL40" i="1"/>
  <c r="BL39" i="1"/>
  <c r="BL38" i="1"/>
  <c r="BL37" i="1"/>
  <c r="BL36" i="1"/>
  <c r="BL35" i="1"/>
  <c r="BL34" i="1"/>
  <c r="BL33" i="1"/>
  <c r="BL32" i="1"/>
  <c r="BL29" i="1"/>
  <c r="BL23" i="1"/>
  <c r="BL21" i="1"/>
  <c r="BL20" i="1"/>
  <c r="BL19" i="1"/>
  <c r="BK40" i="1"/>
  <c r="BK39" i="1"/>
  <c r="BK38" i="1"/>
  <c r="BK37" i="1"/>
  <c r="BK36" i="1"/>
  <c r="BK35" i="1"/>
  <c r="BK34" i="1"/>
  <c r="BK33" i="1"/>
  <c r="BK29" i="1"/>
  <c r="BK23" i="1"/>
  <c r="BK21" i="1"/>
  <c r="BK20" i="1"/>
  <c r="BK19" i="1"/>
  <c r="C8" i="62"/>
  <c r="V38" i="62"/>
  <c r="U38" i="62"/>
  <c r="T38" i="62"/>
  <c r="S38" i="62"/>
  <c r="R38" i="62"/>
  <c r="Q38" i="62"/>
  <c r="P38" i="62"/>
  <c r="O38" i="62"/>
  <c r="N38" i="62"/>
  <c r="M38" i="62"/>
  <c r="L38" i="62"/>
  <c r="K38" i="62"/>
  <c r="J38" i="62"/>
  <c r="I38" i="62"/>
  <c r="H38" i="62"/>
  <c r="G38" i="62"/>
  <c r="F38" i="62"/>
  <c r="E38" i="62"/>
  <c r="D38" i="62"/>
  <c r="C38" i="62"/>
  <c r="B44" i="62"/>
  <c r="B43" i="62"/>
  <c r="B42" i="62"/>
  <c r="B41" i="62"/>
  <c r="B40" i="62"/>
  <c r="B39" i="62"/>
  <c r="V28" i="62"/>
  <c r="U28" i="62"/>
  <c r="T28" i="62"/>
  <c r="S28" i="62"/>
  <c r="R28" i="62"/>
  <c r="Q28" i="62"/>
  <c r="P28" i="62"/>
  <c r="O28" i="62"/>
  <c r="N28" i="62"/>
  <c r="M28" i="62"/>
  <c r="L28" i="62"/>
  <c r="K28" i="62"/>
  <c r="J28" i="62"/>
  <c r="I28" i="62"/>
  <c r="H28" i="62"/>
  <c r="G28" i="62"/>
  <c r="F28" i="62"/>
  <c r="E28" i="62"/>
  <c r="D28" i="62"/>
  <c r="C28" i="62"/>
  <c r="B34" i="62"/>
  <c r="B33" i="62"/>
  <c r="B32" i="62"/>
  <c r="B31" i="62"/>
  <c r="B30" i="62"/>
  <c r="B29" i="62"/>
  <c r="V18" i="62"/>
  <c r="U18" i="62"/>
  <c r="T18" i="62"/>
  <c r="S18" i="62"/>
  <c r="R18" i="62"/>
  <c r="Q18" i="62"/>
  <c r="P18" i="62"/>
  <c r="O18" i="62"/>
  <c r="N18" i="62"/>
  <c r="M18" i="62"/>
  <c r="L18" i="62"/>
  <c r="K18" i="62"/>
  <c r="J18" i="62"/>
  <c r="I18" i="62"/>
  <c r="H18" i="62"/>
  <c r="G18" i="62"/>
  <c r="F18" i="62"/>
  <c r="E18" i="62"/>
  <c r="D18" i="62"/>
  <c r="C18" i="62"/>
  <c r="B24" i="62"/>
  <c r="B23" i="62"/>
  <c r="B22" i="62"/>
  <c r="B21" i="62"/>
  <c r="B20" i="62"/>
  <c r="B19" i="62"/>
  <c r="B9" i="62"/>
  <c r="V8" i="62"/>
  <c r="U8" i="62"/>
  <c r="T8" i="62"/>
  <c r="S8" i="62"/>
  <c r="R8" i="62"/>
  <c r="Q8" i="62"/>
  <c r="P8" i="62"/>
  <c r="O8" i="62"/>
  <c r="N8" i="62"/>
  <c r="M8" i="62"/>
  <c r="L8" i="62"/>
  <c r="K8" i="62"/>
  <c r="J8" i="62"/>
  <c r="I8" i="62"/>
  <c r="H8" i="62"/>
  <c r="G8" i="62"/>
  <c r="F8" i="62"/>
  <c r="BM21" i="1"/>
  <c r="D8" i="62"/>
  <c r="B14" i="62"/>
  <c r="B13" i="62"/>
  <c r="B12" i="62"/>
  <c r="B11" i="62"/>
  <c r="B10" i="62"/>
  <c r="BM23" i="1"/>
  <c r="BM29" i="1"/>
  <c r="CC20" i="1"/>
  <c r="CD26" i="1"/>
  <c r="BU20" i="1"/>
  <c r="BS30" i="1"/>
  <c r="BM20" i="1"/>
  <c r="CC21" i="1"/>
  <c r="CD27" i="1"/>
  <c r="CA31" i="1"/>
  <c r="BU21" i="1"/>
  <c r="BU27" i="1"/>
  <c r="CD22" i="1"/>
  <c r="BU22" i="1"/>
  <c r="BS28" i="1"/>
  <c r="CC29" i="1"/>
  <c r="BU19" i="1"/>
  <c r="BU23" i="1"/>
  <c r="BS29" i="1"/>
  <c r="BM19" i="1"/>
  <c r="CB28" i="1"/>
  <c r="CA28" i="1"/>
  <c r="CB32" i="1"/>
  <c r="CA32" i="1"/>
  <c r="CD32" i="1"/>
  <c r="CD19" i="1"/>
  <c r="CC19" i="1"/>
  <c r="CB19" i="1"/>
  <c r="CA19" i="1"/>
  <c r="CD23" i="1"/>
  <c r="CC23" i="1"/>
  <c r="CB23" i="1"/>
  <c r="CA23" i="1"/>
  <c r="CB30" i="1"/>
  <c r="CA30" i="1"/>
  <c r="BV26" i="1"/>
  <c r="BU26" i="1"/>
  <c r="BK27" i="1"/>
  <c r="BL27" i="1"/>
  <c r="BN27" i="1"/>
  <c r="BM27" i="1"/>
  <c r="BN31" i="1"/>
  <c r="BM31" i="1"/>
  <c r="BL31" i="1"/>
  <c r="BK31" i="1"/>
  <c r="BV32" i="1"/>
  <c r="BU32" i="1"/>
  <c r="BT32" i="1"/>
  <c r="BS32" i="1"/>
  <c r="BN26" i="1"/>
  <c r="BM26" i="1"/>
  <c r="BL26" i="1"/>
  <c r="BK26" i="1"/>
  <c r="BN30" i="1"/>
  <c r="BM30" i="1"/>
  <c r="BL30" i="1"/>
  <c r="BK30" i="1"/>
  <c r="BT31" i="1"/>
  <c r="BS31" i="1"/>
  <c r="BN22" i="1"/>
  <c r="BM22" i="1"/>
  <c r="BL22" i="1"/>
  <c r="BK22" i="1"/>
  <c r="BN28" i="1"/>
  <c r="BM28" i="1"/>
  <c r="BL28" i="1"/>
  <c r="BK28" i="1"/>
  <c r="BM32" i="1"/>
  <c r="BK32" i="1"/>
  <c r="P3" i="2"/>
  <c r="BM64" i="115" s="1"/>
  <c r="I74" i="1"/>
  <c r="E74" i="1"/>
  <c r="BQ95" i="1"/>
  <c r="BQ94" i="1"/>
  <c r="AL94" i="1"/>
  <c r="AL95" i="1"/>
  <c r="P2" i="2"/>
  <c r="C7" i="65"/>
  <c r="AF8" i="50" l="1"/>
  <c r="AW22" i="9"/>
  <c r="Z6" i="80"/>
  <c r="Z10" i="80"/>
  <c r="AF14" i="80"/>
  <c r="AB18" i="80"/>
  <c r="AB22" i="80"/>
  <c r="AH22" i="80"/>
  <c r="BS104" i="116"/>
  <c r="BS110" i="116"/>
  <c r="R16" i="65"/>
  <c r="Z14" i="80"/>
  <c r="AG14" i="50"/>
  <c r="AC24" i="50"/>
  <c r="AF6" i="80"/>
  <c r="AB14" i="80"/>
  <c r="AM14" i="80" s="1"/>
  <c r="AH18" i="80"/>
  <c r="AJ16" i="50"/>
  <c r="AA24" i="50"/>
  <c r="AB24" i="50"/>
  <c r="AH6" i="80"/>
  <c r="AD14" i="80"/>
  <c r="Z22" i="80"/>
  <c r="Y18" i="50"/>
  <c r="AJ18" i="50" s="1"/>
  <c r="R76" i="113" s="1"/>
  <c r="AC18" i="50"/>
  <c r="BT104" i="116"/>
  <c r="Z24" i="50"/>
  <c r="AK24" i="50" s="1"/>
  <c r="AB10" i="80"/>
  <c r="AH14" i="80"/>
  <c r="AD22" i="80"/>
  <c r="P18" i="64"/>
  <c r="I66" i="111" s="1"/>
  <c r="AF14" i="50"/>
  <c r="AA14" i="50"/>
  <c r="AF10" i="80"/>
  <c r="AL10" i="80" s="1"/>
  <c r="Q14" i="65"/>
  <c r="AG24" i="50"/>
  <c r="AF24" i="50"/>
  <c r="Z14" i="50"/>
  <c r="Y8" i="50"/>
  <c r="AJ8" i="50" s="1"/>
  <c r="R76" i="108" s="1"/>
  <c r="AB6" i="80"/>
  <c r="AH10" i="80"/>
  <c r="AD18" i="80"/>
  <c r="Q10" i="65"/>
  <c r="P14" i="65"/>
  <c r="P16" i="65"/>
  <c r="Q16" i="65"/>
  <c r="BS95" i="113"/>
  <c r="N18" i="64"/>
  <c r="Z22" i="50"/>
  <c r="AB22" i="50"/>
  <c r="AK16" i="50"/>
  <c r="R77" i="112" s="1"/>
  <c r="AF10" i="50"/>
  <c r="AB14" i="50"/>
  <c r="AM14" i="50" s="1"/>
  <c r="R79" i="111" s="1"/>
  <c r="AG22" i="50"/>
  <c r="AH14" i="50"/>
  <c r="AC10" i="50"/>
  <c r="AF22" i="50"/>
  <c r="Y14" i="50"/>
  <c r="AD22" i="50"/>
  <c r="AJ22" i="50" s="1"/>
  <c r="R76" i="115" s="1"/>
  <c r="AA10" i="50"/>
  <c r="Y6" i="80"/>
  <c r="AJ6" i="80" s="1"/>
  <c r="AA6" i="80"/>
  <c r="AC6" i="80"/>
  <c r="AE6" i="80"/>
  <c r="AK6" i="80" s="1"/>
  <c r="Y8" i="80"/>
  <c r="AA8" i="80"/>
  <c r="AC8" i="80"/>
  <c r="AN8" i="80" s="1"/>
  <c r="AE8" i="80"/>
  <c r="AG8" i="80"/>
  <c r="Y10" i="80"/>
  <c r="AA10" i="80"/>
  <c r="AC10" i="80"/>
  <c r="AN10" i="80" s="1"/>
  <c r="AE10" i="80"/>
  <c r="Y12" i="80"/>
  <c r="AJ12" i="80" s="1"/>
  <c r="AA12" i="80"/>
  <c r="AC12" i="80"/>
  <c r="AE12" i="80"/>
  <c r="AG12" i="80"/>
  <c r="Y14" i="80"/>
  <c r="AA14" i="80"/>
  <c r="AC14" i="80"/>
  <c r="AE14" i="80"/>
  <c r="Y16" i="80"/>
  <c r="AA16" i="80"/>
  <c r="AC16" i="80"/>
  <c r="AN16" i="80" s="1"/>
  <c r="AE16" i="80"/>
  <c r="AG16" i="80"/>
  <c r="Y18" i="80"/>
  <c r="AJ18" i="80" s="1"/>
  <c r="AA18" i="80"/>
  <c r="AC18" i="80"/>
  <c r="AN18" i="80" s="1"/>
  <c r="AE18" i="80"/>
  <c r="AK18" i="80" s="1"/>
  <c r="Y20" i="80"/>
  <c r="AA20" i="80"/>
  <c r="AC20" i="80"/>
  <c r="AN20" i="80" s="1"/>
  <c r="AE20" i="80"/>
  <c r="AG20" i="80"/>
  <c r="Y22" i="80"/>
  <c r="AA22" i="80"/>
  <c r="AC22" i="80"/>
  <c r="AE22" i="80"/>
  <c r="N19" i="64"/>
  <c r="AN14" i="50"/>
  <c r="Z8" i="80"/>
  <c r="AB8" i="80"/>
  <c r="AD8" i="80"/>
  <c r="AF8" i="80"/>
  <c r="Z12" i="80"/>
  <c r="AK12" i="80" s="1"/>
  <c r="AB12" i="80"/>
  <c r="AD12" i="80"/>
  <c r="AF12" i="80"/>
  <c r="Z16" i="80"/>
  <c r="AB16" i="80"/>
  <c r="AD16" i="80"/>
  <c r="AF16" i="80"/>
  <c r="Z20" i="80"/>
  <c r="AK20" i="80" s="1"/>
  <c r="AB20" i="80"/>
  <c r="AD20" i="80"/>
  <c r="AF20" i="80"/>
  <c r="S12" i="65"/>
  <c r="R12" i="65"/>
  <c r="AH10" i="50"/>
  <c r="Z10" i="50"/>
  <c r="AE10" i="50"/>
  <c r="AD10" i="50"/>
  <c r="AJ10" i="50" s="1"/>
  <c r="AB10" i="50"/>
  <c r="AM10" i="50" s="1"/>
  <c r="AG18" i="50"/>
  <c r="AD18" i="50"/>
  <c r="AE18" i="50"/>
  <c r="AH18" i="50"/>
  <c r="AA18" i="50"/>
  <c r="AL18" i="50" s="1"/>
  <c r="R78" i="113" s="1"/>
  <c r="AB18" i="50"/>
  <c r="Z18" i="50"/>
  <c r="AK18" i="50" s="1"/>
  <c r="R77" i="113" s="1"/>
  <c r="AC8" i="50"/>
  <c r="AH8" i="50"/>
  <c r="AG8" i="50"/>
  <c r="AA8" i="50"/>
  <c r="Z8" i="50"/>
  <c r="AE8" i="50"/>
  <c r="P10" i="65"/>
  <c r="Q24" i="65"/>
  <c r="P22" i="65"/>
  <c r="R20" i="65"/>
  <c r="P20" i="65"/>
  <c r="S22" i="65"/>
  <c r="S24" i="65"/>
  <c r="R22" i="65"/>
  <c r="T24" i="65"/>
  <c r="AJ24" i="80"/>
  <c r="A26" i="48"/>
  <c r="BT107" i="113"/>
  <c r="C11" i="65"/>
  <c r="C16" i="64"/>
  <c r="N16" i="64" s="1"/>
  <c r="BS104" i="108"/>
  <c r="BU102" i="108"/>
  <c r="BS91" i="111"/>
  <c r="BT108" i="111"/>
  <c r="BT104" i="113"/>
  <c r="BS105" i="116"/>
  <c r="BS102" i="108"/>
  <c r="BT110" i="111"/>
  <c r="BT102" i="108"/>
  <c r="C17" i="64"/>
  <c r="N17" i="64" s="1"/>
  <c r="BT87" i="117"/>
  <c r="BU103" i="1"/>
  <c r="BT89" i="116"/>
  <c r="AL18" i="80"/>
  <c r="BS104" i="113"/>
  <c r="BT90" i="114"/>
  <c r="BS92" i="114"/>
  <c r="BS95" i="112"/>
  <c r="BS108" i="1"/>
  <c r="BT107" i="1"/>
  <c r="AK14" i="50"/>
  <c r="R77" i="111" s="1"/>
  <c r="C9" i="65"/>
  <c r="BS92" i="116"/>
  <c r="AN10" i="50"/>
  <c r="C15" i="64"/>
  <c r="N15" i="64" s="1"/>
  <c r="BS105" i="112"/>
  <c r="BS107" i="112"/>
  <c r="BS109" i="112"/>
  <c r="BU106" i="113"/>
  <c r="BT110" i="113"/>
  <c r="BS94" i="117"/>
  <c r="BT103" i="108"/>
  <c r="BS105" i="108"/>
  <c r="BS109" i="108"/>
  <c r="BU104" i="111"/>
  <c r="BS106" i="111"/>
  <c r="BU108" i="111"/>
  <c r="BU110" i="111"/>
  <c r="A22" i="48"/>
  <c r="BS93" i="111"/>
  <c r="BT104" i="111"/>
  <c r="BU105" i="113"/>
  <c r="BT95" i="113"/>
  <c r="BT106" i="113"/>
  <c r="BU87" i="111"/>
  <c r="BS89" i="111"/>
  <c r="BS110" i="111"/>
  <c r="BT106" i="111"/>
  <c r="BS93" i="113"/>
  <c r="BP105" i="108"/>
  <c r="BS105" i="115"/>
  <c r="BS87" i="117"/>
  <c r="BS89" i="117"/>
  <c r="BS93" i="117"/>
  <c r="BT91" i="111"/>
  <c r="BT109" i="113"/>
  <c r="BS89" i="115"/>
  <c r="BS107" i="116"/>
  <c r="BS95" i="111"/>
  <c r="BS110" i="113"/>
  <c r="BS108" i="108"/>
  <c r="BS110" i="108"/>
  <c r="BS88" i="111"/>
  <c r="BU90" i="111"/>
  <c r="BS92" i="111"/>
  <c r="BS94" i="111"/>
  <c r="BT105" i="111"/>
  <c r="BT107" i="111"/>
  <c r="BT109" i="111"/>
  <c r="BU105" i="112"/>
  <c r="BS110" i="112"/>
  <c r="BU88" i="113"/>
  <c r="BS90" i="113"/>
  <c r="BT92" i="113"/>
  <c r="BT94" i="113"/>
  <c r="BU89" i="111"/>
  <c r="BT93" i="108"/>
  <c r="BU95" i="111"/>
  <c r="BS87" i="111"/>
  <c r="R8" i="65"/>
  <c r="P8" i="65"/>
  <c r="S8" i="65"/>
  <c r="T10" i="65"/>
  <c r="T26" i="65"/>
  <c r="S26" i="65"/>
  <c r="R18" i="65"/>
  <c r="P26" i="65"/>
  <c r="Q22" i="65"/>
  <c r="T16" i="65"/>
  <c r="V16" i="65" s="1"/>
  <c r="I65" i="111" s="1"/>
  <c r="BT72" i="111" s="1"/>
  <c r="S10" i="65"/>
  <c r="S18" i="65"/>
  <c r="R26" i="65"/>
  <c r="R10" i="65"/>
  <c r="S20" i="65"/>
  <c r="T12" i="65"/>
  <c r="Q20" i="65"/>
  <c r="T18" i="65"/>
  <c r="R14" i="65"/>
  <c r="AF12" i="50"/>
  <c r="AA20" i="50"/>
  <c r="Y20" i="50"/>
  <c r="AH20" i="50"/>
  <c r="AN20" i="50" s="1"/>
  <c r="R80" i="114" s="1"/>
  <c r="AC22" i="50"/>
  <c r="AN22" i="50" s="1"/>
  <c r="AF20" i="50"/>
  <c r="AM8" i="50"/>
  <c r="R79" i="108" s="1"/>
  <c r="AE12" i="50"/>
  <c r="AD12" i="50"/>
  <c r="AB20" i="50"/>
  <c r="AM20" i="50" s="1"/>
  <c r="R79" i="114" s="1"/>
  <c r="Z20" i="50"/>
  <c r="AH12" i="50"/>
  <c r="AE20" i="50"/>
  <c r="AB12" i="50"/>
  <c r="AM12" i="50" s="1"/>
  <c r="R79" i="117" s="1"/>
  <c r="Y12" i="50"/>
  <c r="AL16" i="50"/>
  <c r="Z12" i="50"/>
  <c r="AA12" i="50"/>
  <c r="AN16" i="50"/>
  <c r="AC12" i="50"/>
  <c r="AK22" i="50"/>
  <c r="R77" i="115" s="1"/>
  <c r="AD20" i="50"/>
  <c r="R80" i="115"/>
  <c r="AE6" i="50"/>
  <c r="AD6" i="50"/>
  <c r="AJ6" i="50" s="1"/>
  <c r="R76" i="1" s="1"/>
  <c r="AA6" i="50"/>
  <c r="AH6" i="50"/>
  <c r="AF6" i="50"/>
  <c r="AG6" i="50"/>
  <c r="AB6" i="50"/>
  <c r="AC6" i="50"/>
  <c r="Z6" i="50"/>
  <c r="A14" i="108"/>
  <c r="AY22" i="1"/>
  <c r="AD65" i="1"/>
  <c r="AD123" i="1" s="1"/>
  <c r="BP68" i="112"/>
  <c r="R130" i="112"/>
  <c r="AH65" i="112"/>
  <c r="AH123" i="112" s="1"/>
  <c r="BO69" i="112"/>
  <c r="AY22" i="112"/>
  <c r="BO65" i="112"/>
  <c r="R68" i="112"/>
  <c r="AA72" i="112"/>
  <c r="AA130" i="112" s="1"/>
  <c r="BK142" i="112" s="1"/>
  <c r="E77" i="112"/>
  <c r="AD35" i="112"/>
  <c r="BM67" i="112"/>
  <c r="A113" i="112"/>
  <c r="BM64" i="112"/>
  <c r="BN68" i="112"/>
  <c r="V144" i="112"/>
  <c r="AD65" i="112"/>
  <c r="AD123" i="112" s="1"/>
  <c r="BP66" i="112"/>
  <c r="BL69" i="112"/>
  <c r="R72" i="112"/>
  <c r="AA70" i="112"/>
  <c r="AA128" i="112" s="1"/>
  <c r="BK141" i="112" s="1"/>
  <c r="BL66" i="112"/>
  <c r="AZ100" i="112"/>
  <c r="BK67" i="112"/>
  <c r="AP124" i="112"/>
  <c r="AB64" i="112"/>
  <c r="BN65" i="112"/>
  <c r="BK68" i="112"/>
  <c r="BK69" i="112"/>
  <c r="R69" i="112"/>
  <c r="R132" i="116"/>
  <c r="BK68" i="1"/>
  <c r="AA66" i="112"/>
  <c r="AZ85" i="112"/>
  <c r="AO144" i="112"/>
  <c r="AP66" i="112"/>
  <c r="AB122" i="112"/>
  <c r="AB65" i="112"/>
  <c r="AB123" i="112" s="1"/>
  <c r="BP67" i="112"/>
  <c r="BO67" i="112"/>
  <c r="BN67" i="112"/>
  <c r="D214" i="112"/>
  <c r="BQ132" i="112"/>
  <c r="AJ65" i="112"/>
  <c r="AJ123" i="112" s="1"/>
  <c r="BP69" i="112"/>
  <c r="G143" i="112"/>
  <c r="BP65" i="112"/>
  <c r="AA74" i="112"/>
  <c r="BK75" i="112" s="1"/>
  <c r="BQ133" i="112"/>
  <c r="E64" i="112"/>
  <c r="BO66" i="112"/>
  <c r="BN66" i="112"/>
  <c r="BM66" i="112"/>
  <c r="R132" i="112"/>
  <c r="BN64" i="112"/>
  <c r="BO68" i="112"/>
  <c r="E131" i="112"/>
  <c r="AF65" i="112"/>
  <c r="AF123" i="112" s="1"/>
  <c r="BN69" i="112"/>
  <c r="AD37" i="112"/>
  <c r="BM65" i="112"/>
  <c r="BL65" i="112"/>
  <c r="BO66" i="1"/>
  <c r="BK65" i="1"/>
  <c r="AF65" i="1"/>
  <c r="AF123" i="1" s="1"/>
  <c r="G143" i="1"/>
  <c r="AD37" i="1"/>
  <c r="BP68" i="1"/>
  <c r="AZ100" i="1"/>
  <c r="A113" i="1"/>
  <c r="AA74" i="1"/>
  <c r="BK75" i="1" s="1"/>
  <c r="BM66" i="1"/>
  <c r="U115" i="1"/>
  <c r="D35" i="1"/>
  <c r="BN66" i="1"/>
  <c r="BL66" i="1"/>
  <c r="AN24" i="80"/>
  <c r="K7" i="1"/>
  <c r="K7" i="113"/>
  <c r="K7" i="114"/>
  <c r="A23" i="48"/>
  <c r="K7" i="116"/>
  <c r="K7" i="108"/>
  <c r="K7" i="112"/>
  <c r="K7" i="117"/>
  <c r="A25" i="48"/>
  <c r="K7" i="111"/>
  <c r="A24" i="48"/>
  <c r="AM24" i="80"/>
  <c r="AL24" i="80"/>
  <c r="BK71" i="108"/>
  <c r="BK66" i="111"/>
  <c r="AD65" i="111"/>
  <c r="AD123" i="111" s="1"/>
  <c r="U115" i="111"/>
  <c r="BL64" i="111"/>
  <c r="BN65" i="111"/>
  <c r="AJ65" i="111"/>
  <c r="AJ123" i="111" s="1"/>
  <c r="BL69" i="111"/>
  <c r="BM66" i="111"/>
  <c r="AA66" i="115"/>
  <c r="BK71" i="115" s="1"/>
  <c r="BK67" i="115"/>
  <c r="U75" i="108"/>
  <c r="BK72" i="112"/>
  <c r="R131" i="115"/>
  <c r="A113" i="115"/>
  <c r="BP64" i="115"/>
  <c r="AZ85" i="115"/>
  <c r="AA74" i="115"/>
  <c r="AA132" i="115" s="1"/>
  <c r="BK143" i="115" s="1"/>
  <c r="BL67" i="115"/>
  <c r="BO65" i="115"/>
  <c r="R71" i="115"/>
  <c r="BO67" i="115"/>
  <c r="BL66" i="115"/>
  <c r="BN66" i="115"/>
  <c r="W75" i="108"/>
  <c r="R71" i="116"/>
  <c r="BN66" i="116"/>
  <c r="V75" i="108"/>
  <c r="BT104" i="108"/>
  <c r="BL66" i="116"/>
  <c r="BN68" i="116"/>
  <c r="BU87" i="117"/>
  <c r="BT89" i="117"/>
  <c r="BU91" i="117"/>
  <c r="BU93" i="117"/>
  <c r="BU95" i="117"/>
  <c r="BS106" i="117"/>
  <c r="AN18" i="50"/>
  <c r="AL6" i="80"/>
  <c r="AJ8" i="80"/>
  <c r="AM10" i="80"/>
  <c r="AN12" i="80"/>
  <c r="AL14" i="80"/>
  <c r="BN64" i="116"/>
  <c r="AF65" i="116"/>
  <c r="AF123" i="116" s="1"/>
  <c r="BT105" i="113"/>
  <c r="BS107" i="113"/>
  <c r="BS109" i="113"/>
  <c r="BT91" i="114"/>
  <c r="BU104" i="114"/>
  <c r="BU106" i="114"/>
  <c r="BS108" i="114"/>
  <c r="BT110" i="114"/>
  <c r="BS92" i="115"/>
  <c r="BT87" i="116"/>
  <c r="BS89" i="116"/>
  <c r="BS93" i="116"/>
  <c r="BT95" i="116"/>
  <c r="AM6" i="80"/>
  <c r="AK8" i="80"/>
  <c r="AK16" i="80"/>
  <c r="AM22" i="80"/>
  <c r="BT90" i="111"/>
  <c r="BT109" i="112"/>
  <c r="A113" i="116"/>
  <c r="V144" i="116"/>
  <c r="BL68" i="116"/>
  <c r="BU89" i="108"/>
  <c r="BP102" i="108"/>
  <c r="BT91" i="117"/>
  <c r="BS93" i="112"/>
  <c r="BO68" i="116"/>
  <c r="BS103" i="108"/>
  <c r="BT101" i="108"/>
  <c r="BT91" i="112"/>
  <c r="AH65" i="116"/>
  <c r="AH123" i="116" s="1"/>
  <c r="BT107" i="116"/>
  <c r="BO64" i="116"/>
  <c r="Q24" i="48"/>
  <c r="BT107" i="112"/>
  <c r="G143" i="116"/>
  <c r="AA72" i="116"/>
  <c r="BK74" i="116" s="1"/>
  <c r="U115" i="116"/>
  <c r="BU106" i="1"/>
  <c r="BU105" i="1"/>
  <c r="BS105" i="111"/>
  <c r="AM8" i="80"/>
  <c r="AK10" i="80"/>
  <c r="AM16" i="80"/>
  <c r="BK75" i="114"/>
  <c r="BL66" i="111"/>
  <c r="BO68" i="111"/>
  <c r="E131" i="111"/>
  <c r="BP65" i="111"/>
  <c r="AA68" i="111"/>
  <c r="R68" i="111"/>
  <c r="R133" i="111"/>
  <c r="BL65" i="111"/>
  <c r="R69" i="111"/>
  <c r="BS90" i="114"/>
  <c r="BU89" i="114"/>
  <c r="BU93" i="114"/>
  <c r="BT104" i="112"/>
  <c r="BT106" i="112"/>
  <c r="BU108" i="112"/>
  <c r="BP101" i="113"/>
  <c r="BQ101" i="113" s="1"/>
  <c r="BT101" i="113" s="1"/>
  <c r="AN24" i="50"/>
  <c r="C14" i="64"/>
  <c r="N14" i="64" s="1"/>
  <c r="BP86" i="1"/>
  <c r="BQ86" i="1" s="1"/>
  <c r="BP104" i="1"/>
  <c r="BP110" i="1"/>
  <c r="BK71" i="114"/>
  <c r="AA66" i="111"/>
  <c r="AZ100" i="111"/>
  <c r="BL67" i="111"/>
  <c r="R129" i="111"/>
  <c r="AF65" i="111"/>
  <c r="AF123" i="111" s="1"/>
  <c r="BO65" i="111"/>
  <c r="BP66" i="111"/>
  <c r="AA72" i="111"/>
  <c r="BP64" i="111"/>
  <c r="BN67" i="111"/>
  <c r="BT87" i="114"/>
  <c r="BS87" i="114"/>
  <c r="BT104" i="114"/>
  <c r="BS91" i="114"/>
  <c r="BT95" i="117"/>
  <c r="BU89" i="117"/>
  <c r="AL10" i="50"/>
  <c r="AM18" i="80"/>
  <c r="AL22" i="80"/>
  <c r="R132" i="111"/>
  <c r="BN64" i="111"/>
  <c r="AH65" i="111"/>
  <c r="AH123" i="111" s="1"/>
  <c r="AB64" i="111"/>
  <c r="AB65" i="111"/>
  <c r="AB123" i="111" s="1"/>
  <c r="BK68" i="111"/>
  <c r="BK65" i="111"/>
  <c r="BS105" i="113"/>
  <c r="BT89" i="114"/>
  <c r="BS107" i="108"/>
  <c r="BT109" i="108"/>
  <c r="Q26" i="48"/>
  <c r="BS102" i="117"/>
  <c r="BT106" i="117"/>
  <c r="BS107" i="117"/>
  <c r="BS109" i="117"/>
  <c r="AL8" i="80"/>
  <c r="AJ10" i="80"/>
  <c r="AL16" i="80"/>
  <c r="R71" i="111"/>
  <c r="D35" i="111"/>
  <c r="BM64" i="111"/>
  <c r="BO69" i="111"/>
  <c r="AY22" i="111"/>
  <c r="E64" i="111"/>
  <c r="BP67" i="111"/>
  <c r="R72" i="111"/>
  <c r="BO64" i="111"/>
  <c r="BU90" i="114"/>
  <c r="BS110" i="114"/>
  <c r="BS104" i="114"/>
  <c r="BS94" i="114"/>
  <c r="BS95" i="116"/>
  <c r="D214" i="111"/>
  <c r="BS95" i="117"/>
  <c r="BS105" i="117"/>
  <c r="BQ132" i="111"/>
  <c r="R70" i="111"/>
  <c r="R131" i="111"/>
  <c r="BN68" i="111"/>
  <c r="V144" i="111"/>
  <c r="AA74" i="111"/>
  <c r="BK75" i="111" s="1"/>
  <c r="AD37" i="111"/>
  <c r="BO66" i="111"/>
  <c r="BK69" i="111"/>
  <c r="A61" i="111"/>
  <c r="BS88" i="114"/>
  <c r="BT94" i="114"/>
  <c r="BU88" i="114"/>
  <c r="BS87" i="116"/>
  <c r="BU108" i="116"/>
  <c r="BT93" i="117"/>
  <c r="BP86" i="117"/>
  <c r="BQ86" i="117" s="1"/>
  <c r="BP68" i="111"/>
  <c r="R130" i="111"/>
  <c r="AZ85" i="111"/>
  <c r="AO144" i="111"/>
  <c r="BK67" i="111"/>
  <c r="AP124" i="111"/>
  <c r="BN69" i="111"/>
  <c r="BM69" i="111"/>
  <c r="BM65" i="111"/>
  <c r="BO67" i="111"/>
  <c r="E77" i="111"/>
  <c r="AD35" i="111"/>
  <c r="BS95" i="114"/>
  <c r="BU91" i="114"/>
  <c r="BP86" i="114"/>
  <c r="BQ86" i="114" s="1"/>
  <c r="BT86" i="114" s="1"/>
  <c r="BS105" i="114"/>
  <c r="BT107" i="114"/>
  <c r="BT109" i="114"/>
  <c r="BS95" i="115"/>
  <c r="BT90" i="116"/>
  <c r="BT92" i="116"/>
  <c r="BT94" i="116"/>
  <c r="BS104" i="117"/>
  <c r="BS91" i="117"/>
  <c r="V21" i="48"/>
  <c r="BQ133" i="111"/>
  <c r="BM67" i="111"/>
  <c r="A113" i="111"/>
  <c r="BP69" i="111"/>
  <c r="G143" i="111"/>
  <c r="AP66" i="111"/>
  <c r="AB122" i="111"/>
  <c r="BM68" i="111"/>
  <c r="BL68" i="111"/>
  <c r="A140" i="111"/>
  <c r="BN66" i="111"/>
  <c r="AA70" i="111"/>
  <c r="BT95" i="114"/>
  <c r="BT92" i="114"/>
  <c r="BS89" i="114"/>
  <c r="BS110" i="115"/>
  <c r="BQ21" i="1"/>
  <c r="BQ19" i="1"/>
  <c r="BQ27" i="1"/>
  <c r="AA132" i="108"/>
  <c r="BK143" i="108" s="1"/>
  <c r="BK75" i="108"/>
  <c r="BT104" i="1"/>
  <c r="CG28" i="1"/>
  <c r="CG26" i="1"/>
  <c r="BU87" i="112"/>
  <c r="BT88" i="112"/>
  <c r="BP93" i="115"/>
  <c r="R68" i="1"/>
  <c r="E64" i="1"/>
  <c r="E131" i="1"/>
  <c r="BL67" i="1"/>
  <c r="BN67" i="1"/>
  <c r="BO68" i="1"/>
  <c r="BM67" i="1"/>
  <c r="BP66" i="1"/>
  <c r="BK69" i="1"/>
  <c r="AO144" i="1"/>
  <c r="V22" i="48"/>
  <c r="BT94" i="111"/>
  <c r="BS90" i="112"/>
  <c r="BS104" i="112"/>
  <c r="BS106" i="112"/>
  <c r="BS88" i="113"/>
  <c r="BN64" i="113"/>
  <c r="BP69" i="113"/>
  <c r="E131" i="113"/>
  <c r="AP66" i="113"/>
  <c r="BO65" i="113"/>
  <c r="BS92" i="113"/>
  <c r="E64" i="113"/>
  <c r="AA72" i="113"/>
  <c r="AA130" i="113" s="1"/>
  <c r="BK142" i="113" s="1"/>
  <c r="BN66" i="113"/>
  <c r="BS94" i="116"/>
  <c r="BK65" i="113"/>
  <c r="BT94" i="115"/>
  <c r="BP89" i="115"/>
  <c r="BP110" i="115"/>
  <c r="BP110" i="116"/>
  <c r="BP107" i="117"/>
  <c r="AJ24" i="50"/>
  <c r="AL14" i="50"/>
  <c r="AM16" i="50"/>
  <c r="R79" i="112" s="1"/>
  <c r="BT92" i="111"/>
  <c r="BU88" i="111"/>
  <c r="BU95" i="1"/>
  <c r="AD35" i="1"/>
  <c r="AA68" i="1"/>
  <c r="AA126" i="1" s="1"/>
  <c r="BK140" i="1" s="1"/>
  <c r="BO65" i="1"/>
  <c r="BN68" i="1"/>
  <c r="V144" i="1"/>
  <c r="BP67" i="1"/>
  <c r="AJ65" i="1"/>
  <c r="AJ123" i="1" s="1"/>
  <c r="R70" i="1"/>
  <c r="BK66" i="1"/>
  <c r="R133" i="1"/>
  <c r="CG33" i="1"/>
  <c r="BY30" i="1"/>
  <c r="BP106" i="1"/>
  <c r="BU101" i="108"/>
  <c r="BK74" i="108"/>
  <c r="BT94" i="112"/>
  <c r="BU93" i="112"/>
  <c r="R71" i="113"/>
  <c r="D35" i="113"/>
  <c r="BO68" i="113"/>
  <c r="BP65" i="113"/>
  <c r="BM69" i="113"/>
  <c r="AD37" i="113"/>
  <c r="BL69" i="113"/>
  <c r="BL65" i="113"/>
  <c r="BU88" i="115"/>
  <c r="BO64" i="113"/>
  <c r="BP90" i="113"/>
  <c r="BP101" i="114"/>
  <c r="BQ101" i="114" s="1"/>
  <c r="BP102" i="114"/>
  <c r="BQ102" i="114" s="1"/>
  <c r="AL102" i="114" s="1"/>
  <c r="BP108" i="115"/>
  <c r="AM12" i="80"/>
  <c r="AK14" i="80"/>
  <c r="AK22" i="80"/>
  <c r="BT95" i="112"/>
  <c r="BU106" i="112"/>
  <c r="BU90" i="113"/>
  <c r="BO67" i="1"/>
  <c r="BL69" i="1"/>
  <c r="E77" i="1"/>
  <c r="BM65" i="1"/>
  <c r="R71" i="1"/>
  <c r="BN64" i="1"/>
  <c r="R130" i="1"/>
  <c r="BK73" i="108"/>
  <c r="AA126" i="113"/>
  <c r="BK140" i="113" s="1"/>
  <c r="BU105" i="111"/>
  <c r="BS107" i="111"/>
  <c r="BS89" i="112"/>
  <c r="BS91" i="112"/>
  <c r="R70" i="113"/>
  <c r="R131" i="113"/>
  <c r="BL67" i="113"/>
  <c r="AF65" i="113"/>
  <c r="AF123" i="113" s="1"/>
  <c r="AD65" i="113"/>
  <c r="AD123" i="113" s="1"/>
  <c r="BL68" i="113"/>
  <c r="BK68" i="113"/>
  <c r="BS94" i="113"/>
  <c r="BP64" i="113"/>
  <c r="BU107" i="114"/>
  <c r="BU106" i="116"/>
  <c r="AA70" i="113"/>
  <c r="AD35" i="113"/>
  <c r="BU109" i="108"/>
  <c r="BP91" i="111"/>
  <c r="BP87" i="113"/>
  <c r="BU87" i="113"/>
  <c r="BS89" i="113"/>
  <c r="BP93" i="113"/>
  <c r="BS106" i="114"/>
  <c r="BU110" i="114"/>
  <c r="BS108" i="117"/>
  <c r="AL22" i="50"/>
  <c r="R78" i="115" s="1"/>
  <c r="BL68" i="1"/>
  <c r="BM69" i="1"/>
  <c r="BO64" i="1"/>
  <c r="R131" i="1"/>
  <c r="BT108" i="1"/>
  <c r="BS109" i="111"/>
  <c r="BS92" i="112"/>
  <c r="BP68" i="113"/>
  <c r="A113" i="113"/>
  <c r="BK66" i="113"/>
  <c r="AB64" i="113"/>
  <c r="R68" i="113"/>
  <c r="A140" i="113"/>
  <c r="BP67" i="113"/>
  <c r="BT105" i="114"/>
  <c r="BT105" i="115"/>
  <c r="R69" i="113"/>
  <c r="D214" i="113"/>
  <c r="BP105" i="112"/>
  <c r="BP107" i="112"/>
  <c r="BP106" i="115"/>
  <c r="BU110" i="116"/>
  <c r="BV110" i="116" s="1"/>
  <c r="BS103" i="117"/>
  <c r="R68" i="117"/>
  <c r="BP104" i="117"/>
  <c r="AJ14" i="50"/>
  <c r="R76" i="111" s="1"/>
  <c r="BT92" i="112"/>
  <c r="BP92" i="111"/>
  <c r="BT95" i="115"/>
  <c r="BQ132" i="1"/>
  <c r="AP124" i="1"/>
  <c r="AA66" i="1"/>
  <c r="R72" i="1"/>
  <c r="A140" i="1"/>
  <c r="BN65" i="1"/>
  <c r="BN69" i="1"/>
  <c r="BL65" i="1"/>
  <c r="BP65" i="1"/>
  <c r="R69" i="1"/>
  <c r="BM64" i="1"/>
  <c r="R132" i="1"/>
  <c r="BQ32" i="1"/>
  <c r="BP88" i="1"/>
  <c r="BQ88" i="1" s="1"/>
  <c r="BP91" i="1"/>
  <c r="BP95" i="1"/>
  <c r="BP101" i="1"/>
  <c r="BQ101" i="1" s="1"/>
  <c r="BU110" i="1"/>
  <c r="AA124" i="113"/>
  <c r="BK139" i="113" s="1"/>
  <c r="BT110" i="112"/>
  <c r="BQ132" i="113"/>
  <c r="BM67" i="113"/>
  <c r="AH65" i="113"/>
  <c r="AH123" i="113" s="1"/>
  <c r="AY22" i="113"/>
  <c r="AA74" i="113"/>
  <c r="BP66" i="113"/>
  <c r="BO66" i="113"/>
  <c r="BS93" i="115"/>
  <c r="BS90" i="115"/>
  <c r="BN67" i="113"/>
  <c r="A61" i="113"/>
  <c r="BT93" i="111"/>
  <c r="BP88" i="112"/>
  <c r="BT88" i="114"/>
  <c r="BU92" i="114"/>
  <c r="BT93" i="116"/>
  <c r="BP102" i="116"/>
  <c r="BQ102" i="116" s="1"/>
  <c r="BT102" i="116" s="1"/>
  <c r="BU104" i="116"/>
  <c r="BS108" i="116"/>
  <c r="AL8" i="50"/>
  <c r="R78" i="108" s="1"/>
  <c r="BU88" i="112"/>
  <c r="AA72" i="1"/>
  <c r="AA130" i="1" s="1"/>
  <c r="BK142" i="1" s="1"/>
  <c r="BQ133" i="1"/>
  <c r="AP66" i="1"/>
  <c r="AB122" i="1"/>
  <c r="AH65" i="1"/>
  <c r="AH123" i="1" s="1"/>
  <c r="BS95" i="1"/>
  <c r="A61" i="1"/>
  <c r="AA70" i="1"/>
  <c r="BO69" i="1"/>
  <c r="AB64" i="1"/>
  <c r="AB65" i="1"/>
  <c r="AB123" i="1" s="1"/>
  <c r="BM68" i="1"/>
  <c r="BP69" i="1"/>
  <c r="BK67" i="1"/>
  <c r="BP64" i="1"/>
  <c r="AZ85" i="1"/>
  <c r="BU95" i="112"/>
  <c r="BS94" i="112"/>
  <c r="R132" i="113"/>
  <c r="BL66" i="113"/>
  <c r="AZ100" i="113"/>
  <c r="BO69" i="113"/>
  <c r="V144" i="113"/>
  <c r="BN69" i="113"/>
  <c r="BQ133" i="113"/>
  <c r="BN65" i="113"/>
  <c r="BM65" i="113"/>
  <c r="R72" i="113"/>
  <c r="BU87" i="115"/>
  <c r="BU94" i="115"/>
  <c r="BU105" i="116"/>
  <c r="BP106" i="113"/>
  <c r="BP104" i="116"/>
  <c r="BP108" i="116"/>
  <c r="BP88" i="117"/>
  <c r="BS88" i="117"/>
  <c r="BT95" i="1"/>
  <c r="BQ33" i="1"/>
  <c r="CG30" i="1"/>
  <c r="CG23" i="1"/>
  <c r="BT93" i="113"/>
  <c r="BT90" i="113"/>
  <c r="BU93" i="113"/>
  <c r="BP110" i="114"/>
  <c r="AA70" i="115"/>
  <c r="D214" i="115"/>
  <c r="BL69" i="115"/>
  <c r="AD37" i="115"/>
  <c r="BM69" i="115"/>
  <c r="BN68" i="115"/>
  <c r="BK69" i="115"/>
  <c r="BO68" i="115"/>
  <c r="AJ65" i="115"/>
  <c r="AJ123" i="115" s="1"/>
  <c r="R132" i="115"/>
  <c r="AA72" i="115"/>
  <c r="E64" i="115"/>
  <c r="AB64" i="115"/>
  <c r="AY22" i="115"/>
  <c r="BO69" i="115"/>
  <c r="R72" i="115"/>
  <c r="BP69" i="115"/>
  <c r="BQ132" i="115"/>
  <c r="AB65" i="115"/>
  <c r="AB123" i="115" s="1"/>
  <c r="AD65" i="115"/>
  <c r="AD123" i="115" s="1"/>
  <c r="R69" i="115"/>
  <c r="BM65" i="115"/>
  <c r="BN65" i="115"/>
  <c r="AA68" i="115"/>
  <c r="AB122" i="115"/>
  <c r="E131" i="115"/>
  <c r="AH65" i="115"/>
  <c r="AH123" i="115" s="1"/>
  <c r="BL65" i="115"/>
  <c r="BM67" i="115"/>
  <c r="BM66" i="115"/>
  <c r="BO66" i="115"/>
  <c r="BP66" i="115"/>
  <c r="BM68" i="115"/>
  <c r="AP124" i="115"/>
  <c r="BP65" i="115"/>
  <c r="G143" i="115"/>
  <c r="R133" i="115"/>
  <c r="BP68" i="115"/>
  <c r="BP67" i="115"/>
  <c r="A140" i="115"/>
  <c r="R68" i="115"/>
  <c r="BQ133" i="115"/>
  <c r="BN69" i="115"/>
  <c r="V144" i="115"/>
  <c r="AP66" i="115"/>
  <c r="AO144" i="115"/>
  <c r="BK66" i="115"/>
  <c r="AZ100" i="115"/>
  <c r="D35" i="115"/>
  <c r="R70" i="115"/>
  <c r="BU107" i="115"/>
  <c r="BU109" i="115"/>
  <c r="A140" i="117"/>
  <c r="R69" i="117"/>
  <c r="BQ35" i="1"/>
  <c r="CG38" i="1"/>
  <c r="BY31" i="1"/>
  <c r="BU108" i="1"/>
  <c r="BP90" i="1"/>
  <c r="BP94" i="1"/>
  <c r="BS101" i="108"/>
  <c r="BT89" i="113"/>
  <c r="BN69" i="114"/>
  <c r="BQ133" i="114"/>
  <c r="BN65" i="114"/>
  <c r="BP87" i="111"/>
  <c r="BT87" i="113"/>
  <c r="BS87" i="113"/>
  <c r="AA70" i="114"/>
  <c r="BN66" i="114"/>
  <c r="AA72" i="114"/>
  <c r="AD35" i="114"/>
  <c r="E77" i="114"/>
  <c r="BO67" i="114"/>
  <c r="R133" i="114"/>
  <c r="BK65" i="114"/>
  <c r="BM66" i="114"/>
  <c r="U115" i="114"/>
  <c r="BP67" i="114"/>
  <c r="D214" i="114"/>
  <c r="BN67" i="114"/>
  <c r="BP64" i="114"/>
  <c r="BK68" i="114"/>
  <c r="BP92" i="114"/>
  <c r="BP65" i="117"/>
  <c r="BQ31" i="1"/>
  <c r="BQ36" i="1"/>
  <c r="CG22" i="1"/>
  <c r="BQ20" i="1"/>
  <c r="CG28" i="108"/>
  <c r="BP102" i="1"/>
  <c r="BP105" i="1"/>
  <c r="BQ132" i="114"/>
  <c r="BL66" i="114"/>
  <c r="A113" i="114"/>
  <c r="BL67" i="114"/>
  <c r="E131" i="114"/>
  <c r="BO69" i="114"/>
  <c r="AY22" i="114"/>
  <c r="AA68" i="114"/>
  <c r="E64" i="114"/>
  <c r="R72" i="114"/>
  <c r="BS107" i="114"/>
  <c r="BS109" i="114"/>
  <c r="BS109" i="115"/>
  <c r="BS108" i="115"/>
  <c r="BU110" i="115"/>
  <c r="BT107" i="115"/>
  <c r="BU106" i="115"/>
  <c r="BS104" i="115"/>
  <c r="BT104" i="115"/>
  <c r="BT109" i="115"/>
  <c r="BS107" i="115"/>
  <c r="BU91" i="116"/>
  <c r="BU90" i="116"/>
  <c r="BU88" i="116"/>
  <c r="BS88" i="116"/>
  <c r="BT88" i="116"/>
  <c r="R71" i="117"/>
  <c r="CG27" i="1"/>
  <c r="BY32" i="1"/>
  <c r="BQ38" i="1"/>
  <c r="CG32" i="1"/>
  <c r="BS110" i="1"/>
  <c r="BT105" i="1"/>
  <c r="BS107" i="1"/>
  <c r="BP105" i="111"/>
  <c r="BN64" i="117"/>
  <c r="BS90" i="117"/>
  <c r="BU90" i="117"/>
  <c r="BT90" i="117"/>
  <c r="BS92" i="117"/>
  <c r="BT92" i="117"/>
  <c r="BU92" i="117"/>
  <c r="BU94" i="117"/>
  <c r="BT94" i="117"/>
  <c r="BU94" i="1"/>
  <c r="BQ30" i="1"/>
  <c r="BY19" i="1"/>
  <c r="CG40" i="1"/>
  <c r="BU90" i="115"/>
  <c r="BT92" i="115"/>
  <c r="BT89" i="115"/>
  <c r="BT90" i="115"/>
  <c r="R80" i="116"/>
  <c r="A61" i="116"/>
  <c r="BO67" i="116"/>
  <c r="AD37" i="116"/>
  <c r="BM69" i="116"/>
  <c r="AB64" i="116"/>
  <c r="AY22" i="116"/>
  <c r="BO69" i="116"/>
  <c r="AO144" i="116"/>
  <c r="BP69" i="116"/>
  <c r="R130" i="116"/>
  <c r="BM67" i="116"/>
  <c r="BQ132" i="116"/>
  <c r="R69" i="116"/>
  <c r="BK69" i="116"/>
  <c r="R133" i="116"/>
  <c r="E64" i="116"/>
  <c r="AD65" i="116"/>
  <c r="AD123" i="116" s="1"/>
  <c r="AZ85" i="116"/>
  <c r="R131" i="116"/>
  <c r="BP68" i="116"/>
  <c r="E77" i="116"/>
  <c r="R72" i="116"/>
  <c r="BM65" i="116"/>
  <c r="AB65" i="116"/>
  <c r="AB123" i="116" s="1"/>
  <c r="BO65" i="116"/>
  <c r="BL64" i="116"/>
  <c r="BM64" i="116"/>
  <c r="D35" i="116"/>
  <c r="R70" i="116"/>
  <c r="AD35" i="116"/>
  <c r="BO66" i="116"/>
  <c r="AA68" i="116"/>
  <c r="BK65" i="116"/>
  <c r="AA70" i="116"/>
  <c r="BP67" i="116"/>
  <c r="BN65" i="116"/>
  <c r="BM68" i="116"/>
  <c r="BP65" i="116"/>
  <c r="AJ65" i="116"/>
  <c r="AJ123" i="116" s="1"/>
  <c r="BM66" i="116"/>
  <c r="BP64" i="116"/>
  <c r="BK68" i="116"/>
  <c r="BP66" i="116"/>
  <c r="BN69" i="116"/>
  <c r="AB122" i="116"/>
  <c r="AP66" i="116"/>
  <c r="R129" i="116"/>
  <c r="BK66" i="116"/>
  <c r="BN67" i="116"/>
  <c r="BL65" i="116"/>
  <c r="BL69" i="116"/>
  <c r="A140" i="116"/>
  <c r="R68" i="116"/>
  <c r="BQ133" i="116"/>
  <c r="AA74" i="116"/>
  <c r="AP124" i="116"/>
  <c r="BK67" i="116"/>
  <c r="E131" i="116"/>
  <c r="BL67" i="116"/>
  <c r="AZ100" i="116"/>
  <c r="AA66" i="116"/>
  <c r="BS109" i="116"/>
  <c r="BT109" i="116"/>
  <c r="BO64" i="117"/>
  <c r="BL69" i="117"/>
  <c r="BL68" i="117"/>
  <c r="BO65" i="117"/>
  <c r="AB122" i="117"/>
  <c r="AP66" i="117"/>
  <c r="AJ65" i="117"/>
  <c r="AJ123" i="117" s="1"/>
  <c r="BN67" i="117"/>
  <c r="AA72" i="117"/>
  <c r="AD37" i="117"/>
  <c r="BM69" i="117"/>
  <c r="AA68" i="117"/>
  <c r="AP124" i="117"/>
  <c r="BK67" i="117"/>
  <c r="R129" i="117"/>
  <c r="BK66" i="117"/>
  <c r="AZ100" i="117"/>
  <c r="R132" i="117"/>
  <c r="BP64" i="117"/>
  <c r="R133" i="117"/>
  <c r="E64" i="117"/>
  <c r="BM68" i="117"/>
  <c r="V144" i="117"/>
  <c r="BN68" i="117"/>
  <c r="E131" i="117"/>
  <c r="BL67" i="117"/>
  <c r="AA66" i="117"/>
  <c r="BQ132" i="117"/>
  <c r="BL65" i="117"/>
  <c r="AB65" i="117"/>
  <c r="AB123" i="117" s="1"/>
  <c r="BQ133" i="117"/>
  <c r="BN69" i="117"/>
  <c r="AY22" i="117"/>
  <c r="BO69" i="117"/>
  <c r="G143" i="117"/>
  <c r="BO68" i="117"/>
  <c r="A113" i="117"/>
  <c r="BL66" i="117"/>
  <c r="A61" i="117"/>
  <c r="BN66" i="117"/>
  <c r="BM65" i="117"/>
  <c r="AA74" i="117"/>
  <c r="AO144" i="117"/>
  <c r="BP69" i="117"/>
  <c r="R130" i="117"/>
  <c r="BM67" i="117"/>
  <c r="BK65" i="117"/>
  <c r="BK69" i="117"/>
  <c r="BO66" i="117"/>
  <c r="BN65" i="117"/>
  <c r="AB64" i="117"/>
  <c r="BL64" i="117"/>
  <c r="AZ85" i="117"/>
  <c r="R131" i="117"/>
  <c r="BP68" i="117"/>
  <c r="E77" i="117"/>
  <c r="R72" i="117"/>
  <c r="BP67" i="117"/>
  <c r="BP66" i="117"/>
  <c r="AD65" i="117"/>
  <c r="AD123" i="117" s="1"/>
  <c r="AF65" i="117"/>
  <c r="AF123" i="117" s="1"/>
  <c r="BM64" i="117"/>
  <c r="D35" i="117"/>
  <c r="R70" i="117"/>
  <c r="BT110" i="1"/>
  <c r="BP89" i="1"/>
  <c r="BQ89" i="1" s="1"/>
  <c r="BP108" i="1"/>
  <c r="BP109" i="1"/>
  <c r="BU105" i="114"/>
  <c r="BU108" i="114"/>
  <c r="BT106" i="114"/>
  <c r="AH65" i="117"/>
  <c r="AH123" i="117" s="1"/>
  <c r="W24" i="48"/>
  <c r="BP86" i="108"/>
  <c r="BP91" i="108"/>
  <c r="BP93" i="108"/>
  <c r="BT105" i="108"/>
  <c r="BP86" i="111"/>
  <c r="BU107" i="111"/>
  <c r="BU109" i="111"/>
  <c r="BU91" i="112"/>
  <c r="BP102" i="112"/>
  <c r="BQ102" i="112" s="1"/>
  <c r="BT88" i="113"/>
  <c r="BP93" i="114"/>
  <c r="BT106" i="115"/>
  <c r="BS90" i="116"/>
  <c r="BU92" i="116"/>
  <c r="BU94" i="116"/>
  <c r="BP105" i="116"/>
  <c r="BP108" i="117"/>
  <c r="BP110" i="117"/>
  <c r="AK8" i="50"/>
  <c r="R77" i="108" s="1"/>
  <c r="T75" i="108"/>
  <c r="R72" i="108"/>
  <c r="BP87" i="108"/>
  <c r="BQ87" i="108" s="1"/>
  <c r="AL87" i="108" s="1"/>
  <c r="BP103" i="108"/>
  <c r="BP109" i="108"/>
  <c r="BP109" i="111"/>
  <c r="BP110" i="112"/>
  <c r="BU95" i="113"/>
  <c r="BU107" i="113"/>
  <c r="BP105" i="114"/>
  <c r="BP87" i="115"/>
  <c r="BP88" i="115"/>
  <c r="BP90" i="115"/>
  <c r="BP107" i="115"/>
  <c r="BP88" i="116"/>
  <c r="BP92" i="116"/>
  <c r="BS106" i="116"/>
  <c r="BP109" i="116"/>
  <c r="BP109" i="117"/>
  <c r="BP95" i="111"/>
  <c r="BS104" i="111"/>
  <c r="V25" i="48"/>
  <c r="BP89" i="112"/>
  <c r="BP93" i="112"/>
  <c r="BP101" i="112"/>
  <c r="BS108" i="112"/>
  <c r="BU110" i="112"/>
  <c r="BU89" i="113"/>
  <c r="BP91" i="113"/>
  <c r="BU109" i="113"/>
  <c r="BP103" i="113"/>
  <c r="BQ103" i="113" s="1"/>
  <c r="BP107" i="113"/>
  <c r="BU87" i="114"/>
  <c r="BU94" i="114"/>
  <c r="BP103" i="114"/>
  <c r="BP109" i="114"/>
  <c r="BP94" i="115"/>
  <c r="BU104" i="115"/>
  <c r="BP109" i="115"/>
  <c r="BP90" i="116"/>
  <c r="BP106" i="116"/>
  <c r="BP101" i="108"/>
  <c r="V23" i="48"/>
  <c r="BP104" i="112"/>
  <c r="BP106" i="112"/>
  <c r="BP95" i="113"/>
  <c r="BP87" i="114"/>
  <c r="BP94" i="114"/>
  <c r="BP106" i="114"/>
  <c r="BT108" i="114"/>
  <c r="BP101" i="115"/>
  <c r="BQ101" i="115" s="1"/>
  <c r="BP104" i="115"/>
  <c r="BP105" i="115"/>
  <c r="BU87" i="116"/>
  <c r="BU108" i="117"/>
  <c r="BP101" i="117"/>
  <c r="BP102" i="117"/>
  <c r="BP103" i="117"/>
  <c r="BP105" i="117"/>
  <c r="BP106" i="117"/>
  <c r="BT103" i="111"/>
  <c r="AJ14" i="80"/>
  <c r="AL20" i="80"/>
  <c r="AJ22" i="80"/>
  <c r="BP92" i="108"/>
  <c r="BT108" i="108"/>
  <c r="Q25" i="48"/>
  <c r="BP104" i="111"/>
  <c r="BU106" i="111"/>
  <c r="BS88" i="112"/>
  <c r="BT90" i="112"/>
  <c r="BU92" i="112"/>
  <c r="BU94" i="112"/>
  <c r="BP86" i="113"/>
  <c r="BQ86" i="113" s="1"/>
  <c r="BU104" i="113"/>
  <c r="BP109" i="113"/>
  <c r="BP89" i="114"/>
  <c r="BP104" i="114"/>
  <c r="BS87" i="115"/>
  <c r="BU89" i="116"/>
  <c r="BS91" i="116"/>
  <c r="BU93" i="116"/>
  <c r="BU95" i="116"/>
  <c r="C13" i="65"/>
  <c r="BP93" i="117"/>
  <c r="BP94" i="117"/>
  <c r="BP95" i="117"/>
  <c r="BU106" i="117"/>
  <c r="AM24" i="50"/>
  <c r="R79" i="116" s="1"/>
  <c r="BP90" i="108"/>
  <c r="BP94" i="108"/>
  <c r="BP106" i="108"/>
  <c r="BP108" i="108"/>
  <c r="BT110" i="108"/>
  <c r="BP90" i="112"/>
  <c r="BP92" i="112"/>
  <c r="BP94" i="112"/>
  <c r="BP103" i="112"/>
  <c r="BQ103" i="112" s="1"/>
  <c r="BP108" i="112"/>
  <c r="BU92" i="113"/>
  <c r="BU94" i="113"/>
  <c r="BP104" i="113"/>
  <c r="BS108" i="113"/>
  <c r="BU110" i="113"/>
  <c r="BU95" i="114"/>
  <c r="BP86" i="115"/>
  <c r="BQ86" i="115" s="1"/>
  <c r="BP89" i="116"/>
  <c r="BP93" i="116"/>
  <c r="BU107" i="116"/>
  <c r="BP89" i="117"/>
  <c r="BP90" i="117"/>
  <c r="BP91" i="117"/>
  <c r="BP88" i="108"/>
  <c r="BQ88" i="108" s="1"/>
  <c r="AL88" i="108" s="1"/>
  <c r="BP104" i="108"/>
  <c r="BP110" i="108"/>
  <c r="W23" i="48"/>
  <c r="BP90" i="111"/>
  <c r="BP101" i="111"/>
  <c r="BP110" i="111"/>
  <c r="BP86" i="112"/>
  <c r="BQ86" i="112" s="1"/>
  <c r="BT87" i="112"/>
  <c r="BT105" i="112"/>
  <c r="BU107" i="112"/>
  <c r="BU109" i="112"/>
  <c r="BP105" i="113"/>
  <c r="BP110" i="113"/>
  <c r="BP91" i="114"/>
  <c r="BU95" i="115"/>
  <c r="BP101" i="116"/>
  <c r="BQ101" i="116" s="1"/>
  <c r="BP87" i="117"/>
  <c r="BT94" i="1"/>
  <c r="BS94" i="1"/>
  <c r="R129" i="113"/>
  <c r="BL64" i="115"/>
  <c r="BL64" i="113"/>
  <c r="R129" i="115"/>
  <c r="R129" i="1"/>
  <c r="BL64" i="1"/>
  <c r="BY38" i="1"/>
  <c r="BY21" i="1"/>
  <c r="BY35" i="1"/>
  <c r="BY22" i="1"/>
  <c r="BY23" i="1"/>
  <c r="BY26" i="1"/>
  <c r="BY34" i="1"/>
  <c r="BY36" i="1"/>
  <c r="BU93" i="1"/>
  <c r="BT92" i="1"/>
  <c r="BT91" i="1"/>
  <c r="BT93" i="1"/>
  <c r="BS93" i="1"/>
  <c r="BU91" i="1"/>
  <c r="BS90" i="1"/>
  <c r="BU90" i="1"/>
  <c r="BT90" i="1"/>
  <c r="BQ26" i="1"/>
  <c r="BQ40" i="1"/>
  <c r="BY39" i="1"/>
  <c r="CG34" i="1"/>
  <c r="CG36" i="1"/>
  <c r="BY33" i="1"/>
  <c r="BQ36" i="117"/>
  <c r="BQ28" i="117"/>
  <c r="BQ40" i="116"/>
  <c r="BQ32" i="116"/>
  <c r="BQ22" i="116"/>
  <c r="BQ19" i="116"/>
  <c r="BQ39" i="117"/>
  <c r="BQ31" i="117"/>
  <c r="BQ21" i="117"/>
  <c r="BQ35" i="116"/>
  <c r="BQ27" i="116"/>
  <c r="BQ34" i="117"/>
  <c r="BQ26" i="117"/>
  <c r="BQ38" i="116"/>
  <c r="BQ30" i="116"/>
  <c r="BQ20" i="116"/>
  <c r="BQ37" i="117"/>
  <c r="BQ29" i="117"/>
  <c r="BQ33" i="116"/>
  <c r="BQ23" i="116"/>
  <c r="BQ40" i="117"/>
  <c r="BQ32" i="117"/>
  <c r="BQ22" i="117"/>
  <c r="BQ36" i="116"/>
  <c r="BQ28" i="116"/>
  <c r="BQ35" i="117"/>
  <c r="BQ27" i="117"/>
  <c r="BQ19" i="117"/>
  <c r="BQ39" i="116"/>
  <c r="BQ31" i="116"/>
  <c r="BQ21" i="116"/>
  <c r="BQ38" i="117"/>
  <c r="BQ30" i="117"/>
  <c r="BQ20" i="117"/>
  <c r="BQ34" i="116"/>
  <c r="BQ26" i="116"/>
  <c r="BQ36" i="115"/>
  <c r="BQ33" i="115"/>
  <c r="BQ23" i="115"/>
  <c r="BQ38" i="114"/>
  <c r="BQ30" i="114"/>
  <c r="BQ20" i="114"/>
  <c r="BQ33" i="113"/>
  <c r="BQ23" i="113"/>
  <c r="BQ39" i="112"/>
  <c r="BQ31" i="112"/>
  <c r="BQ21" i="112"/>
  <c r="BQ34" i="111"/>
  <c r="BQ26" i="111"/>
  <c r="BQ33" i="117"/>
  <c r="BQ39" i="115"/>
  <c r="BQ28" i="115"/>
  <c r="BQ33" i="114"/>
  <c r="BQ23" i="114"/>
  <c r="BQ36" i="113"/>
  <c r="BQ28" i="113"/>
  <c r="BQ34" i="112"/>
  <c r="BQ26" i="112"/>
  <c r="BQ37" i="111"/>
  <c r="BQ29" i="111"/>
  <c r="BQ19" i="111"/>
  <c r="BQ31" i="115"/>
  <c r="BQ21" i="115"/>
  <c r="BQ36" i="114"/>
  <c r="BQ28" i="114"/>
  <c r="BQ39" i="113"/>
  <c r="BQ31" i="113"/>
  <c r="BQ21" i="113"/>
  <c r="BQ37" i="112"/>
  <c r="BQ29" i="112"/>
  <c r="BQ19" i="112"/>
  <c r="BQ40" i="111"/>
  <c r="BQ32" i="111"/>
  <c r="BQ22" i="111"/>
  <c r="BQ37" i="115"/>
  <c r="BQ34" i="115"/>
  <c r="BQ26" i="115"/>
  <c r="BQ39" i="114"/>
  <c r="BQ31" i="114"/>
  <c r="BQ21" i="114"/>
  <c r="BQ34" i="113"/>
  <c r="BQ26" i="113"/>
  <c r="BQ40" i="112"/>
  <c r="BQ32" i="112"/>
  <c r="BQ22" i="112"/>
  <c r="BQ35" i="111"/>
  <c r="BQ27" i="111"/>
  <c r="BQ23" i="117"/>
  <c r="BQ37" i="116"/>
  <c r="BQ40" i="115"/>
  <c r="BQ29" i="115"/>
  <c r="BQ34" i="114"/>
  <c r="BQ26" i="114"/>
  <c r="BQ37" i="113"/>
  <c r="BQ29" i="113"/>
  <c r="BQ35" i="112"/>
  <c r="BQ27" i="112"/>
  <c r="BQ38" i="111"/>
  <c r="BQ30" i="111"/>
  <c r="BQ20" i="111"/>
  <c r="BQ35" i="115"/>
  <c r="BQ32" i="115"/>
  <c r="BQ22" i="115"/>
  <c r="BQ19" i="115"/>
  <c r="BQ37" i="114"/>
  <c r="BQ29" i="114"/>
  <c r="BQ40" i="113"/>
  <c r="BQ32" i="113"/>
  <c r="BQ22" i="113"/>
  <c r="BQ19" i="113"/>
  <c r="BQ38" i="112"/>
  <c r="BQ30" i="112"/>
  <c r="BQ20" i="112"/>
  <c r="BQ33" i="111"/>
  <c r="BQ23" i="111"/>
  <c r="BQ38" i="115"/>
  <c r="BQ27" i="115"/>
  <c r="BQ40" i="114"/>
  <c r="BQ32" i="114"/>
  <c r="BQ22" i="114"/>
  <c r="BQ19" i="114"/>
  <c r="BQ35" i="113"/>
  <c r="BQ27" i="113"/>
  <c r="BQ33" i="112"/>
  <c r="BQ23" i="112"/>
  <c r="BQ36" i="111"/>
  <c r="BQ28" i="111"/>
  <c r="BQ20" i="115"/>
  <c r="BQ38" i="113"/>
  <c r="BQ37" i="108"/>
  <c r="BQ29" i="108"/>
  <c r="BQ19" i="108"/>
  <c r="BQ29" i="116"/>
  <c r="BQ31" i="111"/>
  <c r="BQ40" i="108"/>
  <c r="BQ32" i="108"/>
  <c r="BQ22" i="108"/>
  <c r="BQ35" i="108"/>
  <c r="BQ27" i="108"/>
  <c r="BQ35" i="114"/>
  <c r="BQ30" i="113"/>
  <c r="BQ38" i="108"/>
  <c r="BQ30" i="108"/>
  <c r="BQ20" i="108"/>
  <c r="BQ36" i="112"/>
  <c r="BQ21" i="111"/>
  <c r="BQ33" i="108"/>
  <c r="BQ23" i="108"/>
  <c r="BQ30" i="115"/>
  <c r="BQ36" i="108"/>
  <c r="BQ28" i="108"/>
  <c r="BQ27" i="114"/>
  <c r="BQ20" i="113"/>
  <c r="BQ39" i="111"/>
  <c r="BQ39" i="108"/>
  <c r="BQ31" i="108"/>
  <c r="BQ21" i="108"/>
  <c r="BQ28" i="112"/>
  <c r="BQ34" i="108"/>
  <c r="T8" i="65"/>
  <c r="BT109" i="1"/>
  <c r="BS105" i="1"/>
  <c r="CG38" i="117"/>
  <c r="CG30" i="117"/>
  <c r="CG20" i="117"/>
  <c r="CG34" i="116"/>
  <c r="CG26" i="116"/>
  <c r="CG33" i="117"/>
  <c r="CG23" i="117"/>
  <c r="CG37" i="116"/>
  <c r="CG29" i="116"/>
  <c r="CG36" i="117"/>
  <c r="CG28" i="117"/>
  <c r="CG40" i="116"/>
  <c r="CG32" i="116"/>
  <c r="CG22" i="116"/>
  <c r="CG19" i="116"/>
  <c r="CG39" i="117"/>
  <c r="CG31" i="117"/>
  <c r="CG21" i="117"/>
  <c r="CG35" i="116"/>
  <c r="CG27" i="116"/>
  <c r="CG34" i="117"/>
  <c r="CG26" i="117"/>
  <c r="CG38" i="116"/>
  <c r="CG30" i="116"/>
  <c r="CG20" i="116"/>
  <c r="CG37" i="117"/>
  <c r="CG29" i="117"/>
  <c r="CG33" i="116"/>
  <c r="CG23" i="116"/>
  <c r="CG40" i="117"/>
  <c r="CG32" i="117"/>
  <c r="CG22" i="117"/>
  <c r="CG36" i="116"/>
  <c r="CG28" i="116"/>
  <c r="CG35" i="117"/>
  <c r="CG38" i="115"/>
  <c r="CG27" i="115"/>
  <c r="CG40" i="114"/>
  <c r="CG32" i="114"/>
  <c r="CG22" i="114"/>
  <c r="CG19" i="114"/>
  <c r="CG35" i="113"/>
  <c r="CG27" i="113"/>
  <c r="CG33" i="112"/>
  <c r="CG23" i="112"/>
  <c r="CG36" i="111"/>
  <c r="CG28" i="111"/>
  <c r="CG21" i="116"/>
  <c r="CG30" i="115"/>
  <c r="CG20" i="115"/>
  <c r="CG35" i="114"/>
  <c r="CG27" i="114"/>
  <c r="CG38" i="113"/>
  <c r="CG30" i="113"/>
  <c r="CG20" i="113"/>
  <c r="CG36" i="112"/>
  <c r="CG28" i="112"/>
  <c r="CG39" i="111"/>
  <c r="CG31" i="111"/>
  <c r="CG21" i="111"/>
  <c r="CG36" i="115"/>
  <c r="CG33" i="115"/>
  <c r="CG23" i="115"/>
  <c r="CG38" i="114"/>
  <c r="CG30" i="114"/>
  <c r="CG20" i="114"/>
  <c r="CG33" i="113"/>
  <c r="CG23" i="113"/>
  <c r="CG39" i="112"/>
  <c r="CG31" i="112"/>
  <c r="CG21" i="112"/>
  <c r="CG34" i="111"/>
  <c r="CG26" i="111"/>
  <c r="CG27" i="117"/>
  <c r="CG19" i="117"/>
  <c r="CG39" i="116"/>
  <c r="CG39" i="115"/>
  <c r="CG28" i="115"/>
  <c r="CG33" i="114"/>
  <c r="CG23" i="114"/>
  <c r="CG36" i="113"/>
  <c r="CG28" i="113"/>
  <c r="CG34" i="112"/>
  <c r="CG26" i="112"/>
  <c r="CG37" i="111"/>
  <c r="CG29" i="111"/>
  <c r="CG19" i="111"/>
  <c r="CG31" i="115"/>
  <c r="CG21" i="115"/>
  <c r="CG36" i="114"/>
  <c r="CG28" i="114"/>
  <c r="CG39" i="113"/>
  <c r="CG31" i="113"/>
  <c r="CG21" i="113"/>
  <c r="CG37" i="112"/>
  <c r="CG29" i="112"/>
  <c r="CG19" i="112"/>
  <c r="CG40" i="111"/>
  <c r="CG32" i="111"/>
  <c r="CG22" i="111"/>
  <c r="CG37" i="115"/>
  <c r="CG34" i="115"/>
  <c r="CG26" i="115"/>
  <c r="CG39" i="114"/>
  <c r="CG31" i="114"/>
  <c r="CG21" i="114"/>
  <c r="CG34" i="113"/>
  <c r="CG26" i="113"/>
  <c r="CG40" i="112"/>
  <c r="CG32" i="112"/>
  <c r="CG22" i="112"/>
  <c r="CG35" i="111"/>
  <c r="CG27" i="111"/>
  <c r="CG31" i="116"/>
  <c r="CG40" i="115"/>
  <c r="CG29" i="115"/>
  <c r="CG34" i="114"/>
  <c r="CG26" i="114"/>
  <c r="CG37" i="113"/>
  <c r="CG29" i="113"/>
  <c r="CG35" i="112"/>
  <c r="CG27" i="112"/>
  <c r="CG38" i="111"/>
  <c r="CG30" i="111"/>
  <c r="CG20" i="111"/>
  <c r="CG19" i="115"/>
  <c r="CG33" i="111"/>
  <c r="CG39" i="108"/>
  <c r="CG31" i="108"/>
  <c r="CG21" i="108"/>
  <c r="CG20" i="112"/>
  <c r="CG34" i="108"/>
  <c r="CG37" i="114"/>
  <c r="CG32" i="113"/>
  <c r="CG37" i="108"/>
  <c r="CG29" i="108"/>
  <c r="CG19" i="108"/>
  <c r="CG38" i="112"/>
  <c r="CG23" i="111"/>
  <c r="CG40" i="108"/>
  <c r="CG32" i="108"/>
  <c r="CG22" i="108"/>
  <c r="CG32" i="115"/>
  <c r="CG35" i="108"/>
  <c r="CG27" i="108"/>
  <c r="CG35" i="115"/>
  <c r="CG29" i="114"/>
  <c r="CG22" i="113"/>
  <c r="CG38" i="108"/>
  <c r="CG30" i="108"/>
  <c r="CG20" i="108"/>
  <c r="CG19" i="113"/>
  <c r="CG30" i="112"/>
  <c r="CG33" i="108"/>
  <c r="CG23" i="108"/>
  <c r="CG36" i="108"/>
  <c r="CG40" i="113"/>
  <c r="CG22" i="115"/>
  <c r="P20" i="64"/>
  <c r="I66" i="113" s="1"/>
  <c r="P21" i="64"/>
  <c r="I66" i="114" s="1"/>
  <c r="P12" i="65"/>
  <c r="P18" i="65"/>
  <c r="P24" i="65"/>
  <c r="R130" i="115"/>
  <c r="R130" i="113"/>
  <c r="BM64" i="113"/>
  <c r="BQ22" i="1"/>
  <c r="CG19" i="1"/>
  <c r="BQ37" i="1"/>
  <c r="BQ39" i="1"/>
  <c r="CG29" i="1"/>
  <c r="CG21" i="1"/>
  <c r="BY29" i="1"/>
  <c r="BY27" i="1"/>
  <c r="CG31" i="1"/>
  <c r="BS106" i="1"/>
  <c r="BP103" i="1"/>
  <c r="BQ29" i="1"/>
  <c r="BQ34" i="1"/>
  <c r="CG37" i="1"/>
  <c r="CG35" i="1"/>
  <c r="BY20" i="1"/>
  <c r="BY37" i="1"/>
  <c r="BY28" i="1"/>
  <c r="BU92" i="1"/>
  <c r="BU102" i="1"/>
  <c r="BS109" i="1"/>
  <c r="BT102" i="1"/>
  <c r="BT103" i="1"/>
  <c r="BU109" i="1"/>
  <c r="BS102" i="1"/>
  <c r="BS103" i="1"/>
  <c r="BU107" i="1"/>
  <c r="BT106" i="1"/>
  <c r="BP107" i="1"/>
  <c r="BQ28" i="1"/>
  <c r="BQ23" i="1"/>
  <c r="CG20" i="1"/>
  <c r="CG39" i="1"/>
  <c r="BY40" i="1"/>
  <c r="BY33" i="117"/>
  <c r="BY23" i="117"/>
  <c r="BY37" i="116"/>
  <c r="BY29" i="116"/>
  <c r="BY36" i="117"/>
  <c r="BY28" i="117"/>
  <c r="BY40" i="116"/>
  <c r="BY32" i="116"/>
  <c r="BY22" i="116"/>
  <c r="BY19" i="116"/>
  <c r="BY39" i="117"/>
  <c r="BY31" i="117"/>
  <c r="BY21" i="117"/>
  <c r="BY35" i="116"/>
  <c r="BY27" i="116"/>
  <c r="BY34" i="117"/>
  <c r="BY26" i="117"/>
  <c r="BY38" i="116"/>
  <c r="BY30" i="116"/>
  <c r="BY20" i="116"/>
  <c r="BY37" i="117"/>
  <c r="BY29" i="117"/>
  <c r="BY33" i="116"/>
  <c r="BY23" i="116"/>
  <c r="BY40" i="117"/>
  <c r="BY32" i="117"/>
  <c r="BY22" i="117"/>
  <c r="BY36" i="116"/>
  <c r="BY28" i="116"/>
  <c r="BY35" i="117"/>
  <c r="BY27" i="117"/>
  <c r="BY19" i="117"/>
  <c r="BY39" i="116"/>
  <c r="BY31" i="116"/>
  <c r="BY21" i="116"/>
  <c r="BY26" i="116"/>
  <c r="BY30" i="115"/>
  <c r="BY20" i="115"/>
  <c r="BY35" i="114"/>
  <c r="BY27" i="114"/>
  <c r="BY38" i="113"/>
  <c r="BY30" i="113"/>
  <c r="BY20" i="113"/>
  <c r="BY36" i="112"/>
  <c r="BY28" i="112"/>
  <c r="BY39" i="111"/>
  <c r="BY31" i="111"/>
  <c r="BY21" i="111"/>
  <c r="BY36" i="115"/>
  <c r="BY33" i="115"/>
  <c r="BY23" i="115"/>
  <c r="BY38" i="114"/>
  <c r="BY30" i="114"/>
  <c r="BY20" i="114"/>
  <c r="BY33" i="113"/>
  <c r="BY23" i="113"/>
  <c r="BY39" i="112"/>
  <c r="BY31" i="112"/>
  <c r="BY21" i="112"/>
  <c r="BY34" i="111"/>
  <c r="BY26" i="111"/>
  <c r="BY30" i="117"/>
  <c r="BY39" i="115"/>
  <c r="BY28" i="115"/>
  <c r="BY33" i="114"/>
  <c r="BY23" i="114"/>
  <c r="BY36" i="113"/>
  <c r="BY28" i="113"/>
  <c r="BY34" i="112"/>
  <c r="BY26" i="112"/>
  <c r="BY37" i="111"/>
  <c r="BY29" i="111"/>
  <c r="BY19" i="111"/>
  <c r="BY31" i="115"/>
  <c r="BY21" i="115"/>
  <c r="BY36" i="114"/>
  <c r="BY28" i="114"/>
  <c r="BY39" i="113"/>
  <c r="BY31" i="113"/>
  <c r="BY21" i="113"/>
  <c r="BY37" i="112"/>
  <c r="BY29" i="112"/>
  <c r="BY19" i="112"/>
  <c r="BY40" i="111"/>
  <c r="BY32" i="111"/>
  <c r="BY22" i="111"/>
  <c r="BY37" i="115"/>
  <c r="BY34" i="115"/>
  <c r="BY26" i="115"/>
  <c r="BY39" i="114"/>
  <c r="BY31" i="114"/>
  <c r="BY21" i="114"/>
  <c r="BY34" i="113"/>
  <c r="BY26" i="113"/>
  <c r="BY40" i="112"/>
  <c r="BY32" i="112"/>
  <c r="BY22" i="112"/>
  <c r="BY35" i="111"/>
  <c r="BY27" i="111"/>
  <c r="BY20" i="117"/>
  <c r="BY34" i="116"/>
  <c r="BY40" i="115"/>
  <c r="BY29" i="115"/>
  <c r="BY34" i="114"/>
  <c r="BY26" i="114"/>
  <c r="BY37" i="113"/>
  <c r="BY29" i="113"/>
  <c r="BY35" i="112"/>
  <c r="BY27" i="112"/>
  <c r="BY38" i="111"/>
  <c r="BY30" i="111"/>
  <c r="BY20" i="111"/>
  <c r="BY35" i="115"/>
  <c r="BY32" i="115"/>
  <c r="BY22" i="115"/>
  <c r="BY19" i="115"/>
  <c r="BY37" i="114"/>
  <c r="BY29" i="114"/>
  <c r="BY40" i="113"/>
  <c r="BY32" i="113"/>
  <c r="BY22" i="113"/>
  <c r="BY19" i="113"/>
  <c r="BY38" i="112"/>
  <c r="BY30" i="112"/>
  <c r="BY20" i="112"/>
  <c r="BY33" i="111"/>
  <c r="BY23" i="111"/>
  <c r="BY38" i="117"/>
  <c r="BY23" i="112"/>
  <c r="BY34" i="108"/>
  <c r="BY40" i="114"/>
  <c r="BY35" i="113"/>
  <c r="BY37" i="108"/>
  <c r="BY29" i="108"/>
  <c r="BY19" i="108"/>
  <c r="BY28" i="111"/>
  <c r="BY40" i="108"/>
  <c r="BY32" i="108"/>
  <c r="BY22" i="108"/>
  <c r="BY35" i="108"/>
  <c r="BY27" i="108"/>
  <c r="BY38" i="115"/>
  <c r="BY32" i="114"/>
  <c r="BY27" i="113"/>
  <c r="BY38" i="108"/>
  <c r="BY30" i="108"/>
  <c r="BY20" i="108"/>
  <c r="BY33" i="112"/>
  <c r="BY33" i="108"/>
  <c r="BY23" i="108"/>
  <c r="BY27" i="115"/>
  <c r="BY36" i="108"/>
  <c r="BY28" i="108"/>
  <c r="BY21" i="108"/>
  <c r="BY36" i="111"/>
  <c r="BY39" i="108"/>
  <c r="BY22" i="114"/>
  <c r="BY19" i="114"/>
  <c r="BY31" i="108"/>
  <c r="BS91" i="1"/>
  <c r="BS104" i="1"/>
  <c r="BU104" i="1"/>
  <c r="BP87" i="1"/>
  <c r="BP92" i="1"/>
  <c r="BP93" i="1"/>
  <c r="BT106" i="108"/>
  <c r="BS106" i="108"/>
  <c r="BU106" i="108"/>
  <c r="Q21" i="48"/>
  <c r="Q22" i="48"/>
  <c r="BS92" i="1"/>
  <c r="BK72" i="108"/>
  <c r="BP89" i="108"/>
  <c r="BU110" i="108"/>
  <c r="BP107" i="108"/>
  <c r="Q23" i="48"/>
  <c r="BS93" i="108"/>
  <c r="BT95" i="108"/>
  <c r="BS91" i="108"/>
  <c r="BU93" i="108"/>
  <c r="BS89" i="108"/>
  <c r="BU91" i="108"/>
  <c r="BT89" i="108"/>
  <c r="BU95" i="108"/>
  <c r="BT94" i="108"/>
  <c r="BS92" i="108"/>
  <c r="BT92" i="108"/>
  <c r="BT91" i="108"/>
  <c r="BU94" i="108"/>
  <c r="BS95" i="108"/>
  <c r="BS94" i="108"/>
  <c r="BU90" i="108"/>
  <c r="BT90" i="108"/>
  <c r="BS90" i="108"/>
  <c r="BU92" i="108"/>
  <c r="BP95" i="108"/>
  <c r="BU107" i="108"/>
  <c r="BU103" i="108"/>
  <c r="BU108" i="108"/>
  <c r="BU105" i="108"/>
  <c r="BT87" i="111"/>
  <c r="W25" i="48"/>
  <c r="BP106" i="111"/>
  <c r="BP108" i="111"/>
  <c r="BP92" i="113"/>
  <c r="BS106" i="113"/>
  <c r="BP108" i="114"/>
  <c r="W21" i="48"/>
  <c r="W22" i="48"/>
  <c r="BU92" i="111"/>
  <c r="BP94" i="111"/>
  <c r="BP109" i="112"/>
  <c r="BP94" i="113"/>
  <c r="BP108" i="113"/>
  <c r="BU104" i="108"/>
  <c r="BP89" i="111"/>
  <c r="BU91" i="111"/>
  <c r="BP102" i="111"/>
  <c r="BU89" i="112"/>
  <c r="BT89" i="112"/>
  <c r="BS93" i="114"/>
  <c r="BT93" i="114"/>
  <c r="BT107" i="108"/>
  <c r="BT95" i="111"/>
  <c r="BT93" i="112"/>
  <c r="BP95" i="112"/>
  <c r="BU104" i="112"/>
  <c r="BS91" i="113"/>
  <c r="BP90" i="114"/>
  <c r="BP103" i="111"/>
  <c r="BP107" i="111"/>
  <c r="BP87" i="112"/>
  <c r="BP91" i="112"/>
  <c r="BP89" i="113"/>
  <c r="BU91" i="113"/>
  <c r="BT91" i="113"/>
  <c r="BP88" i="114"/>
  <c r="BP95" i="114"/>
  <c r="BP107" i="114"/>
  <c r="BP93" i="111"/>
  <c r="BP88" i="111"/>
  <c r="W26" i="48"/>
  <c r="BP88" i="113"/>
  <c r="BP102" i="113"/>
  <c r="C19" i="50"/>
  <c r="C21" i="64"/>
  <c r="N21" i="64" s="1"/>
  <c r="C21" i="65"/>
  <c r="BT88" i="117"/>
  <c r="BU88" i="117"/>
  <c r="BS108" i="111"/>
  <c r="BU90" i="112"/>
  <c r="BS87" i="112"/>
  <c r="C17" i="50"/>
  <c r="C20" i="64"/>
  <c r="N20" i="64" s="1"/>
  <c r="BT108" i="113"/>
  <c r="C22" i="64"/>
  <c r="N22" i="64" s="1"/>
  <c r="C21" i="50"/>
  <c r="C23" i="65"/>
  <c r="BU93" i="115"/>
  <c r="BT87" i="115"/>
  <c r="BP95" i="115"/>
  <c r="BP102" i="115"/>
  <c r="BP87" i="116"/>
  <c r="BP92" i="117"/>
  <c r="BT108" i="117"/>
  <c r="BT86" i="111"/>
  <c r="BS90" i="111"/>
  <c r="BU94" i="111"/>
  <c r="BU109" i="114"/>
  <c r="A61" i="115"/>
  <c r="BU92" i="115"/>
  <c r="BP103" i="115"/>
  <c r="BQ103" i="115" s="1"/>
  <c r="BP91" i="116"/>
  <c r="BP95" i="116"/>
  <c r="BU109" i="116"/>
  <c r="BP103" i="116"/>
  <c r="BU110" i="117"/>
  <c r="BT110" i="117"/>
  <c r="BS110" i="117"/>
  <c r="BU86" i="111"/>
  <c r="BS101" i="111"/>
  <c r="BS103" i="111"/>
  <c r="BU101" i="111"/>
  <c r="BS102" i="111"/>
  <c r="BU103" i="111"/>
  <c r="BT102" i="111"/>
  <c r="BU102" i="111"/>
  <c r="R80" i="113"/>
  <c r="U115" i="115"/>
  <c r="AD35" i="115"/>
  <c r="BO64" i="115"/>
  <c r="BP92" i="115"/>
  <c r="BP107" i="116"/>
  <c r="BT89" i="111"/>
  <c r="BU93" i="111"/>
  <c r="BT108" i="112"/>
  <c r="BU108" i="113"/>
  <c r="BK65" i="115"/>
  <c r="BS94" i="115"/>
  <c r="BT110" i="115"/>
  <c r="C19" i="65"/>
  <c r="BU91" i="115"/>
  <c r="BU107" i="117"/>
  <c r="BT107" i="117"/>
  <c r="BT101" i="111"/>
  <c r="R78" i="111"/>
  <c r="BT88" i="111"/>
  <c r="R80" i="112"/>
  <c r="R78" i="112"/>
  <c r="R76" i="112"/>
  <c r="BN67" i="115"/>
  <c r="E77" i="115"/>
  <c r="BP91" i="115"/>
  <c r="BP86" i="116"/>
  <c r="BP94" i="116"/>
  <c r="BU109" i="117"/>
  <c r="BT103" i="117"/>
  <c r="BT109" i="117"/>
  <c r="BU105" i="117"/>
  <c r="BU103" i="117"/>
  <c r="BT102" i="117"/>
  <c r="BU102" i="117"/>
  <c r="BU104" i="117"/>
  <c r="BT104" i="117"/>
  <c r="BT105" i="117"/>
  <c r="P25" i="48"/>
  <c r="R80" i="111"/>
  <c r="BU89" i="115"/>
  <c r="BT88" i="115"/>
  <c r="BT93" i="115"/>
  <c r="BS91" i="115"/>
  <c r="C23" i="64"/>
  <c r="N23" i="64" s="1"/>
  <c r="U115" i="117"/>
  <c r="BM66" i="117"/>
  <c r="BS86" i="111"/>
  <c r="BS88" i="115"/>
  <c r="BT91" i="115"/>
  <c r="BU105" i="115"/>
  <c r="R76" i="116"/>
  <c r="BS106" i="115"/>
  <c r="BT91" i="116"/>
  <c r="C25" i="65"/>
  <c r="R77" i="116"/>
  <c r="R78" i="116"/>
  <c r="BU108" i="115"/>
  <c r="BT108" i="116"/>
  <c r="BO67" i="117"/>
  <c r="AA70" i="117"/>
  <c r="AD35" i="117"/>
  <c r="D214" i="117"/>
  <c r="BT108" i="115"/>
  <c r="D214" i="116"/>
  <c r="BT105" i="116"/>
  <c r="BT88" i="108" l="1"/>
  <c r="BS87" i="108"/>
  <c r="BS86" i="1"/>
  <c r="AM18" i="50"/>
  <c r="R79" i="113" s="1"/>
  <c r="AJ20" i="80"/>
  <c r="AN22" i="80"/>
  <c r="AJ16" i="80"/>
  <c r="AL12" i="80"/>
  <c r="AN14" i="80"/>
  <c r="AN6" i="80"/>
  <c r="AL24" i="50"/>
  <c r="AM20" i="80"/>
  <c r="AM22" i="50"/>
  <c r="R79" i="115" s="1"/>
  <c r="BT86" i="1"/>
  <c r="BK74" i="112"/>
  <c r="BV104" i="116"/>
  <c r="V14" i="65"/>
  <c r="I65" i="117" s="1"/>
  <c r="BS73" i="117" s="1"/>
  <c r="AK10" i="50"/>
  <c r="BV92" i="115"/>
  <c r="AT92" i="115" s="1"/>
  <c r="BK182" i="115" s="1"/>
  <c r="BV105" i="113"/>
  <c r="AT105" i="113" s="1"/>
  <c r="BK192" i="113" s="1"/>
  <c r="BU87" i="108"/>
  <c r="BV87" i="108" s="1"/>
  <c r="BW87" i="108" s="1"/>
  <c r="BQ86" i="108"/>
  <c r="BP96" i="108"/>
  <c r="BT87" i="108"/>
  <c r="BU88" i="108"/>
  <c r="BS88" i="108"/>
  <c r="AL20" i="50"/>
  <c r="R78" i="114" s="1"/>
  <c r="AN8" i="50"/>
  <c r="R80" i="108" s="1"/>
  <c r="H81" i="108" s="1"/>
  <c r="BL62" i="108" s="1"/>
  <c r="BU89" i="1"/>
  <c r="BS89" i="1"/>
  <c r="BT89" i="1"/>
  <c r="BU88" i="1"/>
  <c r="BS88" i="1"/>
  <c r="BT88" i="1"/>
  <c r="V24" i="65"/>
  <c r="I65" i="115" s="1"/>
  <c r="BT74" i="115" s="1"/>
  <c r="V22" i="65"/>
  <c r="I65" i="114" s="1"/>
  <c r="BS73" i="114" s="1"/>
  <c r="BU102" i="114"/>
  <c r="BV108" i="1"/>
  <c r="AK6" i="50"/>
  <c r="R77" i="1" s="1"/>
  <c r="BK75" i="115"/>
  <c r="BV108" i="116"/>
  <c r="V8" i="65"/>
  <c r="I65" i="1" s="1"/>
  <c r="BT75" i="1" s="1"/>
  <c r="AA132" i="112"/>
  <c r="BK143" i="112" s="1"/>
  <c r="BV94" i="111"/>
  <c r="BW94" i="111" s="1"/>
  <c r="BV95" i="114"/>
  <c r="BW95" i="114" s="1"/>
  <c r="BV95" i="116"/>
  <c r="BV104" i="113"/>
  <c r="BV101" i="108"/>
  <c r="BW101" i="108" s="1"/>
  <c r="BV105" i="111"/>
  <c r="AT105" i="111" s="1"/>
  <c r="BK192" i="111" s="1"/>
  <c r="BV95" i="113"/>
  <c r="AT95" i="113" s="1"/>
  <c r="BK185" i="113" s="1"/>
  <c r="BV108" i="111"/>
  <c r="BV106" i="113"/>
  <c r="AT106" i="113" s="1"/>
  <c r="BK193" i="113" s="1"/>
  <c r="BS102" i="114"/>
  <c r="BV102" i="114" s="1"/>
  <c r="BV105" i="116"/>
  <c r="BT102" i="114"/>
  <c r="BV106" i="117"/>
  <c r="AT106" i="117" s="1"/>
  <c r="BK193" i="117" s="1"/>
  <c r="BV89" i="116"/>
  <c r="AT89" i="116" s="1"/>
  <c r="BK179" i="116" s="1"/>
  <c r="BV104" i="108"/>
  <c r="AT104" i="108" s="1"/>
  <c r="BV90" i="112"/>
  <c r="BW90" i="112" s="1"/>
  <c r="BV95" i="115"/>
  <c r="BW95" i="115" s="1"/>
  <c r="BV91" i="114"/>
  <c r="BW91" i="114" s="1"/>
  <c r="BV93" i="115"/>
  <c r="BW93" i="115" s="1"/>
  <c r="BV93" i="116"/>
  <c r="BW93" i="116" s="1"/>
  <c r="V12" i="65"/>
  <c r="BV92" i="116"/>
  <c r="BW92" i="116" s="1"/>
  <c r="BV87" i="117"/>
  <c r="BW87" i="117" s="1"/>
  <c r="BV93" i="112"/>
  <c r="AT93" i="112" s="1"/>
  <c r="BK183" i="112" s="1"/>
  <c r="BV109" i="112"/>
  <c r="AT109" i="112" s="1"/>
  <c r="BK196" i="112" s="1"/>
  <c r="BV92" i="111"/>
  <c r="AT92" i="111" s="1"/>
  <c r="BK182" i="111" s="1"/>
  <c r="BU101" i="113"/>
  <c r="V26" i="65"/>
  <c r="I65" i="116" s="1"/>
  <c r="BS73" i="116" s="1"/>
  <c r="BV102" i="108"/>
  <c r="AT102" i="108" s="1"/>
  <c r="BK189" i="108" s="1"/>
  <c r="BV91" i="111"/>
  <c r="BW91" i="111" s="1"/>
  <c r="BV105" i="112"/>
  <c r="BW105" i="112" s="1"/>
  <c r="BV90" i="114"/>
  <c r="AT90" i="114" s="1"/>
  <c r="BK180" i="114" s="1"/>
  <c r="BV107" i="1"/>
  <c r="BW107" i="1" s="1"/>
  <c r="BV107" i="116"/>
  <c r="BW107" i="116" s="1"/>
  <c r="BV107" i="114"/>
  <c r="AL101" i="113"/>
  <c r="AJ12" i="50"/>
  <c r="R76" i="117" s="1"/>
  <c r="BV88" i="117"/>
  <c r="BW88" i="117" s="1"/>
  <c r="BS101" i="113"/>
  <c r="BV101" i="113" s="1"/>
  <c r="BV88" i="111"/>
  <c r="AT88" i="111" s="1"/>
  <c r="BK178" i="111" s="1"/>
  <c r="BV106" i="115"/>
  <c r="AT106" i="115" s="1"/>
  <c r="BK193" i="115" s="1"/>
  <c r="BV93" i="111"/>
  <c r="BV95" i="111"/>
  <c r="AT95" i="111" s="1"/>
  <c r="BK185" i="111" s="1"/>
  <c r="BV107" i="113"/>
  <c r="AT107" i="113" s="1"/>
  <c r="BK194" i="113" s="1"/>
  <c r="BU86" i="1"/>
  <c r="BV88" i="114"/>
  <c r="AT88" i="114" s="1"/>
  <c r="BK178" i="114" s="1"/>
  <c r="AL6" i="50"/>
  <c r="R78" i="1" s="1"/>
  <c r="BV93" i="117"/>
  <c r="AT93" i="117" s="1"/>
  <c r="BK183" i="117" s="1"/>
  <c r="BV92" i="113"/>
  <c r="BW92" i="113" s="1"/>
  <c r="BV88" i="112"/>
  <c r="AT88" i="112" s="1"/>
  <c r="BK178" i="112" s="1"/>
  <c r="BV91" i="112"/>
  <c r="BW91" i="112" s="1"/>
  <c r="BU86" i="114"/>
  <c r="BV106" i="111"/>
  <c r="BV87" i="115"/>
  <c r="AT87" i="115" s="1"/>
  <c r="BK177" i="115" s="1"/>
  <c r="BV110" i="112"/>
  <c r="AT110" i="112" s="1"/>
  <c r="BK197" i="112" s="1"/>
  <c r="AA130" i="116"/>
  <c r="BK142" i="116" s="1"/>
  <c r="BV104" i="112"/>
  <c r="AM6" i="50"/>
  <c r="R79" i="1" s="1"/>
  <c r="BV103" i="108"/>
  <c r="BW103" i="108" s="1"/>
  <c r="AL86" i="114"/>
  <c r="V10" i="65"/>
  <c r="I65" i="108" s="1"/>
  <c r="BS74" i="108" s="1"/>
  <c r="BS72" i="111"/>
  <c r="BV109" i="111"/>
  <c r="BV92" i="114"/>
  <c r="BW92" i="114" s="1"/>
  <c r="BV89" i="111"/>
  <c r="AT89" i="111" s="1"/>
  <c r="BK179" i="111" s="1"/>
  <c r="BV110" i="113"/>
  <c r="BW110" i="113" s="1"/>
  <c r="BV87" i="114"/>
  <c r="AT87" i="114" s="1"/>
  <c r="BK177" i="114" s="1"/>
  <c r="BV110" i="108"/>
  <c r="AT110" i="108" s="1"/>
  <c r="BK197" i="108" s="1"/>
  <c r="BV94" i="112"/>
  <c r="AT94" i="112" s="1"/>
  <c r="BK184" i="112" s="1"/>
  <c r="BK73" i="112"/>
  <c r="BV95" i="117"/>
  <c r="BV109" i="108"/>
  <c r="BW109" i="108" s="1"/>
  <c r="BV91" i="117"/>
  <c r="AT91" i="117" s="1"/>
  <c r="BK181" i="117" s="1"/>
  <c r="AL12" i="50"/>
  <c r="R78" i="117" s="1"/>
  <c r="BV94" i="115"/>
  <c r="BW94" i="115" s="1"/>
  <c r="BS86" i="114"/>
  <c r="BV86" i="114" s="1"/>
  <c r="AT110" i="116"/>
  <c r="BK197" i="116" s="1"/>
  <c r="BW110" i="116"/>
  <c r="BV90" i="111"/>
  <c r="BV87" i="112"/>
  <c r="AT87" i="112" s="1"/>
  <c r="BV110" i="1"/>
  <c r="BV105" i="108"/>
  <c r="AT105" i="108" s="1"/>
  <c r="BK192" i="108" s="1"/>
  <c r="BV108" i="117"/>
  <c r="AT108" i="117" s="1"/>
  <c r="BK195" i="117" s="1"/>
  <c r="BV108" i="108"/>
  <c r="BW108" i="108" s="1"/>
  <c r="V18" i="65"/>
  <c r="I65" i="112" s="1"/>
  <c r="BS71" i="112" s="1"/>
  <c r="BV105" i="1"/>
  <c r="AT105" i="1" s="1"/>
  <c r="BK192" i="1" s="1"/>
  <c r="BV109" i="113"/>
  <c r="BW109" i="113" s="1"/>
  <c r="BV89" i="115"/>
  <c r="AT89" i="115" s="1"/>
  <c r="BK179" i="115" s="1"/>
  <c r="BV104" i="111"/>
  <c r="AT104" i="111" s="1"/>
  <c r="BK191" i="111" s="1"/>
  <c r="BV88" i="113"/>
  <c r="AT88" i="113" s="1"/>
  <c r="BK178" i="113" s="1"/>
  <c r="BV95" i="1"/>
  <c r="AT95" i="1" s="1"/>
  <c r="BK185" i="1" s="1"/>
  <c r="AN12" i="50"/>
  <c r="R80" i="117" s="1"/>
  <c r="V20" i="65"/>
  <c r="I65" i="113" s="1"/>
  <c r="BS72" i="113" s="1"/>
  <c r="BV105" i="115"/>
  <c r="AT105" i="115" s="1"/>
  <c r="BK192" i="115" s="1"/>
  <c r="BV109" i="114"/>
  <c r="AT109" i="114" s="1"/>
  <c r="BK196" i="114" s="1"/>
  <c r="BV87" i="111"/>
  <c r="AT87" i="111" s="1"/>
  <c r="BK177" i="111" s="1"/>
  <c r="BV110" i="114"/>
  <c r="AT110" i="114" s="1"/>
  <c r="BK197" i="114" s="1"/>
  <c r="BV107" i="112"/>
  <c r="AT107" i="112" s="1"/>
  <c r="BK194" i="112" s="1"/>
  <c r="BV94" i="116"/>
  <c r="AT94" i="116" s="1"/>
  <c r="BK184" i="116" s="1"/>
  <c r="BV90" i="113"/>
  <c r="AT90" i="113" s="1"/>
  <c r="BK180" i="113" s="1"/>
  <c r="BV94" i="113"/>
  <c r="AT94" i="113" s="1"/>
  <c r="BK184" i="113" s="1"/>
  <c r="BV107" i="111"/>
  <c r="BW107" i="111" s="1"/>
  <c r="BK74" i="1"/>
  <c r="BV110" i="115"/>
  <c r="AT110" i="115" s="1"/>
  <c r="BK197" i="115" s="1"/>
  <c r="BK74" i="113"/>
  <c r="BV90" i="116"/>
  <c r="BW90" i="116" s="1"/>
  <c r="AK12" i="50"/>
  <c r="R77" i="117" s="1"/>
  <c r="BV91" i="1"/>
  <c r="AT91" i="1" s="1"/>
  <c r="BK181" i="1" s="1"/>
  <c r="BV110" i="111"/>
  <c r="BW110" i="111" s="1"/>
  <c r="BP113" i="1"/>
  <c r="BT72" i="117"/>
  <c r="BS75" i="117"/>
  <c r="BS73" i="111"/>
  <c r="BV87" i="116"/>
  <c r="BW87" i="116" s="1"/>
  <c r="BV106" i="114"/>
  <c r="BW106" i="114" s="1"/>
  <c r="AL102" i="116"/>
  <c r="BS74" i="111"/>
  <c r="BS75" i="111"/>
  <c r="BV105" i="114"/>
  <c r="AT105" i="114" s="1"/>
  <c r="BK192" i="114" s="1"/>
  <c r="BS71" i="111"/>
  <c r="BV89" i="114"/>
  <c r="BW89" i="114" s="1"/>
  <c r="BT74" i="111"/>
  <c r="BV108" i="114"/>
  <c r="BV106" i="116"/>
  <c r="AT106" i="116" s="1"/>
  <c r="BK193" i="116" s="1"/>
  <c r="BV93" i="113"/>
  <c r="AT93" i="113" s="1"/>
  <c r="BK183" i="113" s="1"/>
  <c r="BV107" i="108"/>
  <c r="BW107" i="108" s="1"/>
  <c r="BT71" i="111"/>
  <c r="BT73" i="111"/>
  <c r="BP113" i="117"/>
  <c r="BP111" i="117"/>
  <c r="BQ101" i="117"/>
  <c r="BV94" i="114"/>
  <c r="BW94" i="114" s="1"/>
  <c r="BS102" i="116"/>
  <c r="BV102" i="116" s="1"/>
  <c r="AT102" i="116" s="1"/>
  <c r="BV89" i="117"/>
  <c r="BW89" i="117" s="1"/>
  <c r="BT75" i="111"/>
  <c r="BV92" i="112"/>
  <c r="BW92" i="112" s="1"/>
  <c r="BU102" i="116"/>
  <c r="BT75" i="117"/>
  <c r="BS71" i="117"/>
  <c r="AN6" i="50"/>
  <c r="R80" i="1" s="1"/>
  <c r="AK20" i="50"/>
  <c r="R77" i="114" s="1"/>
  <c r="AJ20" i="50"/>
  <c r="R76" i="114" s="1"/>
  <c r="AA132" i="111"/>
  <c r="BK143" i="111" s="1"/>
  <c r="AA124" i="112"/>
  <c r="BK139" i="112" s="1"/>
  <c r="BK71" i="112"/>
  <c r="AA132" i="1"/>
  <c r="BK143" i="1" s="1"/>
  <c r="H81" i="111"/>
  <c r="BL62" i="111" s="1"/>
  <c r="BM62" i="111" s="1"/>
  <c r="BK72" i="1"/>
  <c r="AA124" i="115"/>
  <c r="BK139" i="115" s="1"/>
  <c r="H81" i="112"/>
  <c r="BL62" i="112" s="1"/>
  <c r="BT62" i="112" s="1"/>
  <c r="BV108" i="115"/>
  <c r="BW108" i="115" s="1"/>
  <c r="BV94" i="117"/>
  <c r="AT94" i="117" s="1"/>
  <c r="BK184" i="117" s="1"/>
  <c r="BV104" i="114"/>
  <c r="BV90" i="115"/>
  <c r="AA124" i="111"/>
  <c r="BK139" i="111" s="1"/>
  <c r="BK71" i="111"/>
  <c r="AA126" i="111"/>
  <c r="BK140" i="111" s="1"/>
  <c r="BK72" i="111"/>
  <c r="BK73" i="111"/>
  <c r="AA128" i="111"/>
  <c r="BK141" i="111" s="1"/>
  <c r="AA130" i="111"/>
  <c r="BK142" i="111" s="1"/>
  <c r="BK74" i="111"/>
  <c r="BV86" i="111"/>
  <c r="AT86" i="111" s="1"/>
  <c r="AA132" i="113"/>
  <c r="BK143" i="113" s="1"/>
  <c r="BK75" i="113"/>
  <c r="BV106" i="112"/>
  <c r="BV88" i="115"/>
  <c r="AT88" i="115" s="1"/>
  <c r="BK178" i="115" s="1"/>
  <c r="BV105" i="117"/>
  <c r="BW105" i="117" s="1"/>
  <c r="BV107" i="117"/>
  <c r="BW107" i="117" s="1"/>
  <c r="BV95" i="112"/>
  <c r="BU101" i="114"/>
  <c r="BT101" i="114"/>
  <c r="AL101" i="114"/>
  <c r="BS101" i="114"/>
  <c r="BV101" i="114" s="1"/>
  <c r="BK73" i="1"/>
  <c r="AA128" i="1"/>
  <c r="BK141" i="1" s="1"/>
  <c r="AA128" i="113"/>
  <c r="BK141" i="113" s="1"/>
  <c r="BK73" i="113"/>
  <c r="BP96" i="117"/>
  <c r="BV89" i="113"/>
  <c r="AT89" i="113" s="1"/>
  <c r="BK179" i="113" s="1"/>
  <c r="AA124" i="1"/>
  <c r="BK139" i="1" s="1"/>
  <c r="BK71" i="1"/>
  <c r="BV104" i="1"/>
  <c r="BW104" i="1" s="1"/>
  <c r="BV103" i="1"/>
  <c r="BW103" i="1" s="1"/>
  <c r="BV88" i="116"/>
  <c r="AT88" i="116" s="1"/>
  <c r="BK178" i="116" s="1"/>
  <c r="AT95" i="116"/>
  <c r="BK185" i="116" s="1"/>
  <c r="BW95" i="116"/>
  <c r="AT104" i="113"/>
  <c r="BK191" i="113" s="1"/>
  <c r="BW104" i="113"/>
  <c r="AT93" i="116"/>
  <c r="BK183" i="116" s="1"/>
  <c r="AT95" i="115"/>
  <c r="BK185" i="115" s="1"/>
  <c r="BW94" i="116"/>
  <c r="H81" i="116"/>
  <c r="BL62" i="116" s="1"/>
  <c r="BM62" i="116" s="1"/>
  <c r="BV109" i="116"/>
  <c r="AT109" i="116" s="1"/>
  <c r="BK196" i="116" s="1"/>
  <c r="BV93" i="114"/>
  <c r="BW93" i="114" s="1"/>
  <c r="BV89" i="108"/>
  <c r="AT89" i="108" s="1"/>
  <c r="BK179" i="108" s="1"/>
  <c r="BV92" i="1"/>
  <c r="AT92" i="1" s="1"/>
  <c r="BK182" i="1" s="1"/>
  <c r="AL101" i="116"/>
  <c r="BS101" i="116"/>
  <c r="BV101" i="116" s="1"/>
  <c r="BT101" i="116"/>
  <c r="BU101" i="116"/>
  <c r="BP113" i="112"/>
  <c r="BQ101" i="112"/>
  <c r="AA124" i="116"/>
  <c r="BK139" i="116" s="1"/>
  <c r="BK71" i="116"/>
  <c r="AA126" i="114"/>
  <c r="BK140" i="114" s="1"/>
  <c r="BK72" i="114"/>
  <c r="BV87" i="113"/>
  <c r="AL102" i="112"/>
  <c r="BU102" i="112"/>
  <c r="BT102" i="112"/>
  <c r="BS102" i="112"/>
  <c r="BV102" i="117"/>
  <c r="AT102" i="117" s="1"/>
  <c r="BK189" i="117" s="1"/>
  <c r="BV94" i="108"/>
  <c r="BW94" i="108" s="1"/>
  <c r="BU86" i="112"/>
  <c r="BT86" i="112"/>
  <c r="AL86" i="112"/>
  <c r="P26" i="48" s="1"/>
  <c r="BS86" i="112"/>
  <c r="AA130" i="117"/>
  <c r="BK142" i="117" s="1"/>
  <c r="BK74" i="117"/>
  <c r="BV90" i="117"/>
  <c r="AA126" i="115"/>
  <c r="BK140" i="115" s="1"/>
  <c r="BK72" i="115"/>
  <c r="AA128" i="115"/>
  <c r="BK141" i="115" s="1"/>
  <c r="BK73" i="115"/>
  <c r="AT102" i="114"/>
  <c r="BW102" i="114"/>
  <c r="BK71" i="117"/>
  <c r="AA124" i="117"/>
  <c r="BK139" i="117" s="1"/>
  <c r="BV108" i="112"/>
  <c r="AT108" i="112" s="1"/>
  <c r="BK195" i="112" s="1"/>
  <c r="BV101" i="111"/>
  <c r="AT101" i="111" s="1"/>
  <c r="BP111" i="114"/>
  <c r="AL103" i="113"/>
  <c r="BU103" i="113"/>
  <c r="BS103" i="113"/>
  <c r="BT103" i="113"/>
  <c r="AT92" i="116"/>
  <c r="BK182" i="116" s="1"/>
  <c r="BV107" i="115"/>
  <c r="BP96" i="113"/>
  <c r="BV95" i="108"/>
  <c r="AT95" i="108" s="1"/>
  <c r="BK185" i="108" s="1"/>
  <c r="BV109" i="115"/>
  <c r="AA130" i="114"/>
  <c r="BK142" i="114" s="1"/>
  <c r="BK74" i="114"/>
  <c r="BV109" i="117"/>
  <c r="AT109" i="117" s="1"/>
  <c r="BK196" i="117" s="1"/>
  <c r="BV108" i="113"/>
  <c r="AT108" i="113" s="1"/>
  <c r="BK195" i="113" s="1"/>
  <c r="BV93" i="1"/>
  <c r="BW93" i="1" s="1"/>
  <c r="BU86" i="115"/>
  <c r="BT86" i="115"/>
  <c r="AL86" i="115"/>
  <c r="BS86" i="115"/>
  <c r="BV86" i="115" s="1"/>
  <c r="BU101" i="115"/>
  <c r="BT101" i="115"/>
  <c r="AL101" i="115"/>
  <c r="BS101" i="115"/>
  <c r="BV101" i="115" s="1"/>
  <c r="BW105" i="114"/>
  <c r="BK73" i="116"/>
  <c r="AA128" i="116"/>
  <c r="BK141" i="116" s="1"/>
  <c r="BW95" i="117"/>
  <c r="AT95" i="117"/>
  <c r="BK185" i="117" s="1"/>
  <c r="BV104" i="117"/>
  <c r="AT104" i="117" s="1"/>
  <c r="BK191" i="117" s="1"/>
  <c r="BP111" i="112"/>
  <c r="BV104" i="115"/>
  <c r="BW107" i="114"/>
  <c r="AT107" i="114"/>
  <c r="BK194" i="114" s="1"/>
  <c r="BK73" i="114"/>
  <c r="AA128" i="114"/>
  <c r="BK141" i="114" s="1"/>
  <c r="BV91" i="116"/>
  <c r="BW91" i="116" s="1"/>
  <c r="BQ103" i="114"/>
  <c r="BP113" i="114"/>
  <c r="BK75" i="117"/>
  <c r="AA132" i="117"/>
  <c r="BK143" i="117" s="1"/>
  <c r="AA126" i="117"/>
  <c r="BK140" i="117" s="1"/>
  <c r="BK72" i="117"/>
  <c r="BK75" i="116"/>
  <c r="AA132" i="116"/>
  <c r="BK143" i="116" s="1"/>
  <c r="BK72" i="116"/>
  <c r="AA126" i="116"/>
  <c r="BK140" i="116" s="1"/>
  <c r="BV92" i="117"/>
  <c r="AA130" i="115"/>
  <c r="BK142" i="115" s="1"/>
  <c r="BK74" i="115"/>
  <c r="AT94" i="111"/>
  <c r="BK184" i="111" s="1"/>
  <c r="BS73" i="1"/>
  <c r="AT91" i="111"/>
  <c r="BK181" i="111" s="1"/>
  <c r="AT88" i="117"/>
  <c r="BK178" i="117" s="1"/>
  <c r="BS75" i="114"/>
  <c r="BQ86" i="116"/>
  <c r="BP96" i="116"/>
  <c r="BV102" i="111"/>
  <c r="BQ103" i="116"/>
  <c r="BP111" i="116"/>
  <c r="BP113" i="116"/>
  <c r="BP96" i="114"/>
  <c r="AT103" i="108"/>
  <c r="BK190" i="108" s="1"/>
  <c r="BV91" i="108"/>
  <c r="BW108" i="1"/>
  <c r="AT108" i="1"/>
  <c r="BK195" i="1" s="1"/>
  <c r="BV90" i="1"/>
  <c r="AA128" i="117"/>
  <c r="BK141" i="117" s="1"/>
  <c r="BK73" i="117"/>
  <c r="AT108" i="116"/>
  <c r="BK195" i="116" s="1"/>
  <c r="BW108" i="116"/>
  <c r="BV91" i="115"/>
  <c r="H81" i="115"/>
  <c r="BL62" i="115" s="1"/>
  <c r="BP96" i="115"/>
  <c r="AT90" i="111"/>
  <c r="BK180" i="111" s="1"/>
  <c r="BW90" i="111"/>
  <c r="AT90" i="112"/>
  <c r="BK180" i="112" s="1"/>
  <c r="BQ87" i="1"/>
  <c r="BP96" i="1"/>
  <c r="AT110" i="1"/>
  <c r="BK197" i="1" s="1"/>
  <c r="BW110" i="1"/>
  <c r="BW109" i="114"/>
  <c r="AT104" i="116"/>
  <c r="BK191" i="116" s="1"/>
  <c r="BW104" i="116"/>
  <c r="BW106" i="117"/>
  <c r="BV103" i="111"/>
  <c r="BW108" i="111"/>
  <c r="AT108" i="111"/>
  <c r="BK195" i="111" s="1"/>
  <c r="AL86" i="113"/>
  <c r="BU86" i="113"/>
  <c r="BT86" i="113"/>
  <c r="BS86" i="113"/>
  <c r="BV86" i="113" s="1"/>
  <c r="BV102" i="1"/>
  <c r="BV93" i="108"/>
  <c r="AT104" i="1"/>
  <c r="BK191" i="1" s="1"/>
  <c r="AT105" i="116"/>
  <c r="BK192" i="116" s="1"/>
  <c r="BW105" i="116"/>
  <c r="BV103" i="117"/>
  <c r="AT93" i="111"/>
  <c r="BK183" i="111" s="1"/>
  <c r="BW93" i="111"/>
  <c r="H81" i="113"/>
  <c r="BL62" i="113" s="1"/>
  <c r="BS103" i="115"/>
  <c r="BT103" i="115"/>
  <c r="BU103" i="115"/>
  <c r="AL103" i="115"/>
  <c r="BQ102" i="113"/>
  <c r="BP113" i="113"/>
  <c r="BP111" i="113"/>
  <c r="BV91" i="113"/>
  <c r="BV90" i="108"/>
  <c r="AL103" i="112"/>
  <c r="BU103" i="112"/>
  <c r="BT103" i="112"/>
  <c r="BS103" i="112"/>
  <c r="BV106" i="108"/>
  <c r="BT75" i="115"/>
  <c r="BS74" i="115"/>
  <c r="BP111" i="1"/>
  <c r="BW110" i="108"/>
  <c r="BW89" i="115"/>
  <c r="BV110" i="117"/>
  <c r="BU86" i="117"/>
  <c r="BT86" i="117"/>
  <c r="AL86" i="117"/>
  <c r="P24" i="48" s="1"/>
  <c r="BS86" i="117"/>
  <c r="BP96" i="112"/>
  <c r="AT104" i="112"/>
  <c r="BK191" i="112" s="1"/>
  <c r="BW104" i="112"/>
  <c r="BV106" i="1"/>
  <c r="BT71" i="112"/>
  <c r="BS101" i="1"/>
  <c r="AL101" i="1"/>
  <c r="BU101" i="1"/>
  <c r="BT101" i="1"/>
  <c r="BV94" i="1"/>
  <c r="BQ102" i="115"/>
  <c r="BP113" i="115"/>
  <c r="BP111" i="115"/>
  <c r="BV89" i="112"/>
  <c r="BV92" i="108"/>
  <c r="BV109" i="1"/>
  <c r="BV88" i="108" l="1"/>
  <c r="BW88" i="108" s="1"/>
  <c r="BV86" i="1"/>
  <c r="BK176" i="1" s="1"/>
  <c r="BW91" i="1"/>
  <c r="BT73" i="113"/>
  <c r="BW105" i="113"/>
  <c r="BV88" i="1"/>
  <c r="AT88" i="1" s="1"/>
  <c r="BK178" i="1" s="1"/>
  <c r="BS72" i="115"/>
  <c r="BS75" i="115"/>
  <c r="BW92" i="115"/>
  <c r="BT73" i="117"/>
  <c r="BW106" i="113"/>
  <c r="BS71" i="115"/>
  <c r="BS74" i="113"/>
  <c r="BW93" i="113"/>
  <c r="AT91" i="112"/>
  <c r="BK181" i="112" s="1"/>
  <c r="BS74" i="117"/>
  <c r="BV89" i="1"/>
  <c r="AT89" i="1" s="1"/>
  <c r="BK179" i="1" s="1"/>
  <c r="BT71" i="115"/>
  <c r="BT72" i="115"/>
  <c r="BT71" i="113"/>
  <c r="BS73" i="115"/>
  <c r="BS73" i="113"/>
  <c r="BT71" i="117"/>
  <c r="BS72" i="117"/>
  <c r="BS76" i="117" s="1"/>
  <c r="BL61" i="117" s="1"/>
  <c r="BT61" i="117" s="1"/>
  <c r="BT74" i="117"/>
  <c r="BT73" i="115"/>
  <c r="BW101" i="111"/>
  <c r="BW107" i="113"/>
  <c r="H81" i="117"/>
  <c r="BL62" i="117" s="1"/>
  <c r="BM62" i="117" s="1"/>
  <c r="BQ62" i="117" s="1"/>
  <c r="BU62" i="117" s="1"/>
  <c r="AL86" i="108"/>
  <c r="BU86" i="108"/>
  <c r="BS86" i="108"/>
  <c r="BT86" i="108"/>
  <c r="BV101" i="1"/>
  <c r="AT101" i="1" s="1"/>
  <c r="E157" i="1"/>
  <c r="E156" i="1"/>
  <c r="BT75" i="114"/>
  <c r="BS74" i="114"/>
  <c r="BT72" i="114"/>
  <c r="BT73" i="114"/>
  <c r="BT71" i="114"/>
  <c r="BT74" i="114"/>
  <c r="BS72" i="114"/>
  <c r="BS71" i="114"/>
  <c r="BV102" i="112"/>
  <c r="BV86" i="112"/>
  <c r="BW86" i="112" s="1"/>
  <c r="BV86" i="117"/>
  <c r="BW86" i="117" s="1"/>
  <c r="BK191" i="108"/>
  <c r="E167" i="108"/>
  <c r="AT92" i="113"/>
  <c r="BK182" i="113" s="1"/>
  <c r="BT74" i="113"/>
  <c r="BW108" i="117"/>
  <c r="AT108" i="108"/>
  <c r="BK195" i="108" s="1"/>
  <c r="BW102" i="108"/>
  <c r="BS71" i="1"/>
  <c r="BS72" i="1"/>
  <c r="BT72" i="1"/>
  <c r="BT74" i="1"/>
  <c r="BT71" i="1"/>
  <c r="BS75" i="1"/>
  <c r="BS74" i="1"/>
  <c r="BT73" i="1"/>
  <c r="AT107" i="1"/>
  <c r="BK194" i="1" s="1"/>
  <c r="BW102" i="117"/>
  <c r="AT93" i="115"/>
  <c r="BK183" i="115" s="1"/>
  <c r="BT73" i="108"/>
  <c r="BW105" i="1"/>
  <c r="BW92" i="111"/>
  <c r="BW105" i="115"/>
  <c r="AT105" i="117"/>
  <c r="BK192" i="117" s="1"/>
  <c r="AT101" i="108"/>
  <c r="BW89" i="116"/>
  <c r="BW109" i="112"/>
  <c r="BW104" i="117"/>
  <c r="BW89" i="111"/>
  <c r="AT95" i="114"/>
  <c r="BK185" i="114" s="1"/>
  <c r="BW109" i="116"/>
  <c r="BW95" i="111"/>
  <c r="BW102" i="116"/>
  <c r="BW88" i="112"/>
  <c r="BW95" i="113"/>
  <c r="BP62" i="112"/>
  <c r="AT107" i="108"/>
  <c r="BK194" i="108" s="1"/>
  <c r="AT90" i="116"/>
  <c r="BK180" i="116" s="1"/>
  <c r="BW87" i="115"/>
  <c r="BS73" i="108"/>
  <c r="BT72" i="108"/>
  <c r="BW93" i="112"/>
  <c r="BW105" i="111"/>
  <c r="BS72" i="108"/>
  <c r="BW88" i="111"/>
  <c r="BW94" i="112"/>
  <c r="AT93" i="114"/>
  <c r="BK183" i="114" s="1"/>
  <c r="BW90" i="114"/>
  <c r="AT94" i="114"/>
  <c r="BK184" i="114" s="1"/>
  <c r="BW88" i="113"/>
  <c r="BT75" i="108"/>
  <c r="BT74" i="108"/>
  <c r="AT91" i="114"/>
  <c r="BK181" i="114" s="1"/>
  <c r="BW87" i="111"/>
  <c r="BW88" i="114"/>
  <c r="BW86" i="111"/>
  <c r="AT94" i="115"/>
  <c r="BK184" i="115" s="1"/>
  <c r="BW110" i="115"/>
  <c r="BW94" i="113"/>
  <c r="BW106" i="115"/>
  <c r="BW104" i="108"/>
  <c r="BW111" i="108" s="1"/>
  <c r="BX111" i="108" s="1"/>
  <c r="AT105" i="112"/>
  <c r="BK192" i="112" s="1"/>
  <c r="AT107" i="116"/>
  <c r="BK194" i="116" s="1"/>
  <c r="BW106" i="116"/>
  <c r="BT71" i="108"/>
  <c r="AT93" i="1"/>
  <c r="BK183" i="1" s="1"/>
  <c r="AT94" i="108"/>
  <c r="BK184" i="108" s="1"/>
  <c r="BS71" i="108"/>
  <c r="BW90" i="113"/>
  <c r="AT107" i="111"/>
  <c r="BK194" i="111" s="1"/>
  <c r="BS75" i="108"/>
  <c r="P23" i="48"/>
  <c r="BW105" i="108"/>
  <c r="BW104" i="111"/>
  <c r="AT87" i="108"/>
  <c r="H81" i="1"/>
  <c r="BL62" i="1" s="1"/>
  <c r="BP62" i="1" s="1"/>
  <c r="BT62" i="1" s="1"/>
  <c r="BS74" i="112"/>
  <c r="AT110" i="111"/>
  <c r="BK197" i="111" s="1"/>
  <c r="Y23" i="48"/>
  <c r="BW92" i="1"/>
  <c r="BW110" i="114"/>
  <c r="BS74" i="116"/>
  <c r="BM61" i="116"/>
  <c r="J71" i="116" s="1"/>
  <c r="BS75" i="116"/>
  <c r="AT108" i="115"/>
  <c r="BK195" i="115" s="1"/>
  <c r="BT71" i="116"/>
  <c r="BT73" i="116"/>
  <c r="BS75" i="112"/>
  <c r="BS73" i="112"/>
  <c r="AT91" i="116"/>
  <c r="BK181" i="116" s="1"/>
  <c r="BW110" i="112"/>
  <c r="BS72" i="112"/>
  <c r="BT72" i="112"/>
  <c r="BT62" i="111"/>
  <c r="BL123" i="111" s="1"/>
  <c r="BW89" i="108"/>
  <c r="AT103" i="1"/>
  <c r="BK190" i="1" s="1"/>
  <c r="BW95" i="108"/>
  <c r="BW87" i="112"/>
  <c r="AT110" i="113"/>
  <c r="BK197" i="113" s="1"/>
  <c r="BW87" i="114"/>
  <c r="BS71" i="113"/>
  <c r="AT92" i="114"/>
  <c r="BK182" i="114" s="1"/>
  <c r="BT74" i="116"/>
  <c r="BW109" i="117"/>
  <c r="AT87" i="116"/>
  <c r="BK177" i="116" s="1"/>
  <c r="AT106" i="114"/>
  <c r="BK193" i="114" s="1"/>
  <c r="AT87" i="117"/>
  <c r="BK177" i="117" s="1"/>
  <c r="AT109" i="108"/>
  <c r="BK196" i="108" s="1"/>
  <c r="BT72" i="116"/>
  <c r="BW107" i="112"/>
  <c r="AT89" i="114"/>
  <c r="BK179" i="114" s="1"/>
  <c r="BS71" i="116"/>
  <c r="BT75" i="116"/>
  <c r="BS72" i="116"/>
  <c r="BW101" i="113"/>
  <c r="AT101" i="113"/>
  <c r="BW93" i="117"/>
  <c r="BW91" i="117"/>
  <c r="AT106" i="111"/>
  <c r="BK193" i="111" s="1"/>
  <c r="BW106" i="111"/>
  <c r="AT109" i="111"/>
  <c r="BK196" i="111" s="1"/>
  <c r="BW109" i="111"/>
  <c r="AT86" i="114"/>
  <c r="BW86" i="114"/>
  <c r="BS76" i="111"/>
  <c r="BL61" i="111" s="1"/>
  <c r="BT61" i="111" s="1"/>
  <c r="BL132" i="111" s="1"/>
  <c r="BL122" i="111" s="1"/>
  <c r="BM122" i="111" s="1"/>
  <c r="BU122" i="111" s="1"/>
  <c r="H81" i="114"/>
  <c r="BL62" i="114" s="1"/>
  <c r="BM62" i="114" s="1"/>
  <c r="BT75" i="112"/>
  <c r="BT73" i="112"/>
  <c r="BM62" i="112"/>
  <c r="BQ62" i="112" s="1"/>
  <c r="BW108" i="112"/>
  <c r="BT75" i="113"/>
  <c r="AT92" i="112"/>
  <c r="BK182" i="112" s="1"/>
  <c r="AT109" i="113"/>
  <c r="BK196" i="113" s="1"/>
  <c r="BW95" i="1"/>
  <c r="BW94" i="117"/>
  <c r="BT74" i="112"/>
  <c r="BW88" i="115"/>
  <c r="BS75" i="113"/>
  <c r="BW108" i="113"/>
  <c r="AT107" i="117"/>
  <c r="BK194" i="117" s="1"/>
  <c r="BT72" i="113"/>
  <c r="AT89" i="117"/>
  <c r="BK179" i="117" s="1"/>
  <c r="AL101" i="117"/>
  <c r="V24" i="48" s="1"/>
  <c r="BT101" i="117"/>
  <c r="BU101" i="117"/>
  <c r="BS101" i="117"/>
  <c r="BV101" i="117" s="1"/>
  <c r="AT101" i="117" s="1"/>
  <c r="E164" i="117" s="1"/>
  <c r="AT108" i="114"/>
  <c r="BK195" i="114" s="1"/>
  <c r="BW108" i="114"/>
  <c r="BP62" i="111"/>
  <c r="BP62" i="108"/>
  <c r="BT62" i="108" s="1"/>
  <c r="BQ133" i="108" s="1"/>
  <c r="BM62" i="108"/>
  <c r="BM61" i="111"/>
  <c r="J71" i="111" s="1"/>
  <c r="BW89" i="113"/>
  <c r="BW104" i="114"/>
  <c r="AT104" i="114"/>
  <c r="BK191" i="114" s="1"/>
  <c r="BV103" i="113"/>
  <c r="BW103" i="113" s="1"/>
  <c r="BW90" i="115"/>
  <c r="AT90" i="115"/>
  <c r="BK180" i="115" s="1"/>
  <c r="BW101" i="114"/>
  <c r="AT101" i="114"/>
  <c r="AT106" i="112"/>
  <c r="BK193" i="112" s="1"/>
  <c r="BW106" i="112"/>
  <c r="AT95" i="112"/>
  <c r="BK185" i="112" s="1"/>
  <c r="BW95" i="112"/>
  <c r="BW88" i="116"/>
  <c r="BW102" i="112"/>
  <c r="AT102" i="112"/>
  <c r="BW92" i="117"/>
  <c r="AT92" i="117"/>
  <c r="BK182" i="117" s="1"/>
  <c r="BS103" i="114"/>
  <c r="AL103" i="114"/>
  <c r="BU103" i="114"/>
  <c r="BT103" i="114"/>
  <c r="BW104" i="115"/>
  <c r="AT104" i="115"/>
  <c r="BK191" i="115" s="1"/>
  <c r="BU101" i="112"/>
  <c r="BT101" i="112"/>
  <c r="AL101" i="112"/>
  <c r="V26" i="48" s="1"/>
  <c r="BS101" i="112"/>
  <c r="BW101" i="116"/>
  <c r="AT101" i="116"/>
  <c r="BP62" i="116"/>
  <c r="BT62" i="116" s="1"/>
  <c r="AT107" i="115"/>
  <c r="BK194" i="115" s="1"/>
  <c r="BW107" i="115"/>
  <c r="AT90" i="117"/>
  <c r="BK180" i="117" s="1"/>
  <c r="BW90" i="117"/>
  <c r="BW86" i="115"/>
  <c r="AT86" i="115"/>
  <c r="E165" i="116"/>
  <c r="BK189" i="116"/>
  <c r="BK189" i="114"/>
  <c r="E165" i="114"/>
  <c r="BW87" i="113"/>
  <c r="AT87" i="113"/>
  <c r="BK177" i="113" s="1"/>
  <c r="BV103" i="112"/>
  <c r="AT103" i="112" s="1"/>
  <c r="BW101" i="115"/>
  <c r="AT101" i="115"/>
  <c r="AT109" i="115"/>
  <c r="BK196" i="115" s="1"/>
  <c r="BW109" i="115"/>
  <c r="BM61" i="113"/>
  <c r="BW103" i="117"/>
  <c r="AT103" i="117"/>
  <c r="BK190" i="117" s="1"/>
  <c r="AT102" i="1"/>
  <c r="BK189" i="1" s="1"/>
  <c r="BW102" i="1"/>
  <c r="BT87" i="1"/>
  <c r="BS87" i="1"/>
  <c r="BU87" i="1"/>
  <c r="BW90" i="1"/>
  <c r="AT90" i="1"/>
  <c r="BK180" i="1" s="1"/>
  <c r="AT90" i="108"/>
  <c r="BK180" i="108" s="1"/>
  <c r="BW90" i="108"/>
  <c r="BV103" i="115"/>
  <c r="BW93" i="108"/>
  <c r="AT93" i="108"/>
  <c r="BK183" i="108" s="1"/>
  <c r="AW101" i="111"/>
  <c r="BK188" i="111"/>
  <c r="BW86" i="113"/>
  <c r="AT86" i="113"/>
  <c r="BW92" i="108"/>
  <c r="AT92" i="108"/>
  <c r="BK182" i="108" s="1"/>
  <c r="AT91" i="115"/>
  <c r="BK181" i="115" s="1"/>
  <c r="BW91" i="115"/>
  <c r="AT89" i="112"/>
  <c r="BK179" i="112" s="1"/>
  <c r="BW89" i="112"/>
  <c r="BM61" i="117"/>
  <c r="BW106" i="108"/>
  <c r="AT106" i="108"/>
  <c r="BK193" i="108" s="1"/>
  <c r="AT91" i="113"/>
  <c r="BK181" i="113" s="1"/>
  <c r="BW91" i="113"/>
  <c r="BM62" i="113"/>
  <c r="BQ62" i="113" s="1"/>
  <c r="BU62" i="113" s="1"/>
  <c r="BP62" i="113"/>
  <c r="BT62" i="113" s="1"/>
  <c r="BU86" i="116"/>
  <c r="BT86" i="116"/>
  <c r="AL86" i="116"/>
  <c r="BS86" i="116"/>
  <c r="BV86" i="116" s="1"/>
  <c r="AT109" i="1"/>
  <c r="BK196" i="1" s="1"/>
  <c r="BW109" i="1"/>
  <c r="R25" i="48"/>
  <c r="AW86" i="111"/>
  <c r="BK176" i="111"/>
  <c r="BQ62" i="116"/>
  <c r="BU62" i="116" s="1"/>
  <c r="AT103" i="111"/>
  <c r="BK190" i="111" s="1"/>
  <c r="BW103" i="111"/>
  <c r="BS103" i="116"/>
  <c r="BT103" i="116"/>
  <c r="AL103" i="116"/>
  <c r="BU103" i="116"/>
  <c r="AT102" i="111"/>
  <c r="BK189" i="111" s="1"/>
  <c r="BW102" i="111"/>
  <c r="BQ62" i="111"/>
  <c r="BU62" i="111"/>
  <c r="AT94" i="1"/>
  <c r="BK184" i="1" s="1"/>
  <c r="BW94" i="1"/>
  <c r="AL102" i="115"/>
  <c r="BU102" i="115"/>
  <c r="BT102" i="115"/>
  <c r="BS102" i="115"/>
  <c r="BV102" i="115" s="1"/>
  <c r="AT110" i="117"/>
  <c r="BK197" i="117" s="1"/>
  <c r="BW110" i="117"/>
  <c r="AL102" i="113"/>
  <c r="BU102" i="113"/>
  <c r="BT102" i="113"/>
  <c r="BS102" i="113"/>
  <c r="BV102" i="113" s="1"/>
  <c r="E154" i="1"/>
  <c r="BK177" i="112"/>
  <c r="BW106" i="1"/>
  <c r="AT106" i="1"/>
  <c r="BK193" i="1" s="1"/>
  <c r="BP62" i="115"/>
  <c r="BT62" i="115" s="1"/>
  <c r="BM62" i="115"/>
  <c r="BQ62" i="115" s="1"/>
  <c r="BU62" i="115" s="1"/>
  <c r="BW91" i="108"/>
  <c r="AT91" i="108"/>
  <c r="BK181" i="108" s="1"/>
  <c r="AT88" i="108" l="1"/>
  <c r="BK178" i="108" s="1"/>
  <c r="BV86" i="108"/>
  <c r="BW86" i="108" s="1"/>
  <c r="BW96" i="108" s="1"/>
  <c r="BX96" i="108" s="1"/>
  <c r="BW88" i="1"/>
  <c r="BW86" i="1"/>
  <c r="BS76" i="115"/>
  <c r="BL61" i="115" s="1"/>
  <c r="BW89" i="1"/>
  <c r="BV87" i="1"/>
  <c r="AT87" i="1" s="1"/>
  <c r="BP62" i="117"/>
  <c r="BT62" i="117" s="1"/>
  <c r="AT86" i="117"/>
  <c r="BS76" i="114"/>
  <c r="BL61" i="114" s="1"/>
  <c r="BT61" i="114" s="1"/>
  <c r="P21" i="48"/>
  <c r="P22" i="48"/>
  <c r="BK177" i="108"/>
  <c r="E155" i="108"/>
  <c r="E156" i="108"/>
  <c r="BW101" i="1"/>
  <c r="BU61" i="116"/>
  <c r="BN73" i="116" s="1"/>
  <c r="AF70" i="116" s="1"/>
  <c r="BV101" i="112"/>
  <c r="AT101" i="112" s="1"/>
  <c r="X26" i="48" s="1"/>
  <c r="AT86" i="112"/>
  <c r="R26" i="48" s="1"/>
  <c r="AW101" i="108"/>
  <c r="BS76" i="1"/>
  <c r="BL61" i="1" s="1"/>
  <c r="BT61" i="1" s="1"/>
  <c r="BM62" i="1"/>
  <c r="BQ62" i="1" s="1"/>
  <c r="BU62" i="1" s="1"/>
  <c r="BP123" i="111"/>
  <c r="BQ123" i="111" s="1"/>
  <c r="BU62" i="112"/>
  <c r="BK188" i="108"/>
  <c r="BP62" i="114"/>
  <c r="BS76" i="108"/>
  <c r="BL61" i="108" s="1"/>
  <c r="BT122" i="111"/>
  <c r="BL133" i="111"/>
  <c r="BK188" i="117"/>
  <c r="BW96" i="114"/>
  <c r="BX96" i="114" s="1"/>
  <c r="AW86" i="114" s="1"/>
  <c r="AZ86" i="114" s="1"/>
  <c r="BY96" i="114" s="1"/>
  <c r="BZ96" i="114" s="1"/>
  <c r="Z116" i="114" s="1"/>
  <c r="BS76" i="116"/>
  <c r="BL61" i="116" s="1"/>
  <c r="BT61" i="116" s="1"/>
  <c r="BT62" i="114"/>
  <c r="BS76" i="112"/>
  <c r="BL61" i="112" s="1"/>
  <c r="BT61" i="112" s="1"/>
  <c r="E164" i="113"/>
  <c r="BK188" i="113"/>
  <c r="AT103" i="113"/>
  <c r="BK190" i="113" s="1"/>
  <c r="BS76" i="113"/>
  <c r="BL61" i="113" s="1"/>
  <c r="BT61" i="113" s="1"/>
  <c r="E154" i="114"/>
  <c r="BK176" i="114"/>
  <c r="BW96" i="112"/>
  <c r="BX96" i="112" s="1"/>
  <c r="AW86" i="112" s="1"/>
  <c r="BW101" i="117"/>
  <c r="BW111" i="117" s="1"/>
  <c r="BX111" i="117" s="1"/>
  <c r="AW101" i="117" s="1"/>
  <c r="Y24" i="48" s="1"/>
  <c r="BM61" i="112"/>
  <c r="J71" i="112" s="1"/>
  <c r="BU61" i="111"/>
  <c r="BP73" i="111" s="1"/>
  <c r="AJ70" i="111" s="1"/>
  <c r="BQ132" i="108"/>
  <c r="BQ62" i="108"/>
  <c r="BU62" i="108" s="1"/>
  <c r="BW96" i="117"/>
  <c r="BX96" i="117" s="1"/>
  <c r="AW86" i="117" s="1"/>
  <c r="X21" i="48"/>
  <c r="X23" i="48"/>
  <c r="BV103" i="116"/>
  <c r="BW103" i="116" s="1"/>
  <c r="BW111" i="116" s="1"/>
  <c r="BX111" i="116" s="1"/>
  <c r="X24" i="48"/>
  <c r="X22" i="48"/>
  <c r="E164" i="114"/>
  <c r="BK188" i="114"/>
  <c r="BW96" i="115"/>
  <c r="BX96" i="115" s="1"/>
  <c r="AW86" i="115" s="1"/>
  <c r="AZ86" i="115" s="1"/>
  <c r="BY96" i="115" s="1"/>
  <c r="BZ96" i="115" s="1"/>
  <c r="Z116" i="115" s="1"/>
  <c r="E164" i="116"/>
  <c r="BK188" i="116"/>
  <c r="E154" i="115"/>
  <c r="BK176" i="115"/>
  <c r="BK188" i="115"/>
  <c r="E164" i="115"/>
  <c r="BK189" i="112"/>
  <c r="E165" i="112"/>
  <c r="BW103" i="112"/>
  <c r="E154" i="112"/>
  <c r="BW101" i="112"/>
  <c r="BV103" i="114"/>
  <c r="BU62" i="114"/>
  <c r="BQ62" i="114"/>
  <c r="J78" i="116"/>
  <c r="J133" i="116" s="1"/>
  <c r="J126" i="116"/>
  <c r="E166" i="113"/>
  <c r="BM61" i="114"/>
  <c r="AT102" i="113"/>
  <c r="BW102" i="113"/>
  <c r="BW111" i="113" s="1"/>
  <c r="BX111" i="113" s="1"/>
  <c r="BW86" i="116"/>
  <c r="BW96" i="116" s="1"/>
  <c r="BX96" i="116" s="1"/>
  <c r="AT86" i="116"/>
  <c r="AT103" i="115"/>
  <c r="BW103" i="115"/>
  <c r="BW87" i="1"/>
  <c r="BW102" i="115"/>
  <c r="AT102" i="115"/>
  <c r="S25" i="48"/>
  <c r="AZ86" i="111"/>
  <c r="BM123" i="111"/>
  <c r="BU123" i="111" s="1"/>
  <c r="BT123" i="111"/>
  <c r="BP74" i="116"/>
  <c r="AJ72" i="116" s="1"/>
  <c r="BN71" i="116"/>
  <c r="AF66" i="116" s="1"/>
  <c r="BP72" i="116"/>
  <c r="AJ68" i="116" s="1"/>
  <c r="BM71" i="116"/>
  <c r="AD66" i="116" s="1"/>
  <c r="BL75" i="116"/>
  <c r="AB74" i="116" s="1"/>
  <c r="Z23" i="48"/>
  <c r="K25" i="48"/>
  <c r="J126" i="111"/>
  <c r="J78" i="111"/>
  <c r="AP67" i="111" s="1"/>
  <c r="M25" i="48" s="1"/>
  <c r="J71" i="117"/>
  <c r="BU61" i="117"/>
  <c r="BL71" i="117" s="1"/>
  <c r="X25" i="48"/>
  <c r="E154" i="117"/>
  <c r="R24" i="48"/>
  <c r="BK176" i="117"/>
  <c r="J71" i="113"/>
  <c r="BU61" i="113"/>
  <c r="Y25" i="48"/>
  <c r="AZ101" i="111"/>
  <c r="BT61" i="115"/>
  <c r="BM61" i="115"/>
  <c r="BK188" i="1"/>
  <c r="E164" i="1"/>
  <c r="E166" i="112"/>
  <c r="BK190" i="112"/>
  <c r="E154" i="113"/>
  <c r="BK176" i="113"/>
  <c r="BW96" i="113"/>
  <c r="BX96" i="113" s="1"/>
  <c r="AW86" i="113" s="1"/>
  <c r="AZ86" i="113" s="1"/>
  <c r="BY96" i="113" s="1"/>
  <c r="BW111" i="1"/>
  <c r="BX111" i="1" s="1"/>
  <c r="AW101" i="1" s="1"/>
  <c r="AT86" i="108" l="1"/>
  <c r="E154" i="108" s="1"/>
  <c r="BW96" i="1"/>
  <c r="BL74" i="116"/>
  <c r="AB72" i="116" s="1"/>
  <c r="BN75" i="116"/>
  <c r="AF74" i="116" s="1"/>
  <c r="BO71" i="116"/>
  <c r="AH66" i="116" s="1"/>
  <c r="BR71" i="116" s="1"/>
  <c r="BP73" i="116"/>
  <c r="AJ70" i="116" s="1"/>
  <c r="BO72" i="116"/>
  <c r="AH68" i="116" s="1"/>
  <c r="BR72" i="116" s="1"/>
  <c r="BO74" i="116"/>
  <c r="AH72" i="116" s="1"/>
  <c r="BR74" i="116" s="1"/>
  <c r="BN72" i="116"/>
  <c r="AF68" i="116" s="1"/>
  <c r="BP71" i="116"/>
  <c r="AJ66" i="116" s="1"/>
  <c r="BM72" i="116"/>
  <c r="AD68" i="116" s="1"/>
  <c r="BM75" i="116"/>
  <c r="AD74" i="116" s="1"/>
  <c r="BL73" i="116"/>
  <c r="AB70" i="116" s="1"/>
  <c r="BM73" i="116"/>
  <c r="AD70" i="116" s="1"/>
  <c r="BP75" i="116"/>
  <c r="AJ74" i="116" s="1"/>
  <c r="BL72" i="116"/>
  <c r="AB68" i="116" s="1"/>
  <c r="BM74" i="116"/>
  <c r="AD72" i="116" s="1"/>
  <c r="BO73" i="116"/>
  <c r="AH70" i="116" s="1"/>
  <c r="BR73" i="116" s="1"/>
  <c r="BO75" i="116"/>
  <c r="AH74" i="116" s="1"/>
  <c r="BR75" i="116" s="1"/>
  <c r="BN74" i="116"/>
  <c r="AF72" i="116" s="1"/>
  <c r="BL71" i="116"/>
  <c r="AB66" i="116" s="1"/>
  <c r="BL72" i="111"/>
  <c r="AB68" i="111" s="1"/>
  <c r="BT61" i="108"/>
  <c r="BM61" i="108"/>
  <c r="BM61" i="1"/>
  <c r="BU61" i="1" s="1"/>
  <c r="BK176" i="112"/>
  <c r="R23" i="48"/>
  <c r="Y22" i="48"/>
  <c r="AZ101" i="108"/>
  <c r="Y21" i="48"/>
  <c r="BL75" i="111"/>
  <c r="AB74" i="111" s="1"/>
  <c r="AZ101" i="117"/>
  <c r="BY111" i="117" s="1"/>
  <c r="BZ111" i="117" s="1"/>
  <c r="AJ116" i="117" s="1"/>
  <c r="BP75" i="111"/>
  <c r="AJ74" i="111" s="1"/>
  <c r="BL132" i="114"/>
  <c r="BL122" i="114" s="1"/>
  <c r="BM122" i="114" s="1"/>
  <c r="BU122" i="114" s="1"/>
  <c r="BO71" i="111"/>
  <c r="AH66" i="111" s="1"/>
  <c r="BR71" i="111" s="1"/>
  <c r="BM73" i="111"/>
  <c r="AD70" i="111" s="1"/>
  <c r="BN75" i="111"/>
  <c r="AF74" i="111" s="1"/>
  <c r="BN71" i="111"/>
  <c r="AF66" i="111" s="1"/>
  <c r="BM71" i="111"/>
  <c r="AD66" i="111" s="1"/>
  <c r="BL73" i="111"/>
  <c r="AB70" i="111" s="1"/>
  <c r="BM74" i="111"/>
  <c r="AD72" i="111" s="1"/>
  <c r="BM72" i="111"/>
  <c r="AD68" i="111" s="1"/>
  <c r="BN72" i="111"/>
  <c r="AF68" i="111" s="1"/>
  <c r="BP74" i="111"/>
  <c r="AJ72" i="111" s="1"/>
  <c r="BO75" i="111"/>
  <c r="AH74" i="111" s="1"/>
  <c r="BR75" i="111" s="1"/>
  <c r="BM75" i="111"/>
  <c r="AD74" i="111" s="1"/>
  <c r="BP71" i="111"/>
  <c r="AJ66" i="111" s="1"/>
  <c r="BO73" i="111"/>
  <c r="AH70" i="111" s="1"/>
  <c r="BR73" i="111" s="1"/>
  <c r="BO74" i="111"/>
  <c r="AH72" i="111" s="1"/>
  <c r="BR74" i="111" s="1"/>
  <c r="BO72" i="111"/>
  <c r="AH68" i="111" s="1"/>
  <c r="BR72" i="111" s="1"/>
  <c r="BL74" i="111"/>
  <c r="AB72" i="111" s="1"/>
  <c r="BL71" i="111"/>
  <c r="AB66" i="111" s="1"/>
  <c r="BN73" i="111"/>
  <c r="AF70" i="111" s="1"/>
  <c r="BN74" i="111"/>
  <c r="AF72" i="111" s="1"/>
  <c r="BP72" i="111"/>
  <c r="AJ68" i="111" s="1"/>
  <c r="BW111" i="115"/>
  <c r="BX111" i="115" s="1"/>
  <c r="AW101" i="115" s="1"/>
  <c r="AZ101" i="115" s="1"/>
  <c r="BY111" i="115" s="1"/>
  <c r="BZ111" i="115" s="1"/>
  <c r="AJ116" i="115" s="1"/>
  <c r="AZ101" i="1"/>
  <c r="BY111" i="1" s="1"/>
  <c r="BZ111" i="1" s="1"/>
  <c r="AJ116" i="1" s="1"/>
  <c r="AT103" i="116"/>
  <c r="BK190" i="116" s="1"/>
  <c r="BU61" i="112"/>
  <c r="BM74" i="112" s="1"/>
  <c r="AD72" i="112" s="1"/>
  <c r="AP125" i="116"/>
  <c r="BW103" i="114"/>
  <c r="BW111" i="114" s="1"/>
  <c r="BX111" i="114" s="1"/>
  <c r="AW101" i="114" s="1"/>
  <c r="AZ101" i="114" s="1"/>
  <c r="BY111" i="114" s="1"/>
  <c r="BZ111" i="114" s="1"/>
  <c r="AJ116" i="114" s="1"/>
  <c r="BP123" i="114" s="1"/>
  <c r="BQ123" i="114" s="1"/>
  <c r="AT103" i="114"/>
  <c r="E164" i="112"/>
  <c r="BK188" i="112"/>
  <c r="AP67" i="116"/>
  <c r="BW111" i="112"/>
  <c r="BX111" i="112" s="1"/>
  <c r="AW101" i="112" s="1"/>
  <c r="AZ101" i="112" s="1"/>
  <c r="BK189" i="113"/>
  <c r="E165" i="113"/>
  <c r="BZ96" i="113"/>
  <c r="Z116" i="113" s="1"/>
  <c r="BL132" i="113" s="1"/>
  <c r="BL122" i="113" s="1"/>
  <c r="J71" i="114"/>
  <c r="BU61" i="114"/>
  <c r="BM141" i="111"/>
  <c r="AD128" i="111" s="1"/>
  <c r="BN143" i="111"/>
  <c r="AF132" i="111" s="1"/>
  <c r="BL143" i="111"/>
  <c r="AB132" i="111" s="1"/>
  <c r="BP141" i="111"/>
  <c r="AJ128" i="111" s="1"/>
  <c r="BP143" i="111"/>
  <c r="AJ132" i="111" s="1"/>
  <c r="BN141" i="111"/>
  <c r="AF128" i="111" s="1"/>
  <c r="BL140" i="111"/>
  <c r="AB126" i="111" s="1"/>
  <c r="BP139" i="111"/>
  <c r="AJ124" i="111" s="1"/>
  <c r="BO140" i="111"/>
  <c r="AH126" i="111" s="1"/>
  <c r="BM139" i="111"/>
  <c r="AD124" i="111" s="1"/>
  <c r="BM142" i="111"/>
  <c r="AD130" i="111" s="1"/>
  <c r="BN139" i="111"/>
  <c r="AF124" i="111" s="1"/>
  <c r="BM140" i="111"/>
  <c r="AD126" i="111" s="1"/>
  <c r="BN142" i="111"/>
  <c r="AF130" i="111" s="1"/>
  <c r="BL142" i="111"/>
  <c r="AB130" i="111" s="1"/>
  <c r="BO139" i="111"/>
  <c r="AH124" i="111" s="1"/>
  <c r="BL141" i="111"/>
  <c r="AB128" i="111" s="1"/>
  <c r="BP142" i="111"/>
  <c r="AJ130" i="111" s="1"/>
  <c r="BO141" i="111"/>
  <c r="AH128" i="111" s="1"/>
  <c r="BN140" i="111"/>
  <c r="AF126" i="111" s="1"/>
  <c r="BL139" i="111"/>
  <c r="AB124" i="111" s="1"/>
  <c r="BM143" i="111"/>
  <c r="AD132" i="111" s="1"/>
  <c r="BO142" i="111"/>
  <c r="AH130" i="111" s="1"/>
  <c r="BP140" i="111"/>
  <c r="AJ126" i="111" s="1"/>
  <c r="BO143" i="111"/>
  <c r="AH132" i="111" s="1"/>
  <c r="BK190" i="115"/>
  <c r="E166" i="115"/>
  <c r="AB66" i="117"/>
  <c r="BO72" i="117"/>
  <c r="AH68" i="117" s="1"/>
  <c r="BR72" i="117" s="1"/>
  <c r="BN71" i="117"/>
  <c r="AF66" i="117" s="1"/>
  <c r="BP74" i="117"/>
  <c r="AJ72" i="117" s="1"/>
  <c r="BN73" i="117"/>
  <c r="AF70" i="117" s="1"/>
  <c r="BN74" i="117"/>
  <c r="AF72" i="117" s="1"/>
  <c r="BM75" i="117"/>
  <c r="AD74" i="117" s="1"/>
  <c r="BL73" i="117"/>
  <c r="AB70" i="117" s="1"/>
  <c r="BL75" i="117"/>
  <c r="AB74" i="117" s="1"/>
  <c r="BP73" i="117"/>
  <c r="AJ70" i="117" s="1"/>
  <c r="BN75" i="117"/>
  <c r="AF74" i="117" s="1"/>
  <c r="BM72" i="117"/>
  <c r="AD68" i="117" s="1"/>
  <c r="BN72" i="117"/>
  <c r="AF68" i="117" s="1"/>
  <c r="BM74" i="117"/>
  <c r="AD72" i="117" s="1"/>
  <c r="BO74" i="117"/>
  <c r="AH72" i="117" s="1"/>
  <c r="BR74" i="117" s="1"/>
  <c r="BP72" i="117"/>
  <c r="AJ68" i="117" s="1"/>
  <c r="BO73" i="117"/>
  <c r="AH70" i="117" s="1"/>
  <c r="BR73" i="117" s="1"/>
  <c r="BL74" i="117"/>
  <c r="AB72" i="117" s="1"/>
  <c r="BM71" i="117"/>
  <c r="AD66" i="117" s="1"/>
  <c r="BO71" i="117"/>
  <c r="AH66" i="117" s="1"/>
  <c r="BR71" i="117" s="1"/>
  <c r="BO75" i="117"/>
  <c r="AH74" i="117" s="1"/>
  <c r="BR75" i="117" s="1"/>
  <c r="BP71" i="117"/>
  <c r="AJ66" i="117" s="1"/>
  <c r="BL72" i="117"/>
  <c r="AB68" i="117" s="1"/>
  <c r="BM73" i="117"/>
  <c r="AD70" i="117" s="1"/>
  <c r="BP75" i="117"/>
  <c r="AJ74" i="117" s="1"/>
  <c r="T25" i="48"/>
  <c r="BY96" i="111"/>
  <c r="BZ96" i="111" s="1"/>
  <c r="E154" i="116"/>
  <c r="AW86" i="116"/>
  <c r="AZ86" i="116" s="1"/>
  <c r="BY96" i="116" s="1"/>
  <c r="BZ96" i="116" s="1"/>
  <c r="Z116" i="116" s="1"/>
  <c r="BL132" i="116" s="1"/>
  <c r="BL122" i="116" s="1"/>
  <c r="BK176" i="116"/>
  <c r="S23" i="48"/>
  <c r="Z24" i="48"/>
  <c r="BL71" i="113"/>
  <c r="AB66" i="113" s="1"/>
  <c r="BM73" i="113"/>
  <c r="AD70" i="113" s="1"/>
  <c r="BM71" i="113"/>
  <c r="AD66" i="113" s="1"/>
  <c r="BM75" i="113"/>
  <c r="AD74" i="113" s="1"/>
  <c r="BL73" i="113"/>
  <c r="AB70" i="113" s="1"/>
  <c r="BP71" i="113"/>
  <c r="AJ66" i="113" s="1"/>
  <c r="BP75" i="113"/>
  <c r="AJ74" i="113" s="1"/>
  <c r="BN73" i="113"/>
  <c r="AF70" i="113" s="1"/>
  <c r="BO74" i="113"/>
  <c r="AH72" i="113" s="1"/>
  <c r="BR74" i="113" s="1"/>
  <c r="BP74" i="113"/>
  <c r="AJ72" i="113" s="1"/>
  <c r="BN71" i="113"/>
  <c r="AF66" i="113" s="1"/>
  <c r="BP73" i="113"/>
  <c r="AJ70" i="113" s="1"/>
  <c r="BL74" i="113"/>
  <c r="AB72" i="113" s="1"/>
  <c r="BL75" i="113"/>
  <c r="AB74" i="113" s="1"/>
  <c r="BO73" i="113"/>
  <c r="AH70" i="113" s="1"/>
  <c r="BR73" i="113" s="1"/>
  <c r="BN74" i="113"/>
  <c r="AF72" i="113" s="1"/>
  <c r="BM74" i="113"/>
  <c r="AD72" i="113" s="1"/>
  <c r="BN72" i="113"/>
  <c r="AF68" i="113" s="1"/>
  <c r="BN75" i="113"/>
  <c r="AF74" i="113" s="1"/>
  <c r="BO72" i="113"/>
  <c r="AH68" i="113" s="1"/>
  <c r="BR72" i="113" s="1"/>
  <c r="BO75" i="113"/>
  <c r="AH74" i="113" s="1"/>
  <c r="BR75" i="113" s="1"/>
  <c r="BP72" i="113"/>
  <c r="AJ68" i="113" s="1"/>
  <c r="BM72" i="113"/>
  <c r="AD68" i="113" s="1"/>
  <c r="BL72" i="113"/>
  <c r="AB68" i="113" s="1"/>
  <c r="BO71" i="113"/>
  <c r="AH66" i="113" s="1"/>
  <c r="BR71" i="113" s="1"/>
  <c r="J78" i="117"/>
  <c r="AP67" i="117" s="1"/>
  <c r="M24" i="48" s="1"/>
  <c r="K24" i="48"/>
  <c r="S26" i="48"/>
  <c r="AZ86" i="112"/>
  <c r="J71" i="115"/>
  <c r="BU61" i="115"/>
  <c r="J78" i="113"/>
  <c r="AP67" i="113" s="1"/>
  <c r="BK189" i="115"/>
  <c r="E165" i="115"/>
  <c r="E166" i="116"/>
  <c r="BL132" i="115"/>
  <c r="BL122" i="115" s="1"/>
  <c r="AZ86" i="117"/>
  <c r="S24" i="48"/>
  <c r="L25" i="48"/>
  <c r="J133" i="111"/>
  <c r="AB25" i="48" s="1"/>
  <c r="K26" i="48"/>
  <c r="J78" i="112"/>
  <c r="AP67" i="112" s="1"/>
  <c r="M26" i="48" s="1"/>
  <c r="AW101" i="116"/>
  <c r="Z25" i="48"/>
  <c r="BY111" i="111"/>
  <c r="BZ111" i="111" s="1"/>
  <c r="AA25" i="48"/>
  <c r="E155" i="1"/>
  <c r="BK177" i="1"/>
  <c r="AW101" i="113"/>
  <c r="AZ101" i="113" s="1"/>
  <c r="BY111" i="113" s="1"/>
  <c r="BZ111" i="113" s="1"/>
  <c r="AJ116" i="113" s="1"/>
  <c r="AW86" i="108" l="1"/>
  <c r="R21" i="48"/>
  <c r="BK176" i="108"/>
  <c r="R22" i="48"/>
  <c r="S21" i="48"/>
  <c r="BX96" i="1"/>
  <c r="AZ86" i="1"/>
  <c r="BY96" i="1" s="1"/>
  <c r="BZ96" i="1" s="1"/>
  <c r="Z116" i="1" s="1"/>
  <c r="BL132" i="1" s="1"/>
  <c r="BL122" i="1" s="1"/>
  <c r="BT122" i="1" s="1"/>
  <c r="BM73" i="112"/>
  <c r="AD70" i="112" s="1"/>
  <c r="BO75" i="112"/>
  <c r="AH74" i="112" s="1"/>
  <c r="BR75" i="112" s="1"/>
  <c r="BP75" i="112"/>
  <c r="AJ74" i="112" s="1"/>
  <c r="K23" i="48"/>
  <c r="J71" i="1"/>
  <c r="J78" i="1" s="1"/>
  <c r="AP67" i="1" s="1"/>
  <c r="J71" i="108"/>
  <c r="BU61" i="108"/>
  <c r="BY111" i="108"/>
  <c r="BZ111" i="108" s="1"/>
  <c r="AJ116" i="108" s="1"/>
  <c r="Z22" i="48"/>
  <c r="Z21" i="48"/>
  <c r="BT122" i="114"/>
  <c r="Y26" i="48"/>
  <c r="BM72" i="112"/>
  <c r="AD68" i="112" s="1"/>
  <c r="BN75" i="112"/>
  <c r="AF74" i="112" s="1"/>
  <c r="BL73" i="112"/>
  <c r="AB70" i="112" s="1"/>
  <c r="BP73" i="112"/>
  <c r="AJ70" i="112" s="1"/>
  <c r="BP72" i="112"/>
  <c r="AJ68" i="112" s="1"/>
  <c r="BL72" i="112"/>
  <c r="AB68" i="112" s="1"/>
  <c r="BO74" i="112"/>
  <c r="AH72" i="112" s="1"/>
  <c r="BR74" i="112" s="1"/>
  <c r="BL75" i="112"/>
  <c r="AB74" i="112" s="1"/>
  <c r="BM75" i="112"/>
  <c r="AD74" i="112" s="1"/>
  <c r="BN74" i="112"/>
  <c r="AF72" i="112" s="1"/>
  <c r="BP74" i="112"/>
  <c r="AJ72" i="112" s="1"/>
  <c r="BO72" i="112"/>
  <c r="AH68" i="112" s="1"/>
  <c r="BR72" i="112" s="1"/>
  <c r="BN71" i="112"/>
  <c r="AF66" i="112" s="1"/>
  <c r="BM71" i="112"/>
  <c r="AD66" i="112" s="1"/>
  <c r="BP71" i="112"/>
  <c r="AJ66" i="112" s="1"/>
  <c r="BL71" i="112"/>
  <c r="AB66" i="112" s="1"/>
  <c r="BO73" i="112"/>
  <c r="AH70" i="112" s="1"/>
  <c r="BR73" i="112" s="1"/>
  <c r="BO71" i="112"/>
  <c r="AH66" i="112" s="1"/>
  <c r="BR71" i="112" s="1"/>
  <c r="BN73" i="112"/>
  <c r="AF70" i="112" s="1"/>
  <c r="BN72" i="112"/>
  <c r="AF68" i="112" s="1"/>
  <c r="BL74" i="112"/>
  <c r="AB72" i="112" s="1"/>
  <c r="AZ101" i="116"/>
  <c r="BY111" i="116" s="1"/>
  <c r="BZ111" i="116" s="1"/>
  <c r="AJ116" i="116" s="1"/>
  <c r="AP125" i="111"/>
  <c r="AC25" i="48" s="1"/>
  <c r="BP123" i="117"/>
  <c r="BL123" i="117"/>
  <c r="BM123" i="117" s="1"/>
  <c r="BL133" i="117"/>
  <c r="BL133" i="114"/>
  <c r="BL123" i="114"/>
  <c r="BM123" i="114" s="1"/>
  <c r="BU123" i="114" s="1"/>
  <c r="BL139" i="114" s="1"/>
  <c r="AB124" i="114" s="1"/>
  <c r="E166" i="114"/>
  <c r="BK190" i="114"/>
  <c r="BL133" i="113"/>
  <c r="BL123" i="113"/>
  <c r="BM123" i="113" s="1"/>
  <c r="BP123" i="113"/>
  <c r="BL123" i="115"/>
  <c r="BM123" i="115" s="1"/>
  <c r="BL133" i="115"/>
  <c r="BP123" i="115"/>
  <c r="BT122" i="113"/>
  <c r="BM122" i="113"/>
  <c r="BU122" i="113" s="1"/>
  <c r="BN75" i="115"/>
  <c r="AF74" i="115" s="1"/>
  <c r="BL74" i="115"/>
  <c r="AB72" i="115" s="1"/>
  <c r="BN73" i="115"/>
  <c r="AF70" i="115" s="1"/>
  <c r="BP72" i="115"/>
  <c r="AJ68" i="115" s="1"/>
  <c r="BM74" i="115"/>
  <c r="AD72" i="115" s="1"/>
  <c r="BL75" i="115"/>
  <c r="AB74" i="115" s="1"/>
  <c r="BN74" i="115"/>
  <c r="AF72" i="115" s="1"/>
  <c r="BP75" i="115"/>
  <c r="AJ74" i="115" s="1"/>
  <c r="BP73" i="115"/>
  <c r="AJ70" i="115" s="1"/>
  <c r="BM73" i="115"/>
  <c r="AD70" i="115" s="1"/>
  <c r="BM72" i="115"/>
  <c r="AD68" i="115" s="1"/>
  <c r="BO74" i="115"/>
  <c r="AH72" i="115" s="1"/>
  <c r="BR74" i="115" s="1"/>
  <c r="BN72" i="115"/>
  <c r="AF68" i="115" s="1"/>
  <c r="BO72" i="115"/>
  <c r="AH68" i="115" s="1"/>
  <c r="BR72" i="115" s="1"/>
  <c r="BO75" i="115"/>
  <c r="AH74" i="115" s="1"/>
  <c r="BR75" i="115" s="1"/>
  <c r="BM75" i="115"/>
  <c r="AD74" i="115" s="1"/>
  <c r="BL73" i="115"/>
  <c r="AB70" i="115" s="1"/>
  <c r="BL72" i="115"/>
  <c r="AB68" i="115" s="1"/>
  <c r="BO73" i="115"/>
  <c r="AH70" i="115" s="1"/>
  <c r="BR73" i="115" s="1"/>
  <c r="BP74" i="115"/>
  <c r="AJ72" i="115" s="1"/>
  <c r="BP71" i="115"/>
  <c r="AJ66" i="115" s="1"/>
  <c r="BN71" i="115"/>
  <c r="AF66" i="115" s="1"/>
  <c r="BL71" i="115"/>
  <c r="AB66" i="115" s="1"/>
  <c r="BO71" i="115"/>
  <c r="AH66" i="115" s="1"/>
  <c r="BR71" i="115" s="1"/>
  <c r="BM71" i="115"/>
  <c r="AD66" i="115" s="1"/>
  <c r="J78" i="115"/>
  <c r="AP67" i="115" s="1"/>
  <c r="BL133" i="1"/>
  <c r="BP123" i="1"/>
  <c r="BL123" i="1"/>
  <c r="BM123" i="1" s="1"/>
  <c r="L26" i="48"/>
  <c r="BY96" i="117"/>
  <c r="BZ96" i="117" s="1"/>
  <c r="Z116" i="117" s="1"/>
  <c r="BL132" i="117" s="1"/>
  <c r="BL122" i="117" s="1"/>
  <c r="T24" i="48"/>
  <c r="BO74" i="1"/>
  <c r="AH72" i="1" s="1"/>
  <c r="BR74" i="1" s="1"/>
  <c r="BN71" i="1"/>
  <c r="AF66" i="1" s="1"/>
  <c r="BL72" i="1"/>
  <c r="AB68" i="1" s="1"/>
  <c r="BM74" i="1"/>
  <c r="AD72" i="1" s="1"/>
  <c r="BL71" i="1"/>
  <c r="AB66" i="1" s="1"/>
  <c r="BM73" i="1"/>
  <c r="AD70" i="1" s="1"/>
  <c r="BM75" i="1"/>
  <c r="AD74" i="1" s="1"/>
  <c r="BP75" i="1"/>
  <c r="AJ74" i="1" s="1"/>
  <c r="BP74" i="1"/>
  <c r="AJ72" i="1" s="1"/>
  <c r="BL73" i="1"/>
  <c r="AB70" i="1" s="1"/>
  <c r="BO73" i="1"/>
  <c r="AH70" i="1" s="1"/>
  <c r="BR73" i="1" s="1"/>
  <c r="BO72" i="1"/>
  <c r="AH68" i="1" s="1"/>
  <c r="BR72" i="1" s="1"/>
  <c r="BO71" i="1"/>
  <c r="AH66" i="1" s="1"/>
  <c r="BR71" i="1" s="1"/>
  <c r="BN75" i="1"/>
  <c r="AF74" i="1" s="1"/>
  <c r="BM72" i="1"/>
  <c r="AD68" i="1" s="1"/>
  <c r="BP72" i="1"/>
  <c r="AJ68" i="1" s="1"/>
  <c r="BL75" i="1"/>
  <c r="AB74" i="1" s="1"/>
  <c r="BP71" i="1"/>
  <c r="AJ66" i="1" s="1"/>
  <c r="BL74" i="1"/>
  <c r="AB72" i="1" s="1"/>
  <c r="BM71" i="1"/>
  <c r="AD66" i="1" s="1"/>
  <c r="BN72" i="1"/>
  <c r="AF68" i="1" s="1"/>
  <c r="BP73" i="1"/>
  <c r="AJ70" i="1" s="1"/>
  <c r="BN73" i="1"/>
  <c r="AF70" i="1" s="1"/>
  <c r="BO75" i="1"/>
  <c r="AH74" i="1" s="1"/>
  <c r="BR75" i="1" s="1"/>
  <c r="BN74" i="1"/>
  <c r="AF72" i="1" s="1"/>
  <c r="L24" i="48"/>
  <c r="J133" i="117"/>
  <c r="AB24" i="48" s="1"/>
  <c r="T26" i="48"/>
  <c r="BY96" i="112"/>
  <c r="BZ96" i="112" s="1"/>
  <c r="Z116" i="112" s="1"/>
  <c r="BL132" i="112" s="1"/>
  <c r="BL122" i="112" s="1"/>
  <c r="BT122" i="115"/>
  <c r="BM122" i="115"/>
  <c r="BU122" i="115" s="1"/>
  <c r="J126" i="115" s="1"/>
  <c r="BM73" i="114"/>
  <c r="AD70" i="114" s="1"/>
  <c r="BN73" i="114"/>
  <c r="AF70" i="114" s="1"/>
  <c r="BL73" i="114"/>
  <c r="AB70" i="114" s="1"/>
  <c r="BM71" i="114"/>
  <c r="AD66" i="114" s="1"/>
  <c r="BP71" i="114"/>
  <c r="AJ66" i="114" s="1"/>
  <c r="BN75" i="114"/>
  <c r="AF74" i="114" s="1"/>
  <c r="BM75" i="114"/>
  <c r="AD74" i="114" s="1"/>
  <c r="BP73" i="114"/>
  <c r="AJ70" i="114" s="1"/>
  <c r="BL74" i="114"/>
  <c r="AB72" i="114" s="1"/>
  <c r="BL71" i="114"/>
  <c r="AB66" i="114" s="1"/>
  <c r="BN71" i="114"/>
  <c r="AF66" i="114" s="1"/>
  <c r="BM72" i="114"/>
  <c r="AD68" i="114" s="1"/>
  <c r="BN72" i="114"/>
  <c r="AF68" i="114" s="1"/>
  <c r="BO72" i="114"/>
  <c r="AH68" i="114" s="1"/>
  <c r="BR72" i="114" s="1"/>
  <c r="BO75" i="114"/>
  <c r="AH74" i="114" s="1"/>
  <c r="BR75" i="114" s="1"/>
  <c r="BO71" i="114"/>
  <c r="AH66" i="114" s="1"/>
  <c r="BR71" i="114" s="1"/>
  <c r="BL72" i="114"/>
  <c r="AB68" i="114" s="1"/>
  <c r="BP72" i="114"/>
  <c r="AJ68" i="114" s="1"/>
  <c r="BL75" i="114"/>
  <c r="AB74" i="114" s="1"/>
  <c r="BP75" i="114"/>
  <c r="AJ74" i="114" s="1"/>
  <c r="BM74" i="114"/>
  <c r="AD72" i="114" s="1"/>
  <c r="BO73" i="114"/>
  <c r="AH70" i="114" s="1"/>
  <c r="BR73" i="114" s="1"/>
  <c r="BO74" i="114"/>
  <c r="AH72" i="114" s="1"/>
  <c r="BR74" i="114" s="1"/>
  <c r="BN74" i="114"/>
  <c r="AF72" i="114" s="1"/>
  <c r="BP74" i="114"/>
  <c r="AJ72" i="114" s="1"/>
  <c r="BM122" i="116"/>
  <c r="BU122" i="116" s="1"/>
  <c r="BT122" i="116"/>
  <c r="Z26" i="48"/>
  <c r="BY111" i="112"/>
  <c r="BZ111" i="112" s="1"/>
  <c r="AJ116" i="112" s="1"/>
  <c r="T23" i="48"/>
  <c r="J126" i="114"/>
  <c r="J78" i="114"/>
  <c r="AP67" i="114" s="1"/>
  <c r="AZ86" i="108" l="1"/>
  <c r="S22" i="48"/>
  <c r="BM122" i="1"/>
  <c r="BU122" i="1" s="1"/>
  <c r="M23" i="48"/>
  <c r="J126" i="1"/>
  <c r="BO75" i="108"/>
  <c r="AH74" i="108" s="1"/>
  <c r="BR75" i="108" s="1"/>
  <c r="BO72" i="108"/>
  <c r="AH68" i="108" s="1"/>
  <c r="BR72" i="108" s="1"/>
  <c r="BM75" i="108"/>
  <c r="AD74" i="108" s="1"/>
  <c r="BL74" i="108"/>
  <c r="AB72" i="108" s="1"/>
  <c r="BN73" i="108"/>
  <c r="AF70" i="108" s="1"/>
  <c r="BN72" i="108"/>
  <c r="AF68" i="108" s="1"/>
  <c r="BO73" i="108"/>
  <c r="AH70" i="108" s="1"/>
  <c r="BR73" i="108" s="1"/>
  <c r="BP72" i="108"/>
  <c r="AJ68" i="108" s="1"/>
  <c r="BN71" i="108"/>
  <c r="AF66" i="108" s="1"/>
  <c r="BL75" i="108"/>
  <c r="AB74" i="108" s="1"/>
  <c r="BM72" i="108"/>
  <c r="AD68" i="108" s="1"/>
  <c r="BL72" i="108"/>
  <c r="AB68" i="108" s="1"/>
  <c r="BM74" i="108"/>
  <c r="AD72" i="108" s="1"/>
  <c r="BO74" i="108"/>
  <c r="AH72" i="108" s="1"/>
  <c r="BR74" i="108" s="1"/>
  <c r="BP73" i="108"/>
  <c r="AJ70" i="108" s="1"/>
  <c r="BP75" i="108"/>
  <c r="AJ74" i="108" s="1"/>
  <c r="BM71" i="108"/>
  <c r="AD66" i="108" s="1"/>
  <c r="BL73" i="108"/>
  <c r="AB70" i="108" s="1"/>
  <c r="BP74" i="108"/>
  <c r="AJ72" i="108" s="1"/>
  <c r="BN74" i="108"/>
  <c r="AF72" i="108" s="1"/>
  <c r="BN75" i="108"/>
  <c r="AF74" i="108" s="1"/>
  <c r="BM73" i="108"/>
  <c r="AD70" i="108" s="1"/>
  <c r="BO71" i="108"/>
  <c r="AH66" i="108" s="1"/>
  <c r="BR71" i="108" s="1"/>
  <c r="BL71" i="108"/>
  <c r="AB66" i="108" s="1"/>
  <c r="BP71" i="108"/>
  <c r="AJ66" i="108" s="1"/>
  <c r="K22" i="48"/>
  <c r="K21" i="48"/>
  <c r="J78" i="108"/>
  <c r="BP123" i="108"/>
  <c r="BQ123" i="108" s="1"/>
  <c r="BL123" i="108"/>
  <c r="BL133" i="108"/>
  <c r="BT123" i="114"/>
  <c r="BL123" i="116"/>
  <c r="BM123" i="116" s="1"/>
  <c r="BP123" i="116"/>
  <c r="BQ123" i="116" s="1"/>
  <c r="BL133" i="116"/>
  <c r="BQ123" i="117"/>
  <c r="BU123" i="117" s="1"/>
  <c r="BT123" i="117"/>
  <c r="BM122" i="117"/>
  <c r="BU122" i="117" s="1"/>
  <c r="BT122" i="117"/>
  <c r="BM142" i="114"/>
  <c r="AD130" i="114" s="1"/>
  <c r="BO140" i="114"/>
  <c r="AH126" i="114" s="1"/>
  <c r="BM140" i="114"/>
  <c r="AD126" i="114" s="1"/>
  <c r="BN142" i="114"/>
  <c r="AF130" i="114" s="1"/>
  <c r="BN140" i="114"/>
  <c r="AF126" i="114" s="1"/>
  <c r="BM139" i="114"/>
  <c r="AD124" i="114" s="1"/>
  <c r="BL123" i="112"/>
  <c r="BP123" i="112"/>
  <c r="BQ123" i="112" s="1"/>
  <c r="BL133" i="112"/>
  <c r="BP141" i="114"/>
  <c r="AJ128" i="114" s="1"/>
  <c r="BM141" i="114"/>
  <c r="AD128" i="114" s="1"/>
  <c r="BL141" i="114"/>
  <c r="AB128" i="114" s="1"/>
  <c r="BP140" i="114"/>
  <c r="AJ126" i="114" s="1"/>
  <c r="BL143" i="114"/>
  <c r="AB132" i="114" s="1"/>
  <c r="BN139" i="114"/>
  <c r="AF124" i="114" s="1"/>
  <c r="BO142" i="114"/>
  <c r="AH130" i="114" s="1"/>
  <c r="J126" i="113"/>
  <c r="BT123" i="1"/>
  <c r="BQ123" i="1"/>
  <c r="BU123" i="1" s="1"/>
  <c r="BO143" i="114"/>
  <c r="AH132" i="114" s="1"/>
  <c r="BP143" i="114"/>
  <c r="AJ132" i="114" s="1"/>
  <c r="BN141" i="114"/>
  <c r="AF128" i="114" s="1"/>
  <c r="L23" i="48"/>
  <c r="AB23" i="48"/>
  <c r="J133" i="114"/>
  <c r="AP125" i="114" s="1"/>
  <c r="BN143" i="114"/>
  <c r="AF132" i="114" s="1"/>
  <c r="BP142" i="114"/>
  <c r="AJ130" i="114" s="1"/>
  <c r="BP139" i="114"/>
  <c r="AJ124" i="114" s="1"/>
  <c r="BQ123" i="115"/>
  <c r="BU123" i="115" s="1"/>
  <c r="BO142" i="115" s="1"/>
  <c r="AH130" i="115" s="1"/>
  <c r="BT123" i="115"/>
  <c r="BQ123" i="113"/>
  <c r="BU123" i="113" s="1"/>
  <c r="J133" i="113" s="1"/>
  <c r="BT123" i="113"/>
  <c r="BM122" i="112"/>
  <c r="BU122" i="112" s="1"/>
  <c r="BT122" i="112"/>
  <c r="BO139" i="114"/>
  <c r="AH124" i="114" s="1"/>
  <c r="BM143" i="114"/>
  <c r="AD132" i="114" s="1"/>
  <c r="BL142" i="114"/>
  <c r="AB130" i="114" s="1"/>
  <c r="BL140" i="114"/>
  <c r="AB126" i="114" s="1"/>
  <c r="BO141" i="114"/>
  <c r="AH128" i="114" s="1"/>
  <c r="T22" i="48" l="1"/>
  <c r="T21" i="48"/>
  <c r="BY96" i="108"/>
  <c r="BZ96" i="108" s="1"/>
  <c r="Z116" i="108" s="1"/>
  <c r="BL132" i="108" s="1"/>
  <c r="BL122" i="108" s="1"/>
  <c r="BO139" i="1"/>
  <c r="AH124" i="1" s="1"/>
  <c r="AP67" i="108"/>
  <c r="L21" i="48"/>
  <c r="L22" i="48"/>
  <c r="BM123" i="108"/>
  <c r="BU123" i="108" s="1"/>
  <c r="J133" i="108" s="1"/>
  <c r="BT123" i="108"/>
  <c r="BT123" i="116"/>
  <c r="BU123" i="116"/>
  <c r="BO139" i="116" s="1"/>
  <c r="AH124" i="116" s="1"/>
  <c r="BM140" i="1"/>
  <c r="AD126" i="1" s="1"/>
  <c r="BN143" i="1"/>
  <c r="AF132" i="1" s="1"/>
  <c r="BP139" i="115"/>
  <c r="AJ124" i="115" s="1"/>
  <c r="BL140" i="115"/>
  <c r="AB126" i="115" s="1"/>
  <c r="BN139" i="115"/>
  <c r="AF124" i="115" s="1"/>
  <c r="BO140" i="115"/>
  <c r="AH126" i="115" s="1"/>
  <c r="BO142" i="1"/>
  <c r="AH130" i="1" s="1"/>
  <c r="BN141" i="1"/>
  <c r="AF128" i="1" s="1"/>
  <c r="BL143" i="1"/>
  <c r="AB132" i="1" s="1"/>
  <c r="BO140" i="1"/>
  <c r="AH126" i="1" s="1"/>
  <c r="BL141" i="1"/>
  <c r="AB128" i="1" s="1"/>
  <c r="BP140" i="115"/>
  <c r="AJ126" i="115" s="1"/>
  <c r="BN140" i="1"/>
  <c r="AF126" i="1" s="1"/>
  <c r="BL143" i="115"/>
  <c r="AB132" i="115" s="1"/>
  <c r="BM142" i="1"/>
  <c r="AD130" i="1" s="1"/>
  <c r="BP140" i="1"/>
  <c r="AJ126" i="1" s="1"/>
  <c r="BO141" i="1"/>
  <c r="AH128" i="1" s="1"/>
  <c r="BN143" i="113"/>
  <c r="AF132" i="113" s="1"/>
  <c r="BO141" i="115"/>
  <c r="AH128" i="115" s="1"/>
  <c r="BL141" i="115"/>
  <c r="AB128" i="115" s="1"/>
  <c r="BM143" i="115"/>
  <c r="AD132" i="115" s="1"/>
  <c r="BL139" i="1"/>
  <c r="AB124" i="1" s="1"/>
  <c r="BP141" i="1"/>
  <c r="AJ128" i="1" s="1"/>
  <c r="BP142" i="1"/>
  <c r="AJ130" i="1" s="1"/>
  <c r="BO139" i="113"/>
  <c r="AH124" i="113" s="1"/>
  <c r="BP141" i="113"/>
  <c r="AJ128" i="113" s="1"/>
  <c r="BN139" i="113"/>
  <c r="AF124" i="113" s="1"/>
  <c r="BL143" i="113"/>
  <c r="AB132" i="113" s="1"/>
  <c r="BP140" i="113"/>
  <c r="AJ126" i="113" s="1"/>
  <c r="BO143" i="115"/>
  <c r="AH132" i="115" s="1"/>
  <c r="BN141" i="113"/>
  <c r="AF128" i="113" s="1"/>
  <c r="BM139" i="113"/>
  <c r="AD124" i="113" s="1"/>
  <c r="BO142" i="113"/>
  <c r="AH130" i="113" s="1"/>
  <c r="J133" i="1"/>
  <c r="AP125" i="1" s="1"/>
  <c r="BL142" i="1"/>
  <c r="AB130" i="1" s="1"/>
  <c r="BN140" i="113"/>
  <c r="AF126" i="113" s="1"/>
  <c r="BP142" i="113"/>
  <c r="AJ130" i="113" s="1"/>
  <c r="J126" i="112"/>
  <c r="BN142" i="115"/>
  <c r="AF130" i="115" s="1"/>
  <c r="BN140" i="115"/>
  <c r="AF126" i="115" s="1"/>
  <c r="BP139" i="1"/>
  <c r="AJ124" i="1" s="1"/>
  <c r="BM141" i="113"/>
  <c r="AD128" i="113" s="1"/>
  <c r="J133" i="115"/>
  <c r="AP125" i="115" s="1"/>
  <c r="BM139" i="1"/>
  <c r="AD124" i="1" s="1"/>
  <c r="BM141" i="1"/>
  <c r="AD128" i="1" s="1"/>
  <c r="BM143" i="1"/>
  <c r="AD132" i="1" s="1"/>
  <c r="BP143" i="113"/>
  <c r="AJ132" i="113" s="1"/>
  <c r="BO141" i="113"/>
  <c r="AH128" i="113" s="1"/>
  <c r="BM140" i="113"/>
  <c r="AD126" i="113" s="1"/>
  <c r="BP141" i="115"/>
  <c r="AJ128" i="115" s="1"/>
  <c r="BP143" i="115"/>
  <c r="AJ132" i="115" s="1"/>
  <c r="BN143" i="115"/>
  <c r="AF132" i="115" s="1"/>
  <c r="BO143" i="1"/>
  <c r="AH132" i="1" s="1"/>
  <c r="BM139" i="115"/>
  <c r="AD124" i="115" s="1"/>
  <c r="BL142" i="115"/>
  <c r="AB130" i="115" s="1"/>
  <c r="BM141" i="115"/>
  <c r="AD128" i="115" s="1"/>
  <c r="BP142" i="115"/>
  <c r="AJ130" i="115" s="1"/>
  <c r="BL139" i="115"/>
  <c r="AB124" i="115" s="1"/>
  <c r="BM140" i="115"/>
  <c r="AD126" i="115" s="1"/>
  <c r="BM142" i="115"/>
  <c r="AD130" i="115" s="1"/>
  <c r="BP143" i="1"/>
  <c r="AJ132" i="1" s="1"/>
  <c r="BN142" i="1"/>
  <c r="AF130" i="1" s="1"/>
  <c r="BL140" i="1"/>
  <c r="AB126" i="1" s="1"/>
  <c r="BN139" i="1"/>
  <c r="AF124" i="1" s="1"/>
  <c r="BM142" i="113"/>
  <c r="AD130" i="113" s="1"/>
  <c r="BO140" i="113"/>
  <c r="AH126" i="113" s="1"/>
  <c r="BM143" i="113"/>
  <c r="AD132" i="113" s="1"/>
  <c r="BM123" i="112"/>
  <c r="BU123" i="112" s="1"/>
  <c r="J133" i="112" s="1"/>
  <c r="AB26" i="48" s="1"/>
  <c r="BT123" i="112"/>
  <c r="AP125" i="113"/>
  <c r="BL139" i="113"/>
  <c r="AB124" i="113" s="1"/>
  <c r="BN142" i="113"/>
  <c r="AF130" i="113" s="1"/>
  <c r="BP139" i="113"/>
  <c r="AJ124" i="113" s="1"/>
  <c r="BM141" i="117"/>
  <c r="AD128" i="117" s="1"/>
  <c r="BO139" i="117"/>
  <c r="AH124" i="117" s="1"/>
  <c r="BM142" i="117"/>
  <c r="AD130" i="117" s="1"/>
  <c r="BO142" i="117"/>
  <c r="AH130" i="117" s="1"/>
  <c r="BL143" i="117"/>
  <c r="AB132" i="117" s="1"/>
  <c r="BL142" i="117"/>
  <c r="AB130" i="117" s="1"/>
  <c r="BM139" i="117"/>
  <c r="AD124" i="117" s="1"/>
  <c r="BP139" i="117"/>
  <c r="AJ124" i="117" s="1"/>
  <c r="BP142" i="117"/>
  <c r="AJ130" i="117" s="1"/>
  <c r="BL140" i="117"/>
  <c r="AB126" i="117" s="1"/>
  <c r="BM140" i="117"/>
  <c r="AD126" i="117" s="1"/>
  <c r="BP140" i="117"/>
  <c r="AJ126" i="117" s="1"/>
  <c r="BL139" i="117"/>
  <c r="AB124" i="117" s="1"/>
  <c r="BO143" i="117"/>
  <c r="AH132" i="117" s="1"/>
  <c r="BO141" i="117"/>
  <c r="AH128" i="117" s="1"/>
  <c r="BM143" i="117"/>
  <c r="AD132" i="117" s="1"/>
  <c r="BN142" i="117"/>
  <c r="AF130" i="117" s="1"/>
  <c r="BO140" i="117"/>
  <c r="AH126" i="117" s="1"/>
  <c r="BN140" i="117"/>
  <c r="AF126" i="117" s="1"/>
  <c r="BN139" i="117"/>
  <c r="AF124" i="117" s="1"/>
  <c r="BL141" i="117"/>
  <c r="AB128" i="117" s="1"/>
  <c r="BN143" i="117"/>
  <c r="AF132" i="117" s="1"/>
  <c r="BP141" i="117"/>
  <c r="AJ128" i="117" s="1"/>
  <c r="BN141" i="117"/>
  <c r="AF128" i="117" s="1"/>
  <c r="BP143" i="117"/>
  <c r="AJ132" i="117" s="1"/>
  <c r="J126" i="117"/>
  <c r="BO139" i="115"/>
  <c r="AH124" i="115" s="1"/>
  <c r="BN141" i="115"/>
  <c r="AF128" i="115" s="1"/>
  <c r="BL142" i="113"/>
  <c r="AB130" i="113" s="1"/>
  <c r="BL140" i="113"/>
  <c r="AB126" i="113" s="1"/>
  <c r="BL141" i="113"/>
  <c r="AB128" i="113" s="1"/>
  <c r="BO143" i="113"/>
  <c r="AH132" i="113" s="1"/>
  <c r="BM122" i="108" l="1"/>
  <c r="BU122" i="108" s="1"/>
  <c r="J126" i="108" s="1"/>
  <c r="BT122" i="108"/>
  <c r="AB21" i="48"/>
  <c r="AB22" i="48"/>
  <c r="M22" i="48"/>
  <c r="M21" i="48"/>
  <c r="AP125" i="108"/>
  <c r="BM140" i="108"/>
  <c r="AD126" i="108" s="1"/>
  <c r="BL140" i="108"/>
  <c r="AB126" i="108" s="1"/>
  <c r="BP140" i="108"/>
  <c r="AJ126" i="108" s="1"/>
  <c r="BL141" i="108"/>
  <c r="AB128" i="108" s="1"/>
  <c r="BP139" i="108"/>
  <c r="AJ124" i="108" s="1"/>
  <c r="BN143" i="108"/>
  <c r="AF132" i="108" s="1"/>
  <c r="BM141" i="108"/>
  <c r="AD128" i="108" s="1"/>
  <c r="BP142" i="108"/>
  <c r="AJ130" i="108" s="1"/>
  <c r="BL142" i="108"/>
  <c r="AB130" i="108" s="1"/>
  <c r="BN141" i="108"/>
  <c r="AF128" i="108" s="1"/>
  <c r="BO140" i="108"/>
  <c r="AH126" i="108" s="1"/>
  <c r="BM142" i="108"/>
  <c r="AD130" i="108" s="1"/>
  <c r="BL139" i="108"/>
  <c r="AB124" i="108" s="1"/>
  <c r="BM143" i="108"/>
  <c r="AD132" i="108" s="1"/>
  <c r="BO139" i="108"/>
  <c r="AH124" i="108" s="1"/>
  <c r="BL143" i="108"/>
  <c r="AB132" i="108" s="1"/>
  <c r="BN142" i="108"/>
  <c r="AF130" i="108" s="1"/>
  <c r="BN140" i="108"/>
  <c r="AF126" i="108" s="1"/>
  <c r="BO143" i="108"/>
  <c r="AH132" i="108" s="1"/>
  <c r="BP141" i="108"/>
  <c r="AJ128" i="108" s="1"/>
  <c r="BM139" i="108"/>
  <c r="AD124" i="108" s="1"/>
  <c r="BO141" i="108"/>
  <c r="AH128" i="108" s="1"/>
  <c r="BP143" i="108"/>
  <c r="AJ132" i="108" s="1"/>
  <c r="BO142" i="108"/>
  <c r="AH130" i="108" s="1"/>
  <c r="BN142" i="116"/>
  <c r="AF130" i="116" s="1"/>
  <c r="BP140" i="116"/>
  <c r="AJ126" i="116" s="1"/>
  <c r="BL141" i="116"/>
  <c r="AB128" i="116" s="1"/>
  <c r="BO142" i="116"/>
  <c r="AH130" i="116" s="1"/>
  <c r="BM139" i="116"/>
  <c r="AD124" i="116" s="1"/>
  <c r="BN141" i="116"/>
  <c r="AF128" i="116" s="1"/>
  <c r="BP142" i="116"/>
  <c r="AJ130" i="116" s="1"/>
  <c r="BL143" i="116"/>
  <c r="AB132" i="116" s="1"/>
  <c r="BP139" i="116"/>
  <c r="AJ124" i="116" s="1"/>
  <c r="BP141" i="116"/>
  <c r="AJ128" i="116" s="1"/>
  <c r="BM140" i="116"/>
  <c r="AD126" i="116" s="1"/>
  <c r="BO141" i="116"/>
  <c r="AH128" i="116" s="1"/>
  <c r="BO143" i="116"/>
  <c r="AH132" i="116" s="1"/>
  <c r="BM141" i="116"/>
  <c r="AD128" i="116" s="1"/>
  <c r="BL142" i="116"/>
  <c r="AB130" i="116" s="1"/>
  <c r="BL139" i="116"/>
  <c r="AB124" i="116" s="1"/>
  <c r="BP143" i="116"/>
  <c r="AJ132" i="116" s="1"/>
  <c r="BM143" i="116"/>
  <c r="AD132" i="116" s="1"/>
  <c r="BL140" i="116"/>
  <c r="AB126" i="116" s="1"/>
  <c r="BM142" i="116"/>
  <c r="AD130" i="116" s="1"/>
  <c r="BO140" i="116"/>
  <c r="AH126" i="116" s="1"/>
  <c r="BN143" i="116"/>
  <c r="AF132" i="116" s="1"/>
  <c r="BN140" i="116"/>
  <c r="AF126" i="116" s="1"/>
  <c r="BN139" i="116"/>
  <c r="AF124" i="116" s="1"/>
  <c r="BM141" i="112"/>
  <c r="AD128" i="112" s="1"/>
  <c r="BP143" i="112"/>
  <c r="AJ132" i="112" s="1"/>
  <c r="BL143" i="112"/>
  <c r="AB132" i="112" s="1"/>
  <c r="BN141" i="112"/>
  <c r="AF128" i="112" s="1"/>
  <c r="BP141" i="112"/>
  <c r="AJ128" i="112" s="1"/>
  <c r="BO139" i="112"/>
  <c r="AH124" i="112" s="1"/>
  <c r="BL140" i="112"/>
  <c r="AB126" i="112" s="1"/>
  <c r="BL142" i="112"/>
  <c r="AB130" i="112" s="1"/>
  <c r="BO141" i="112"/>
  <c r="AH128" i="112" s="1"/>
  <c r="BP139" i="112"/>
  <c r="AJ124" i="112" s="1"/>
  <c r="AA26" i="48"/>
  <c r="AP125" i="112"/>
  <c r="AC26" i="48" s="1"/>
  <c r="AA24" i="48"/>
  <c r="AP125" i="117"/>
  <c r="AC24" i="48" s="1"/>
  <c r="BL141" i="112"/>
  <c r="AB128" i="112" s="1"/>
  <c r="BP140" i="112"/>
  <c r="AJ126" i="112" s="1"/>
  <c r="BN139" i="112"/>
  <c r="AF124" i="112" s="1"/>
  <c r="BO140" i="112"/>
  <c r="AH126" i="112" s="1"/>
  <c r="BN142" i="112"/>
  <c r="AF130" i="112" s="1"/>
  <c r="BO143" i="112"/>
  <c r="AH132" i="112" s="1"/>
  <c r="BN143" i="112"/>
  <c r="AF132" i="112" s="1"/>
  <c r="BN140" i="112"/>
  <c r="AF126" i="112" s="1"/>
  <c r="BM142" i="112"/>
  <c r="AD130" i="112" s="1"/>
  <c r="BM143" i="112"/>
  <c r="AD132" i="112" s="1"/>
  <c r="BP142" i="112"/>
  <c r="AJ130" i="112" s="1"/>
  <c r="BM140" i="112"/>
  <c r="AD126" i="112" s="1"/>
  <c r="AA23" i="48"/>
  <c r="AC23" i="48"/>
  <c r="BL139" i="112"/>
  <c r="AB124" i="112" s="1"/>
  <c r="BM139" i="112"/>
  <c r="AD124" i="112" s="1"/>
  <c r="BO142" i="112"/>
  <c r="AH130" i="112" s="1"/>
  <c r="BN139" i="108" l="1"/>
  <c r="AF124" i="108" s="1"/>
  <c r="AA21" i="48"/>
  <c r="AA22" i="48"/>
  <c r="AC22" i="48"/>
  <c r="AC21" i="48"/>
</calcChain>
</file>

<file path=xl/comments1.xml><?xml version="1.0" encoding="utf-8"?>
<comments xmlns="http://schemas.openxmlformats.org/spreadsheetml/2006/main">
  <authors>
    <author>Familia Lopez</author>
  </authors>
  <commentList>
    <comment ref="Q12" authorId="0" shapeId="0">
      <text>
        <r>
          <rPr>
            <b/>
            <sz val="9"/>
            <color indexed="81"/>
            <rFont val="Tahoma"/>
            <family val="2"/>
          </rPr>
          <t>Familia Lopez:</t>
        </r>
        <r>
          <rPr>
            <sz val="9"/>
            <color indexed="81"/>
            <rFont val="Tahoma"/>
            <family val="2"/>
          </rPr>
          <t xml:space="preserve">
</t>
        </r>
      </text>
    </comment>
  </commentList>
</comments>
</file>

<file path=xl/comments2.xml><?xml version="1.0" encoding="utf-8"?>
<comments xmlns="http://schemas.openxmlformats.org/spreadsheetml/2006/main">
  <authors>
    <author>Ariel Leonel Melo</author>
    <author>Any Johanna Ayala Acuña</author>
  </authors>
  <commentList>
    <comment ref="E18" authorId="0" shapeId="0">
      <text>
        <r>
          <rPr>
            <b/>
            <sz val="9"/>
            <color indexed="81"/>
            <rFont val="Tahoma"/>
            <family val="2"/>
          </rPr>
          <t>Ariel Leonel Melo:</t>
        </r>
        <r>
          <rPr>
            <sz val="9"/>
            <color indexed="81"/>
            <rFont val="Tahoma"/>
            <family val="2"/>
          </rPr>
          <t xml:space="preserve">
De 1 a 5, siendo 5 mucho y 1 nada, qué tanto puedo usar mi</t>
        </r>
        <r>
          <rPr>
            <b/>
            <i/>
            <u/>
            <sz val="9"/>
            <color indexed="81"/>
            <rFont val="Tahoma"/>
            <family val="2"/>
          </rPr>
          <t xml:space="preserve"> fortaleza 1 </t>
        </r>
        <r>
          <rPr>
            <sz val="9"/>
            <color indexed="81"/>
            <rFont val="Tahoma"/>
            <family val="2"/>
          </rPr>
          <t>para sacar ventaja de la</t>
        </r>
        <r>
          <rPr>
            <b/>
            <i/>
            <u/>
            <sz val="9"/>
            <color indexed="81"/>
            <rFont val="Tahoma"/>
            <family val="2"/>
          </rPr>
          <t xml:space="preserve"> oportunidad 1 </t>
        </r>
        <r>
          <rPr>
            <sz val="9"/>
            <color indexed="81"/>
            <rFont val="Tahoma"/>
            <family val="2"/>
          </rPr>
          <t>identificada en el entorno?</t>
        </r>
      </text>
    </comment>
    <comment ref="F18" authorId="0" shapeId="0">
      <text>
        <r>
          <rPr>
            <b/>
            <sz val="9"/>
            <color indexed="81"/>
            <rFont val="Tahoma"/>
            <family val="2"/>
          </rPr>
          <t>Ariel Leonel Melo:</t>
        </r>
        <r>
          <rPr>
            <sz val="9"/>
            <color indexed="81"/>
            <rFont val="Tahoma"/>
            <family val="2"/>
          </rPr>
          <t xml:space="preserve">
De 1 a 5, siendo 5 mucho y 1 nada, qué tanto puedo usar </t>
        </r>
        <r>
          <rPr>
            <b/>
            <i/>
            <u/>
            <sz val="9"/>
            <color indexed="81"/>
            <rFont val="Tahoma"/>
            <family val="2"/>
          </rPr>
          <t>mi fortaleza 1</t>
        </r>
        <r>
          <rPr>
            <sz val="9"/>
            <color indexed="81"/>
            <rFont val="Tahoma"/>
            <family val="2"/>
          </rPr>
          <t xml:space="preserve"> para sacar ventaja de </t>
        </r>
        <r>
          <rPr>
            <b/>
            <i/>
            <u/>
            <sz val="9"/>
            <color indexed="81"/>
            <rFont val="Tahoma"/>
            <family val="2"/>
          </rPr>
          <t>la oportunidad 2</t>
        </r>
        <r>
          <rPr>
            <sz val="9"/>
            <color indexed="81"/>
            <rFont val="Tahoma"/>
            <family val="2"/>
          </rPr>
          <t xml:space="preserve"> identificada en el entorno?</t>
        </r>
      </text>
    </comment>
    <comment ref="G18" authorId="0" shapeId="0">
      <text>
        <r>
          <rPr>
            <b/>
            <sz val="9"/>
            <color indexed="81"/>
            <rFont val="Tahoma"/>
            <family val="2"/>
          </rPr>
          <t>Ariel Leonel Melo:</t>
        </r>
        <r>
          <rPr>
            <sz val="9"/>
            <color indexed="81"/>
            <rFont val="Tahoma"/>
            <family val="2"/>
          </rPr>
          <t xml:space="preserve">
De 1 a 5, siendo 5 mucho y 1 nada, qué tanto puedo usar </t>
        </r>
        <r>
          <rPr>
            <b/>
            <i/>
            <u/>
            <sz val="9"/>
            <color indexed="81"/>
            <rFont val="Tahoma"/>
            <family val="2"/>
          </rPr>
          <t>mi fortaleza 1</t>
        </r>
        <r>
          <rPr>
            <sz val="9"/>
            <color indexed="81"/>
            <rFont val="Tahoma"/>
            <family val="2"/>
          </rPr>
          <t xml:space="preserve"> para sacar ventaja de </t>
        </r>
        <r>
          <rPr>
            <b/>
            <i/>
            <u/>
            <sz val="9"/>
            <color indexed="81"/>
            <rFont val="Tahoma"/>
            <family val="2"/>
          </rPr>
          <t>la oportunidad 3</t>
        </r>
        <r>
          <rPr>
            <sz val="9"/>
            <color indexed="81"/>
            <rFont val="Tahoma"/>
            <family val="2"/>
          </rPr>
          <t xml:space="preserve"> identificada en el entorno?</t>
        </r>
      </text>
    </comment>
    <comment ref="H18" authorId="0" shapeId="0">
      <text>
        <r>
          <rPr>
            <b/>
            <sz val="9"/>
            <color indexed="81"/>
            <rFont val="Tahoma"/>
            <family val="2"/>
          </rPr>
          <t>Ariel Leonel Melo:</t>
        </r>
        <r>
          <rPr>
            <sz val="9"/>
            <color indexed="81"/>
            <rFont val="Tahoma"/>
            <family val="2"/>
          </rPr>
          <t xml:space="preserve">
De 1 a 5, siendo 5 mucho y 1 nada, qué tanto puedo usar </t>
        </r>
        <r>
          <rPr>
            <b/>
            <i/>
            <u/>
            <sz val="9"/>
            <color indexed="81"/>
            <rFont val="Tahoma"/>
            <family val="2"/>
          </rPr>
          <t>mi fortaleza 1</t>
        </r>
        <r>
          <rPr>
            <sz val="9"/>
            <color indexed="81"/>
            <rFont val="Tahoma"/>
            <family val="2"/>
          </rPr>
          <t xml:space="preserve"> para sacar ventaja de la</t>
        </r>
        <r>
          <rPr>
            <b/>
            <i/>
            <u/>
            <sz val="9"/>
            <color indexed="81"/>
            <rFont val="Tahoma"/>
            <family val="2"/>
          </rPr>
          <t xml:space="preserve"> oportunidad 4 </t>
        </r>
        <r>
          <rPr>
            <sz val="9"/>
            <color indexed="81"/>
            <rFont val="Tahoma"/>
            <family val="2"/>
          </rPr>
          <t>identificada en el entorno?</t>
        </r>
      </text>
    </comment>
    <comment ref="I18" authorId="0" shapeId="0">
      <text>
        <r>
          <rPr>
            <b/>
            <sz val="9"/>
            <color indexed="81"/>
            <rFont val="Tahoma"/>
            <family val="2"/>
          </rPr>
          <t>Ariel Leonel Melo:</t>
        </r>
        <r>
          <rPr>
            <sz val="9"/>
            <color indexed="81"/>
            <rFont val="Tahoma"/>
            <family val="2"/>
          </rPr>
          <t xml:space="preserve">
De 1 a 5, siendo 5 mucho y 1 nada, qué tanto puedo usar </t>
        </r>
        <r>
          <rPr>
            <b/>
            <i/>
            <u/>
            <sz val="9"/>
            <color indexed="81"/>
            <rFont val="Tahoma"/>
            <family val="2"/>
          </rPr>
          <t>mi fortaleza 1</t>
        </r>
        <r>
          <rPr>
            <sz val="9"/>
            <color indexed="81"/>
            <rFont val="Tahoma"/>
            <family val="2"/>
          </rPr>
          <t xml:space="preserve"> para sacar ventaja de</t>
        </r>
        <r>
          <rPr>
            <b/>
            <i/>
            <u/>
            <sz val="9"/>
            <color indexed="81"/>
            <rFont val="Tahoma"/>
            <family val="2"/>
          </rPr>
          <t xml:space="preserve"> la oportunidad 5</t>
        </r>
        <r>
          <rPr>
            <sz val="9"/>
            <color indexed="81"/>
            <rFont val="Tahoma"/>
            <family val="2"/>
          </rPr>
          <t xml:space="preserve"> identificada en el entorno?</t>
        </r>
      </text>
    </comment>
    <comment ref="J18" authorId="0" shapeId="0">
      <text>
        <r>
          <rPr>
            <b/>
            <sz val="9"/>
            <color indexed="81"/>
            <rFont val="Tahoma"/>
            <family val="2"/>
          </rPr>
          <t>Ariel Leonel Melo:</t>
        </r>
        <r>
          <rPr>
            <sz val="9"/>
            <color indexed="81"/>
            <rFont val="Tahoma"/>
            <family val="2"/>
          </rPr>
          <t xml:space="preserve">
De 1 a 5, siendo 5 mucho y 1 nada, qué tanto puedo usar </t>
        </r>
        <r>
          <rPr>
            <b/>
            <i/>
            <u/>
            <sz val="9"/>
            <color indexed="81"/>
            <rFont val="Tahoma"/>
            <family val="2"/>
          </rPr>
          <t>mi fortaleza 1</t>
        </r>
        <r>
          <rPr>
            <sz val="9"/>
            <color indexed="81"/>
            <rFont val="Tahoma"/>
            <family val="2"/>
          </rPr>
          <t xml:space="preserve"> para sacar ventaja de </t>
        </r>
        <r>
          <rPr>
            <b/>
            <i/>
            <u/>
            <sz val="9"/>
            <color indexed="81"/>
            <rFont val="Tahoma"/>
            <family val="2"/>
          </rPr>
          <t>la oportunidad 6</t>
        </r>
        <r>
          <rPr>
            <sz val="9"/>
            <color indexed="81"/>
            <rFont val="Tahoma"/>
            <family val="2"/>
          </rPr>
          <t xml:space="preserve"> identificada en el entorno?</t>
        </r>
      </text>
    </comment>
    <comment ref="K18" authorId="0" shapeId="0">
      <text>
        <r>
          <rPr>
            <b/>
            <sz val="9"/>
            <color indexed="81"/>
            <rFont val="Tahoma"/>
            <family val="2"/>
          </rPr>
          <t>Ariel Leonel Melo:</t>
        </r>
        <r>
          <rPr>
            <sz val="9"/>
            <color indexed="81"/>
            <rFont val="Tahoma"/>
            <family val="2"/>
          </rPr>
          <t xml:space="preserve">
De 1 a 5, siendo 5 mucho y 1 nada, qué tanto puedo usar </t>
        </r>
        <r>
          <rPr>
            <b/>
            <i/>
            <u/>
            <sz val="9"/>
            <color indexed="81"/>
            <rFont val="Tahoma"/>
            <family val="2"/>
          </rPr>
          <t>mi fortaleza 1</t>
        </r>
        <r>
          <rPr>
            <sz val="9"/>
            <color indexed="81"/>
            <rFont val="Tahoma"/>
            <family val="2"/>
          </rPr>
          <t xml:space="preserve"> para sacar ventaja de la </t>
        </r>
        <r>
          <rPr>
            <b/>
            <i/>
            <u/>
            <sz val="9"/>
            <color indexed="81"/>
            <rFont val="Tahoma"/>
            <family val="2"/>
          </rPr>
          <t>oportunidad 7</t>
        </r>
        <r>
          <rPr>
            <sz val="9"/>
            <color indexed="81"/>
            <rFont val="Tahoma"/>
            <family val="2"/>
          </rPr>
          <t xml:space="preserve"> identificada en el entorno?</t>
        </r>
      </text>
    </comment>
    <comment ref="M18" authorId="0" shapeId="0">
      <text>
        <r>
          <rPr>
            <b/>
            <sz val="9"/>
            <color indexed="81"/>
            <rFont val="Tahoma"/>
            <family val="2"/>
          </rPr>
          <t>Ariel Leonel Melo:</t>
        </r>
        <r>
          <rPr>
            <sz val="9"/>
            <color indexed="81"/>
            <rFont val="Tahoma"/>
            <family val="2"/>
          </rPr>
          <t xml:space="preserve">
De 1 a 5, siendo 5 mucho y 1 nada, qué tanto puedo usar </t>
        </r>
        <r>
          <rPr>
            <b/>
            <i/>
            <u/>
            <sz val="9"/>
            <color indexed="81"/>
            <rFont val="Tahoma"/>
            <family val="2"/>
          </rPr>
          <t xml:space="preserve">mi fortaleza 1 </t>
        </r>
        <r>
          <rPr>
            <sz val="9"/>
            <color indexed="81"/>
            <rFont val="Tahoma"/>
            <family val="2"/>
          </rPr>
          <t xml:space="preserve">para defenderme de la </t>
        </r>
        <r>
          <rPr>
            <b/>
            <i/>
            <u/>
            <sz val="9"/>
            <color indexed="81"/>
            <rFont val="Tahoma"/>
            <family val="2"/>
          </rPr>
          <t>amenaza 1</t>
        </r>
        <r>
          <rPr>
            <sz val="9"/>
            <color indexed="81"/>
            <rFont val="Tahoma"/>
            <family val="2"/>
          </rPr>
          <t xml:space="preserve"> identificada en el entorno?</t>
        </r>
      </text>
    </comment>
    <comment ref="N18" authorId="0" shapeId="0">
      <text>
        <r>
          <rPr>
            <b/>
            <sz val="9"/>
            <color indexed="81"/>
            <rFont val="Tahoma"/>
            <family val="2"/>
          </rPr>
          <t>Ariel Leonel Melo:</t>
        </r>
        <r>
          <rPr>
            <sz val="9"/>
            <color indexed="81"/>
            <rFont val="Tahoma"/>
            <family val="2"/>
          </rPr>
          <t xml:space="preserve">
De 1 a 5, siendo 5 mucho y 1 nada, qué tanto puedo usar mi fortaleza 1 para defenderme de la amenaza 2 identificada en el entorno?</t>
        </r>
      </text>
    </comment>
    <comment ref="O18" authorId="0" shapeId="0">
      <text>
        <r>
          <rPr>
            <b/>
            <sz val="9"/>
            <color indexed="81"/>
            <rFont val="Tahoma"/>
            <family val="2"/>
          </rPr>
          <t>Ariel Leonel Melo:</t>
        </r>
        <r>
          <rPr>
            <sz val="9"/>
            <color indexed="81"/>
            <rFont val="Tahoma"/>
            <family val="2"/>
          </rPr>
          <t xml:space="preserve">
De 1 a 5, siendo 5 mucho y 1 nada, qué tanto puedo usar mi fortaleza 1 para defenderme de la amenaza 3 identificada en el entorno?</t>
        </r>
      </text>
    </comment>
    <comment ref="P18" authorId="0" shapeId="0">
      <text>
        <r>
          <rPr>
            <b/>
            <sz val="9"/>
            <color indexed="81"/>
            <rFont val="Tahoma"/>
            <family val="2"/>
          </rPr>
          <t>Ariel Leonel Melo:</t>
        </r>
        <r>
          <rPr>
            <sz val="9"/>
            <color indexed="81"/>
            <rFont val="Tahoma"/>
            <family val="2"/>
          </rPr>
          <t xml:space="preserve">
De 1 a 5, siendo 5 mucho y 1 nada, qué tanto puedo usar mi fortaleza 1 para defenderme de la amenaza 4 identificada en el entorno?</t>
        </r>
      </text>
    </comment>
    <comment ref="Q18" authorId="0" shapeId="0">
      <text>
        <r>
          <rPr>
            <b/>
            <sz val="9"/>
            <color indexed="81"/>
            <rFont val="Tahoma"/>
            <family val="2"/>
          </rPr>
          <t>Ariel Leonel Melo:</t>
        </r>
        <r>
          <rPr>
            <sz val="9"/>
            <color indexed="81"/>
            <rFont val="Tahoma"/>
            <family val="2"/>
          </rPr>
          <t xml:space="preserve">
De 1 a 5, siendo 5 mucho y 1 nada, qué tanto puedo usar mi fortaleza 1 para defenderme de la amenaza 5 identificada en el entorno?</t>
        </r>
      </text>
    </comment>
    <comment ref="R18" authorId="0" shapeId="0">
      <text>
        <r>
          <rPr>
            <b/>
            <sz val="9"/>
            <color indexed="81"/>
            <rFont val="Tahoma"/>
            <family val="2"/>
          </rPr>
          <t>Ariel Leonel Melo:</t>
        </r>
        <r>
          <rPr>
            <sz val="9"/>
            <color indexed="81"/>
            <rFont val="Tahoma"/>
            <family val="2"/>
          </rPr>
          <t xml:space="preserve">
De 1 a 5, siendo 5 mucho y 1 nada, qué tanto puedo usar mi fortaleza 1 para defenderme de la amenaza 6 identificada en el entorno?</t>
        </r>
      </text>
    </comment>
    <comment ref="S18" authorId="0" shapeId="0">
      <text>
        <r>
          <rPr>
            <b/>
            <sz val="9"/>
            <color indexed="81"/>
            <rFont val="Tahoma"/>
            <family val="2"/>
          </rPr>
          <t>Ariel Leonel Melo:</t>
        </r>
        <r>
          <rPr>
            <sz val="9"/>
            <color indexed="81"/>
            <rFont val="Tahoma"/>
            <family val="2"/>
          </rPr>
          <t xml:space="preserve">
De 1 a 5, siendo 5 mucho y 1 nada, qué tanto puedo usar mi fortaleza 1 para defenderme de la amenaza 7 identificada en el entorno?</t>
        </r>
      </text>
    </comment>
    <comment ref="E19" authorId="0" shapeId="0">
      <text>
        <r>
          <rPr>
            <b/>
            <sz val="9"/>
            <color indexed="81"/>
            <rFont val="Tahoma"/>
            <family val="2"/>
          </rPr>
          <t>Ariel Leonel Melo:</t>
        </r>
        <r>
          <rPr>
            <sz val="9"/>
            <color indexed="81"/>
            <rFont val="Tahoma"/>
            <family val="2"/>
          </rPr>
          <t xml:space="preserve">
De 1 a 5, siendo 5 mucho y 1 nada, qué tanto puedo usar mi fortaleza 2 para sacar ventaja de la oportunidad 1 identificada en el entorno?</t>
        </r>
      </text>
    </comment>
    <comment ref="F19" authorId="0" shapeId="0">
      <text>
        <r>
          <rPr>
            <b/>
            <sz val="9"/>
            <color indexed="81"/>
            <rFont val="Tahoma"/>
            <family val="2"/>
          </rPr>
          <t>Ariel Leonel Melo:</t>
        </r>
        <r>
          <rPr>
            <sz val="9"/>
            <color indexed="81"/>
            <rFont val="Tahoma"/>
            <family val="2"/>
          </rPr>
          <t xml:space="preserve">
De 1 a 5, siendo 5 mucho y 1 nada, qué tanto puedo usar mi fortaleza 2 para sacar ventaja de la oportunidad 2 identificada en el entorno?</t>
        </r>
      </text>
    </comment>
    <comment ref="G19" authorId="0" shapeId="0">
      <text>
        <r>
          <rPr>
            <b/>
            <sz val="9"/>
            <color indexed="81"/>
            <rFont val="Tahoma"/>
            <family val="2"/>
          </rPr>
          <t>Ariel Leonel Melo:</t>
        </r>
        <r>
          <rPr>
            <sz val="9"/>
            <color indexed="81"/>
            <rFont val="Tahoma"/>
            <family val="2"/>
          </rPr>
          <t xml:space="preserve">
De 1 a 5, siendo 5 mucho y 1 nada, qué tanto puedo usar mi fortaleza 2 para sacar ventaja de la oportunidad 3 identificada en el entorno?</t>
        </r>
      </text>
    </comment>
    <comment ref="H19" authorId="0" shapeId="0">
      <text>
        <r>
          <rPr>
            <b/>
            <sz val="9"/>
            <color indexed="81"/>
            <rFont val="Tahoma"/>
            <family val="2"/>
          </rPr>
          <t>Ariel Leonel Melo:</t>
        </r>
        <r>
          <rPr>
            <sz val="9"/>
            <color indexed="81"/>
            <rFont val="Tahoma"/>
            <family val="2"/>
          </rPr>
          <t xml:space="preserve">
De 1 a 5, siendo 5 mucho y 1 nada, qué tanto puedo usar mi fortaleza 2 para sacar ventaja de la oportunidad 4 identificada en el entorno?</t>
        </r>
      </text>
    </comment>
    <comment ref="I19" authorId="0" shapeId="0">
      <text>
        <r>
          <rPr>
            <b/>
            <sz val="9"/>
            <color indexed="81"/>
            <rFont val="Tahoma"/>
            <family val="2"/>
          </rPr>
          <t>Ariel Leonel Melo:</t>
        </r>
        <r>
          <rPr>
            <sz val="9"/>
            <color indexed="81"/>
            <rFont val="Tahoma"/>
            <family val="2"/>
          </rPr>
          <t xml:space="preserve">
De 1 a 5, siendo 5 mucho y 2 nada, qué tanto puedo usar mi fortaleza 1 para sacar ventaja de la oportunidad 5 identificada en el entorno?</t>
        </r>
      </text>
    </comment>
    <comment ref="J19" authorId="0" shapeId="0">
      <text>
        <r>
          <rPr>
            <b/>
            <sz val="9"/>
            <color indexed="81"/>
            <rFont val="Tahoma"/>
            <family val="2"/>
          </rPr>
          <t>Ariel Leonel Melo:</t>
        </r>
        <r>
          <rPr>
            <sz val="9"/>
            <color indexed="81"/>
            <rFont val="Tahoma"/>
            <family val="2"/>
          </rPr>
          <t xml:space="preserve">
De 1 a 5, siendo 5 mucho y 1 nada, qué tanto puedo usar mi fortaleza 2 para sacar ventaja de la oportunidad 6 identificada en el entorno?</t>
        </r>
      </text>
    </comment>
    <comment ref="K19" authorId="0" shapeId="0">
      <text>
        <r>
          <rPr>
            <b/>
            <sz val="9"/>
            <color indexed="81"/>
            <rFont val="Tahoma"/>
            <family val="2"/>
          </rPr>
          <t>Ariel Leonel Melo:</t>
        </r>
        <r>
          <rPr>
            <sz val="9"/>
            <color indexed="81"/>
            <rFont val="Tahoma"/>
            <family val="2"/>
          </rPr>
          <t xml:space="preserve">
De 1 a 5, siendo 5 mucho y 1 nada, qué tanto puedo usar mi fortaleza 2 para sacar ventaja de la oportunidad 7 identificada en el entorno?</t>
        </r>
      </text>
    </comment>
    <comment ref="N19" authorId="0" shapeId="0">
      <text>
        <r>
          <rPr>
            <b/>
            <sz val="9"/>
            <color indexed="81"/>
            <rFont val="Tahoma"/>
            <family val="2"/>
          </rPr>
          <t>Ariel Leonel Melo:</t>
        </r>
        <r>
          <rPr>
            <sz val="9"/>
            <color indexed="81"/>
            <rFont val="Tahoma"/>
            <family val="2"/>
          </rPr>
          <t xml:space="preserve">
De 1 a 5, siendo 5 mucho y 1 nada, qué tanto puedo usar mi fortaleza 2 para defenderme de la amenaza 2 identificada en el entorno?</t>
        </r>
      </text>
    </comment>
    <comment ref="O19" authorId="0" shapeId="0">
      <text>
        <r>
          <rPr>
            <b/>
            <sz val="9"/>
            <color indexed="81"/>
            <rFont val="Tahoma"/>
            <family val="2"/>
          </rPr>
          <t>Ariel Leonel Melo:</t>
        </r>
        <r>
          <rPr>
            <sz val="9"/>
            <color indexed="81"/>
            <rFont val="Tahoma"/>
            <family val="2"/>
          </rPr>
          <t xml:space="preserve">
De 1 a 5, siendo 5 mucho y 1 nada, qué tanto puedo usar mi fortaleza 2 para defenderme de la amenaza 3 identificada en el entorno?</t>
        </r>
      </text>
    </comment>
    <comment ref="P19" authorId="0" shapeId="0">
      <text>
        <r>
          <rPr>
            <b/>
            <sz val="9"/>
            <color indexed="81"/>
            <rFont val="Tahoma"/>
            <family val="2"/>
          </rPr>
          <t>Ariel Leonel Melo:</t>
        </r>
        <r>
          <rPr>
            <sz val="9"/>
            <color indexed="81"/>
            <rFont val="Tahoma"/>
            <family val="2"/>
          </rPr>
          <t xml:space="preserve">
De 1 a 5, siendo 5 mucho y 1 nada, qué tanto puedo usar mi fortaleza 2 para defenderme de la amenaza 4 identificada en el entorno?</t>
        </r>
      </text>
    </comment>
    <comment ref="Q19" authorId="0" shapeId="0">
      <text>
        <r>
          <rPr>
            <b/>
            <sz val="9"/>
            <color indexed="81"/>
            <rFont val="Tahoma"/>
            <family val="2"/>
          </rPr>
          <t>Ariel Leonel Melo:</t>
        </r>
        <r>
          <rPr>
            <sz val="9"/>
            <color indexed="81"/>
            <rFont val="Tahoma"/>
            <family val="2"/>
          </rPr>
          <t xml:space="preserve">
De 1 a 5, siendo 5 mucho y 1 nada, qué tanto puedo usar mi fortaleza 2 para defenderme de la amenaza 5 identificada en el entorno?</t>
        </r>
      </text>
    </comment>
    <comment ref="R19" authorId="0" shapeId="0">
      <text>
        <r>
          <rPr>
            <b/>
            <sz val="9"/>
            <color indexed="81"/>
            <rFont val="Tahoma"/>
            <family val="2"/>
          </rPr>
          <t>Ariel Leonel Melo:</t>
        </r>
        <r>
          <rPr>
            <sz val="9"/>
            <color indexed="81"/>
            <rFont val="Tahoma"/>
            <family val="2"/>
          </rPr>
          <t xml:space="preserve">
De 1 a 5, siendo 5 mucho y 1 nada, qué tanto puedo usar mi fortaleza 2 para defenderme de la amenaza 6 identificada en el entorno?</t>
        </r>
      </text>
    </comment>
    <comment ref="S19" authorId="0" shapeId="0">
      <text>
        <r>
          <rPr>
            <b/>
            <sz val="9"/>
            <color indexed="81"/>
            <rFont val="Tahoma"/>
            <family val="2"/>
          </rPr>
          <t>Ariel Leonel Melo:</t>
        </r>
        <r>
          <rPr>
            <sz val="9"/>
            <color indexed="81"/>
            <rFont val="Tahoma"/>
            <family val="2"/>
          </rPr>
          <t xml:space="preserve">
De 1 a 5, siendo 5 mucho y 1 nada, qué tanto puedo usar mi fortaleza 2 para defenderme de la amenaza 7 identificada en el entorno?</t>
        </r>
      </text>
    </comment>
    <comment ref="E20" authorId="0" shapeId="0">
      <text>
        <r>
          <rPr>
            <b/>
            <sz val="9"/>
            <color indexed="81"/>
            <rFont val="Tahoma"/>
            <family val="2"/>
          </rPr>
          <t>Ariel Leonel Melo:</t>
        </r>
        <r>
          <rPr>
            <sz val="9"/>
            <color indexed="81"/>
            <rFont val="Tahoma"/>
            <family val="2"/>
          </rPr>
          <t xml:space="preserve">
De 1 a 5, siendo 5 mucho y 1 nada, qué tanto puedo usar mi fortaleza 3 para sacar ventaja de la oportunidad 1 identificada en el entorno?</t>
        </r>
      </text>
    </comment>
    <comment ref="F20" authorId="0" shapeId="0">
      <text>
        <r>
          <rPr>
            <b/>
            <sz val="9"/>
            <color indexed="81"/>
            <rFont val="Tahoma"/>
            <family val="2"/>
          </rPr>
          <t>Ariel Leonel Melo:</t>
        </r>
        <r>
          <rPr>
            <sz val="9"/>
            <color indexed="81"/>
            <rFont val="Tahoma"/>
            <family val="2"/>
          </rPr>
          <t xml:space="preserve">
De 1 a 5, siendo 5 mucho y 1 nada, qué tanto puedo usar mi fortaleza 3 para sacar ventaja de la oportunidad 2 identificada en el entorno?</t>
        </r>
      </text>
    </comment>
    <comment ref="G20" authorId="0" shapeId="0">
      <text>
        <r>
          <rPr>
            <b/>
            <sz val="9"/>
            <color indexed="81"/>
            <rFont val="Tahoma"/>
            <family val="2"/>
          </rPr>
          <t>Ariel Leonel Melo:</t>
        </r>
        <r>
          <rPr>
            <sz val="9"/>
            <color indexed="81"/>
            <rFont val="Tahoma"/>
            <family val="2"/>
          </rPr>
          <t xml:space="preserve">
De 1 a 5, siendo 5 mucho y 1 nada, qué tanto puedo usar mi fortaleza 3 para sacar ventaja de la oportunidad 3 identificada en el entorno?</t>
        </r>
      </text>
    </comment>
    <comment ref="H20" authorId="0" shapeId="0">
      <text>
        <r>
          <rPr>
            <b/>
            <sz val="9"/>
            <color indexed="81"/>
            <rFont val="Tahoma"/>
            <family val="2"/>
          </rPr>
          <t>Ariel Leonel Melo:</t>
        </r>
        <r>
          <rPr>
            <sz val="9"/>
            <color indexed="81"/>
            <rFont val="Tahoma"/>
            <family val="2"/>
          </rPr>
          <t xml:space="preserve">
De 1 a 5, siendo 5 mucho y 1 nada, qué tanto puedo usar mi fortaleza 3 para sacar ventaja de la oportunidad 4 identificada en el entorno?</t>
        </r>
      </text>
    </comment>
    <comment ref="I20" authorId="0" shapeId="0">
      <text>
        <r>
          <rPr>
            <b/>
            <sz val="9"/>
            <color indexed="81"/>
            <rFont val="Tahoma"/>
            <family val="2"/>
          </rPr>
          <t>Ariel Leonel Melo:</t>
        </r>
        <r>
          <rPr>
            <sz val="9"/>
            <color indexed="81"/>
            <rFont val="Tahoma"/>
            <family val="2"/>
          </rPr>
          <t xml:space="preserve">
De 1 a 5, siendo 5 mucho y 3 nada, qué tanto puedo usar mi fortaleza 1 para sacar ventaja de la oportunidad 5 identificada en el entorno?</t>
        </r>
      </text>
    </comment>
    <comment ref="J20" authorId="0" shapeId="0">
      <text>
        <r>
          <rPr>
            <b/>
            <sz val="9"/>
            <color indexed="81"/>
            <rFont val="Tahoma"/>
            <family val="2"/>
          </rPr>
          <t>Ariel Leonel Melo:</t>
        </r>
        <r>
          <rPr>
            <sz val="9"/>
            <color indexed="81"/>
            <rFont val="Tahoma"/>
            <family val="2"/>
          </rPr>
          <t xml:space="preserve">
De 1 a 5, siendo 5 mucho y 1 nada, qué tanto puedo usar mi fortaleza 3 para sacar ventaja de la oportunidad 6 identificada en el entorno?</t>
        </r>
      </text>
    </comment>
    <comment ref="K20" authorId="0" shapeId="0">
      <text>
        <r>
          <rPr>
            <b/>
            <sz val="9"/>
            <color indexed="81"/>
            <rFont val="Tahoma"/>
            <family val="2"/>
          </rPr>
          <t>Ariel Leonel Melo:</t>
        </r>
        <r>
          <rPr>
            <sz val="9"/>
            <color indexed="81"/>
            <rFont val="Tahoma"/>
            <family val="2"/>
          </rPr>
          <t xml:space="preserve">
De 1 a 5, siendo 5 mucho y 1 nada, qué tanto puedo usar mi fortaleza 3 para sacar ventaja de la oportunidad 7 identificada en el entorno?</t>
        </r>
      </text>
    </comment>
    <comment ref="N20" authorId="0" shapeId="0">
      <text>
        <r>
          <rPr>
            <b/>
            <sz val="9"/>
            <color indexed="81"/>
            <rFont val="Tahoma"/>
            <family val="2"/>
          </rPr>
          <t>Ariel Leonel Melo:</t>
        </r>
        <r>
          <rPr>
            <sz val="9"/>
            <color indexed="81"/>
            <rFont val="Tahoma"/>
            <family val="2"/>
          </rPr>
          <t xml:space="preserve">
De 1 a 5, siendo 5 mucho y 1 nada, qué tanto puedo usar mi fortaleza 3 para defenderme de la amenaza 2 identificada en el entorno?</t>
        </r>
      </text>
    </comment>
    <comment ref="O20" authorId="0" shapeId="0">
      <text>
        <r>
          <rPr>
            <b/>
            <sz val="9"/>
            <color indexed="81"/>
            <rFont val="Tahoma"/>
            <family val="2"/>
          </rPr>
          <t>Ariel Leonel Melo:</t>
        </r>
        <r>
          <rPr>
            <sz val="9"/>
            <color indexed="81"/>
            <rFont val="Tahoma"/>
            <family val="2"/>
          </rPr>
          <t xml:space="preserve">
De 1 a 5, siendo 5 mucho y 1 nada, qué tanto puedo usar mi fortaleza 3 para defenderme de la amenaza 3 identificada en el entorno?</t>
        </r>
      </text>
    </comment>
    <comment ref="P20" authorId="0" shapeId="0">
      <text>
        <r>
          <rPr>
            <b/>
            <sz val="9"/>
            <color indexed="81"/>
            <rFont val="Tahoma"/>
            <family val="2"/>
          </rPr>
          <t>Ariel Leonel Melo:</t>
        </r>
        <r>
          <rPr>
            <sz val="9"/>
            <color indexed="81"/>
            <rFont val="Tahoma"/>
            <family val="2"/>
          </rPr>
          <t xml:space="preserve">
De 1 a 5, siendo 5 mucho y 1 nada, qué tanto puedo usar mi fortaleza 3 para defenderme de la amenaza 4 identificada en el entorno?</t>
        </r>
      </text>
    </comment>
    <comment ref="Q20" authorId="0" shapeId="0">
      <text>
        <r>
          <rPr>
            <b/>
            <sz val="9"/>
            <color indexed="81"/>
            <rFont val="Tahoma"/>
            <family val="2"/>
          </rPr>
          <t>Ariel Leonel Melo:</t>
        </r>
        <r>
          <rPr>
            <sz val="9"/>
            <color indexed="81"/>
            <rFont val="Tahoma"/>
            <family val="2"/>
          </rPr>
          <t xml:space="preserve">
De 1 a 5, siendo 5 mucho y 1 nada, qué tanto puedo usar mi fortaleza 3 para defenderme de la amenaza 5 identificada en el entorno?</t>
        </r>
      </text>
    </comment>
    <comment ref="R20" authorId="0" shapeId="0">
      <text>
        <r>
          <rPr>
            <b/>
            <sz val="9"/>
            <color indexed="81"/>
            <rFont val="Tahoma"/>
            <family val="2"/>
          </rPr>
          <t>Ariel Leonel Melo:</t>
        </r>
        <r>
          <rPr>
            <sz val="9"/>
            <color indexed="81"/>
            <rFont val="Tahoma"/>
            <family val="2"/>
          </rPr>
          <t xml:space="preserve">
De 1 a 5, siendo 5 mucho y 1 nada, qué tanto puedo usar mi fortaleza 3 para defenderme de la amenaza 6 identificada en el entorno?</t>
        </r>
      </text>
    </comment>
    <comment ref="S20" authorId="0" shapeId="0">
      <text>
        <r>
          <rPr>
            <b/>
            <sz val="9"/>
            <color indexed="81"/>
            <rFont val="Tahoma"/>
            <family val="2"/>
          </rPr>
          <t>Ariel Leonel Melo:</t>
        </r>
        <r>
          <rPr>
            <sz val="9"/>
            <color indexed="81"/>
            <rFont val="Tahoma"/>
            <family val="2"/>
          </rPr>
          <t xml:space="preserve">
De 1 a 5, siendo 5 mucho y 1 nada, qué tanto puedo usar mi fortaleza 3 para defenderme de la amenaza 7 identificada en el entorno?</t>
        </r>
      </text>
    </comment>
    <comment ref="E21" authorId="0" shapeId="0">
      <text>
        <r>
          <rPr>
            <b/>
            <sz val="9"/>
            <color indexed="81"/>
            <rFont val="Tahoma"/>
            <family val="2"/>
          </rPr>
          <t>Ariel Leonel Melo:</t>
        </r>
        <r>
          <rPr>
            <sz val="9"/>
            <color indexed="81"/>
            <rFont val="Tahoma"/>
            <family val="2"/>
          </rPr>
          <t xml:space="preserve">
De 1 a 5, siendo 5 mucho y 1 nada, qué tanto puedo usar mi fortaleza 4 para sacar ventaja de la oportunidad 1 identificada en el entorno?</t>
        </r>
      </text>
    </comment>
    <comment ref="F21" authorId="0" shapeId="0">
      <text>
        <r>
          <rPr>
            <b/>
            <sz val="9"/>
            <color indexed="81"/>
            <rFont val="Tahoma"/>
            <family val="2"/>
          </rPr>
          <t>Ariel Leonel Melo:</t>
        </r>
        <r>
          <rPr>
            <sz val="9"/>
            <color indexed="81"/>
            <rFont val="Tahoma"/>
            <family val="2"/>
          </rPr>
          <t xml:space="preserve">
De 1 a 5, siendo 5 mucho y 1 nada, qué tanto puedo usar mi fortaleza 4 para sacar ventaja de la oportunidad 2 identificada en el entorno?</t>
        </r>
      </text>
    </comment>
    <comment ref="G21" authorId="0" shapeId="0">
      <text>
        <r>
          <rPr>
            <b/>
            <sz val="9"/>
            <color indexed="81"/>
            <rFont val="Tahoma"/>
            <family val="2"/>
          </rPr>
          <t>Ariel Leonel Melo:</t>
        </r>
        <r>
          <rPr>
            <sz val="9"/>
            <color indexed="81"/>
            <rFont val="Tahoma"/>
            <family val="2"/>
          </rPr>
          <t xml:space="preserve">
De 1 a 5, siendo 5 mucho y 1 nada, qué tanto puedo usar mi fortaleza 4 para sacar ventaja de la oportunidad 3 identificada en el entorno?</t>
        </r>
      </text>
    </comment>
    <comment ref="H21" authorId="0" shapeId="0">
      <text>
        <r>
          <rPr>
            <b/>
            <sz val="9"/>
            <color indexed="81"/>
            <rFont val="Tahoma"/>
            <family val="2"/>
          </rPr>
          <t>Ariel Leonel Melo:</t>
        </r>
        <r>
          <rPr>
            <sz val="9"/>
            <color indexed="81"/>
            <rFont val="Tahoma"/>
            <family val="2"/>
          </rPr>
          <t xml:space="preserve">
De 1 a 5, siendo 5 mucho y 1 nada, qué tanto puedo usar mi fortaleza 4 para sacar ventaja de la oportunidad 4 identificada en el entorno?</t>
        </r>
      </text>
    </comment>
    <comment ref="I21" authorId="0" shapeId="0">
      <text>
        <r>
          <rPr>
            <b/>
            <sz val="9"/>
            <color indexed="81"/>
            <rFont val="Tahoma"/>
            <family val="2"/>
          </rPr>
          <t>Ariel Leonel Melo:</t>
        </r>
        <r>
          <rPr>
            <sz val="9"/>
            <color indexed="81"/>
            <rFont val="Tahoma"/>
            <family val="2"/>
          </rPr>
          <t xml:space="preserve">
De 1 a 5, siendo 5 mucho y 4 nada, qué tanto puedo usar mi fortaleza 1 para sacar ventaja de la oportunidad 5 identificada en el entorno?</t>
        </r>
      </text>
    </comment>
    <comment ref="J21" authorId="0" shapeId="0">
      <text>
        <r>
          <rPr>
            <b/>
            <sz val="9"/>
            <color indexed="81"/>
            <rFont val="Tahoma"/>
            <family val="2"/>
          </rPr>
          <t>Ariel Leonel Melo:</t>
        </r>
        <r>
          <rPr>
            <sz val="9"/>
            <color indexed="81"/>
            <rFont val="Tahoma"/>
            <family val="2"/>
          </rPr>
          <t xml:space="preserve">
De 1 a 5, siendo 5 mucho y 1 nada, qué tanto puedo usar mi fortaleza 4 para sacar ventaja de la oportunidad 6 identificada en el entorno?</t>
        </r>
      </text>
    </comment>
    <comment ref="K21" authorId="0" shapeId="0">
      <text>
        <r>
          <rPr>
            <b/>
            <sz val="9"/>
            <color indexed="81"/>
            <rFont val="Tahoma"/>
            <family val="2"/>
          </rPr>
          <t>Ariel Leonel Melo:</t>
        </r>
        <r>
          <rPr>
            <sz val="9"/>
            <color indexed="81"/>
            <rFont val="Tahoma"/>
            <family val="2"/>
          </rPr>
          <t xml:space="preserve">
De 1 a 5, siendo 5 mucho y 1 nada, qué tanto puedo usar mi fortaleza 4 para sacar ventaja de la oportunidad 7 identificada en el entorno?</t>
        </r>
      </text>
    </comment>
    <comment ref="M21" authorId="1" shapeId="0">
      <text>
        <r>
          <rPr>
            <b/>
            <sz val="9"/>
            <color indexed="81"/>
            <rFont val="Tahoma"/>
            <family val="2"/>
          </rPr>
          <t>Any Johanna Ayala Acuña:</t>
        </r>
        <r>
          <rPr>
            <sz val="9"/>
            <color indexed="81"/>
            <rFont val="Tahoma"/>
            <family val="2"/>
          </rPr>
          <t xml:space="preserve">
De 1 a 5, siendo 5 mucho y 1 nada, qué tanto puedo usar mi fortaleza 4 para defenderme de la amenaza 1 identificada en el entorno?</t>
        </r>
      </text>
    </comment>
    <comment ref="N21" authorId="0" shapeId="0">
      <text>
        <r>
          <rPr>
            <b/>
            <sz val="9"/>
            <color indexed="81"/>
            <rFont val="Tahoma"/>
            <family val="2"/>
          </rPr>
          <t>Ariel Leonel Melo:</t>
        </r>
        <r>
          <rPr>
            <sz val="9"/>
            <color indexed="81"/>
            <rFont val="Tahoma"/>
            <family val="2"/>
          </rPr>
          <t xml:space="preserve">
De 1 a 5, siendo 5 mucho y 1 nada, qué tanto puedo usar mi fortaleza 4 para defenderme de la amenaza 2 identificada en el entorno?</t>
        </r>
      </text>
    </comment>
    <comment ref="O21" authorId="0" shapeId="0">
      <text>
        <r>
          <rPr>
            <b/>
            <sz val="9"/>
            <color indexed="81"/>
            <rFont val="Tahoma"/>
            <family val="2"/>
          </rPr>
          <t>Ariel Leonel Melo:</t>
        </r>
        <r>
          <rPr>
            <sz val="9"/>
            <color indexed="81"/>
            <rFont val="Tahoma"/>
            <family val="2"/>
          </rPr>
          <t xml:space="preserve">
De 1 a 5, siendo 5 mucho y 1 nada, qué tanto puedo usar mi fortaleza 4 para defenderme de la amenaza 3 identificada en el entorno?</t>
        </r>
      </text>
    </comment>
    <comment ref="P21" authorId="0" shapeId="0">
      <text>
        <r>
          <rPr>
            <b/>
            <sz val="9"/>
            <color indexed="81"/>
            <rFont val="Tahoma"/>
            <family val="2"/>
          </rPr>
          <t>Ariel Leonel Melo:</t>
        </r>
        <r>
          <rPr>
            <sz val="9"/>
            <color indexed="81"/>
            <rFont val="Tahoma"/>
            <family val="2"/>
          </rPr>
          <t xml:space="preserve">
De 1 a 5, siendo 5 mucho y 1 nada, qué tanto puedo usar mi fortaleza 4 para defenderme de la amenaza 4 identificada en el entorno?</t>
        </r>
      </text>
    </comment>
    <comment ref="Q21" authorId="0" shapeId="0">
      <text>
        <r>
          <rPr>
            <b/>
            <sz val="9"/>
            <color indexed="81"/>
            <rFont val="Tahoma"/>
            <family val="2"/>
          </rPr>
          <t>Ariel Leonel Melo:</t>
        </r>
        <r>
          <rPr>
            <sz val="9"/>
            <color indexed="81"/>
            <rFont val="Tahoma"/>
            <family val="2"/>
          </rPr>
          <t xml:space="preserve">
De 1 a 5, siendo 5 mucho y 1 nada, qué tanto puedo usar mi fortaleza 4 para defenderme de la amenaza 5 identificada en el entorno?</t>
        </r>
      </text>
    </comment>
    <comment ref="R21" authorId="0" shapeId="0">
      <text>
        <r>
          <rPr>
            <b/>
            <sz val="9"/>
            <color indexed="81"/>
            <rFont val="Tahoma"/>
            <family val="2"/>
          </rPr>
          <t>Ariel Leonel Melo:</t>
        </r>
        <r>
          <rPr>
            <sz val="9"/>
            <color indexed="81"/>
            <rFont val="Tahoma"/>
            <family val="2"/>
          </rPr>
          <t xml:space="preserve">
De 1 a 5, siendo 5 mucho y 1 nada, qué tanto puedo usar mi fortaleza 4 para defenderme de la amenaza 6 identificada en el entorno?</t>
        </r>
      </text>
    </comment>
    <comment ref="S21" authorId="0" shapeId="0">
      <text>
        <r>
          <rPr>
            <b/>
            <sz val="9"/>
            <color indexed="81"/>
            <rFont val="Tahoma"/>
            <family val="2"/>
          </rPr>
          <t>Ariel Leonel Melo:</t>
        </r>
        <r>
          <rPr>
            <sz val="9"/>
            <color indexed="81"/>
            <rFont val="Tahoma"/>
            <family val="2"/>
          </rPr>
          <t xml:space="preserve">
De 1 a 5, siendo 5 mucho y 1 nada, qué tanto puedo usar mi fortaleza 4 para defenderme de la amenaza 7 identificada en el entorno?</t>
        </r>
      </text>
    </comment>
    <comment ref="E22" authorId="0" shapeId="0">
      <text>
        <r>
          <rPr>
            <b/>
            <sz val="9"/>
            <color indexed="81"/>
            <rFont val="Tahoma"/>
            <family val="2"/>
          </rPr>
          <t>Ariel Leonel Melo:</t>
        </r>
        <r>
          <rPr>
            <sz val="9"/>
            <color indexed="81"/>
            <rFont val="Tahoma"/>
            <family val="2"/>
          </rPr>
          <t xml:space="preserve">
De 1 a 5, siendo 5 mucho y 1 nada, qué tanto puedo usar mi fortaleza 5 para sacar ventaja de la oportunidad 1 identificada en el entorno?</t>
        </r>
      </text>
    </comment>
    <comment ref="F22" authorId="0" shapeId="0">
      <text>
        <r>
          <rPr>
            <b/>
            <sz val="9"/>
            <color indexed="81"/>
            <rFont val="Tahoma"/>
            <family val="2"/>
          </rPr>
          <t>Ariel Leonel Melo:</t>
        </r>
        <r>
          <rPr>
            <sz val="9"/>
            <color indexed="81"/>
            <rFont val="Tahoma"/>
            <family val="2"/>
          </rPr>
          <t xml:space="preserve">
De 1 a 5, siendo 5 mucho y 1 nada, qué tanto puedo usar mi fortaleza 5 para sacar ventaja de la oportunidad 2 identificada en el entorno?</t>
        </r>
      </text>
    </comment>
    <comment ref="G22" authorId="0" shapeId="0">
      <text>
        <r>
          <rPr>
            <b/>
            <sz val="9"/>
            <color indexed="81"/>
            <rFont val="Tahoma"/>
            <family val="2"/>
          </rPr>
          <t>Ariel Leonel Melo:</t>
        </r>
        <r>
          <rPr>
            <sz val="9"/>
            <color indexed="81"/>
            <rFont val="Tahoma"/>
            <family val="2"/>
          </rPr>
          <t xml:space="preserve">
De 1 a 5, siendo 5 mucho y 1 nada, qué tanto puedo usar mi fortaleza 5 para sacar ventaja de la oportunidad 3 identificada en el entorno?</t>
        </r>
      </text>
    </comment>
    <comment ref="H22" authorId="0" shapeId="0">
      <text>
        <r>
          <rPr>
            <b/>
            <sz val="9"/>
            <color indexed="81"/>
            <rFont val="Tahoma"/>
            <family val="2"/>
          </rPr>
          <t>Ariel Leonel Melo:</t>
        </r>
        <r>
          <rPr>
            <sz val="9"/>
            <color indexed="81"/>
            <rFont val="Tahoma"/>
            <family val="2"/>
          </rPr>
          <t xml:space="preserve">
De 1 a 5, siendo 5 mucho y 1 nada, qué tanto puedo usar mi fortaleza 5 para sacar ventaja de la oportunidad 4 identificada en el entorno?</t>
        </r>
      </text>
    </comment>
    <comment ref="I22" authorId="0" shapeId="0">
      <text>
        <r>
          <rPr>
            <b/>
            <sz val="9"/>
            <color indexed="81"/>
            <rFont val="Tahoma"/>
            <family val="2"/>
          </rPr>
          <t>Ariel Leonel Melo:</t>
        </r>
        <r>
          <rPr>
            <sz val="9"/>
            <color indexed="81"/>
            <rFont val="Tahoma"/>
            <family val="2"/>
          </rPr>
          <t xml:space="preserve">
De 1 a 5, siendo 5 mucho y 5 nada, qué tanto puedo usar mi fortaleza 1 para sacar ventaja de la oportunidad 5 identificada en el entorno?</t>
        </r>
      </text>
    </comment>
    <comment ref="J22" authorId="0" shapeId="0">
      <text>
        <r>
          <rPr>
            <b/>
            <sz val="9"/>
            <color indexed="81"/>
            <rFont val="Tahoma"/>
            <family val="2"/>
          </rPr>
          <t>Ariel Leonel Melo:</t>
        </r>
        <r>
          <rPr>
            <sz val="9"/>
            <color indexed="81"/>
            <rFont val="Tahoma"/>
            <family val="2"/>
          </rPr>
          <t xml:space="preserve">
De 1 a 5, siendo 5 mucho y 1 nada, qué tanto puedo usar mi fortaleza 5 para sacar ventaja de la oportunidad 6 identificada en el entorno?</t>
        </r>
      </text>
    </comment>
    <comment ref="K22" authorId="0" shapeId="0">
      <text>
        <r>
          <rPr>
            <b/>
            <sz val="9"/>
            <color indexed="81"/>
            <rFont val="Tahoma"/>
            <family val="2"/>
          </rPr>
          <t>Ariel Leonel Melo:</t>
        </r>
        <r>
          <rPr>
            <sz val="9"/>
            <color indexed="81"/>
            <rFont val="Tahoma"/>
            <family val="2"/>
          </rPr>
          <t xml:space="preserve">
De 1 a 5, siendo 5 mucho y 1 nada, qué tanto puedo usar mi fortaleza 5 para sacar ventaja de la oportunidad 7 identificada en el entorno?</t>
        </r>
      </text>
    </comment>
    <comment ref="M22" authorId="1" shapeId="0">
      <text>
        <r>
          <rPr>
            <b/>
            <sz val="9"/>
            <color indexed="81"/>
            <rFont val="Tahoma"/>
            <family val="2"/>
          </rPr>
          <t>Any Johanna Ayala Acuña:</t>
        </r>
        <r>
          <rPr>
            <sz val="9"/>
            <color indexed="81"/>
            <rFont val="Tahoma"/>
            <family val="2"/>
          </rPr>
          <t xml:space="preserve">
De 1 a 5, siendo 5 mucho y 1 nada, qué tanto puedo usar mi fortaleza 5 para defenderme de la amenaza 1 identificada en el entorno?</t>
        </r>
      </text>
    </comment>
    <comment ref="N22" authorId="0" shapeId="0">
      <text>
        <r>
          <rPr>
            <b/>
            <sz val="9"/>
            <color indexed="81"/>
            <rFont val="Tahoma"/>
            <family val="2"/>
          </rPr>
          <t>Ariel Leonel Melo:</t>
        </r>
        <r>
          <rPr>
            <sz val="9"/>
            <color indexed="81"/>
            <rFont val="Tahoma"/>
            <family val="2"/>
          </rPr>
          <t xml:space="preserve">
De 1 a 5, siendo 5 mucho y 1 nada, qué tanto puedo usar mi fortaleza 5 para defenderme de la amenaza 2 identificada en el entorno?</t>
        </r>
      </text>
    </comment>
    <comment ref="O22" authorId="0" shapeId="0">
      <text>
        <r>
          <rPr>
            <b/>
            <sz val="9"/>
            <color indexed="81"/>
            <rFont val="Tahoma"/>
            <family val="2"/>
          </rPr>
          <t>Ariel Leonel Melo:</t>
        </r>
        <r>
          <rPr>
            <sz val="9"/>
            <color indexed="81"/>
            <rFont val="Tahoma"/>
            <family val="2"/>
          </rPr>
          <t xml:space="preserve">
De 1 a 5, siendo 5 mucho y 1 nada, qué tanto puedo usar mi fortaleza 5 para defenderme de la amenaza 3 identificada en el entorno?</t>
        </r>
      </text>
    </comment>
    <comment ref="P22" authorId="0" shapeId="0">
      <text>
        <r>
          <rPr>
            <b/>
            <sz val="9"/>
            <color indexed="81"/>
            <rFont val="Tahoma"/>
            <family val="2"/>
          </rPr>
          <t>Ariel Leonel Melo:</t>
        </r>
        <r>
          <rPr>
            <sz val="9"/>
            <color indexed="81"/>
            <rFont val="Tahoma"/>
            <family val="2"/>
          </rPr>
          <t xml:space="preserve">
De 1 a 5, siendo 5 mucho y 1 nada, qué tanto puedo usar mi fortaleza 5 para defenderme de la amenaza 4 identificada en el entorno?</t>
        </r>
      </text>
    </comment>
    <comment ref="Q22" authorId="0" shapeId="0">
      <text>
        <r>
          <rPr>
            <b/>
            <sz val="9"/>
            <color indexed="81"/>
            <rFont val="Tahoma"/>
            <family val="2"/>
          </rPr>
          <t>Ariel Leonel Melo:</t>
        </r>
        <r>
          <rPr>
            <sz val="9"/>
            <color indexed="81"/>
            <rFont val="Tahoma"/>
            <family val="2"/>
          </rPr>
          <t xml:space="preserve">
De 1 a 5, siendo 5 mucho y 1 nada, qué tanto puedo usar mi fortaleza 5 para defenderme de la amenaza 5 identificada en el entorno?</t>
        </r>
      </text>
    </comment>
    <comment ref="R22" authorId="0" shapeId="0">
      <text>
        <r>
          <rPr>
            <b/>
            <sz val="9"/>
            <color indexed="81"/>
            <rFont val="Tahoma"/>
            <family val="2"/>
          </rPr>
          <t>Ariel Leonel Melo:</t>
        </r>
        <r>
          <rPr>
            <sz val="9"/>
            <color indexed="81"/>
            <rFont val="Tahoma"/>
            <family val="2"/>
          </rPr>
          <t xml:space="preserve">
De 1 a 5, siendo 5 mucho y 1 nada, qué tanto puedo usar mi fortaleza 5 para defenderme de la amenaza 6 identificada en el entorno?</t>
        </r>
      </text>
    </comment>
    <comment ref="S22" authorId="0" shapeId="0">
      <text>
        <r>
          <rPr>
            <b/>
            <sz val="9"/>
            <color indexed="81"/>
            <rFont val="Tahoma"/>
            <family val="2"/>
          </rPr>
          <t>Ariel Leonel Melo:</t>
        </r>
        <r>
          <rPr>
            <sz val="9"/>
            <color indexed="81"/>
            <rFont val="Tahoma"/>
            <family val="2"/>
          </rPr>
          <t xml:space="preserve">
De 1 a 5, siendo 5 mucho y 1 nada, qué tanto puedo usar mi fortaleza 5 para defenderme de la amenaza 7 identificada en el entorno?</t>
        </r>
      </text>
    </comment>
    <comment ref="E23" authorId="0" shapeId="0">
      <text>
        <r>
          <rPr>
            <b/>
            <sz val="9"/>
            <color indexed="81"/>
            <rFont val="Tahoma"/>
            <family val="2"/>
          </rPr>
          <t>Ariel Leonel Melo:</t>
        </r>
        <r>
          <rPr>
            <sz val="9"/>
            <color indexed="81"/>
            <rFont val="Tahoma"/>
            <family val="2"/>
          </rPr>
          <t xml:space="preserve">
De 1 a 5, siendo 5 mucho y 1 nada, qué tanto puedo usar mi fortaleza 6 para sacar ventaja de la oportunidad 1 identificada en el entorno?</t>
        </r>
      </text>
    </comment>
    <comment ref="F23" authorId="0" shapeId="0">
      <text>
        <r>
          <rPr>
            <b/>
            <sz val="9"/>
            <color indexed="81"/>
            <rFont val="Tahoma"/>
            <family val="2"/>
          </rPr>
          <t>Ariel Leonel Melo:</t>
        </r>
        <r>
          <rPr>
            <sz val="9"/>
            <color indexed="81"/>
            <rFont val="Tahoma"/>
            <family val="2"/>
          </rPr>
          <t xml:space="preserve">
De 1 a 5, siendo 5 mucho y 1 nada, qué tanto puedo usar mi fortaleza 6 para sacar ventaja de la oportunidad 2 identificada en el entorno?</t>
        </r>
      </text>
    </comment>
    <comment ref="G23" authorId="0" shapeId="0">
      <text>
        <r>
          <rPr>
            <b/>
            <sz val="9"/>
            <color indexed="81"/>
            <rFont val="Tahoma"/>
            <family val="2"/>
          </rPr>
          <t>Ariel Leonel Melo:</t>
        </r>
        <r>
          <rPr>
            <sz val="9"/>
            <color indexed="81"/>
            <rFont val="Tahoma"/>
            <family val="2"/>
          </rPr>
          <t xml:space="preserve">
De 1 a 5, siendo 5 mucho y 1 nada, qué tanto puedo usar mi fortaleza 6 para sacar ventaja de la oportunidad 3 identificada en el entorno?</t>
        </r>
      </text>
    </comment>
    <comment ref="H23" authorId="0" shapeId="0">
      <text>
        <r>
          <rPr>
            <b/>
            <sz val="9"/>
            <color indexed="81"/>
            <rFont val="Tahoma"/>
            <family val="2"/>
          </rPr>
          <t>Ariel Leonel Melo:</t>
        </r>
        <r>
          <rPr>
            <sz val="9"/>
            <color indexed="81"/>
            <rFont val="Tahoma"/>
            <family val="2"/>
          </rPr>
          <t xml:space="preserve">
De 1 a 5, siendo 5 mucho y 1 nada, qué tanto puedo usar mi fortaleza 6 para sacar ventaja de la oportunidad 4 identificada en el entorno?</t>
        </r>
      </text>
    </comment>
    <comment ref="I23" authorId="0" shapeId="0">
      <text>
        <r>
          <rPr>
            <b/>
            <sz val="9"/>
            <color indexed="81"/>
            <rFont val="Tahoma"/>
            <family val="2"/>
          </rPr>
          <t>Ariel Leonel Melo:</t>
        </r>
        <r>
          <rPr>
            <sz val="9"/>
            <color indexed="81"/>
            <rFont val="Tahoma"/>
            <family val="2"/>
          </rPr>
          <t xml:space="preserve">
De 1 a 5, siendo 5 mucho y 6 nada, qué tanto puedo usar mi fortaleza 1 para sacar ventaja de la oportunidad 5 identificada en el entorno?</t>
        </r>
      </text>
    </comment>
    <comment ref="J23" authorId="0" shapeId="0">
      <text>
        <r>
          <rPr>
            <b/>
            <sz val="9"/>
            <color indexed="81"/>
            <rFont val="Tahoma"/>
            <family val="2"/>
          </rPr>
          <t>Ariel Leonel Melo:</t>
        </r>
        <r>
          <rPr>
            <sz val="9"/>
            <color indexed="81"/>
            <rFont val="Tahoma"/>
            <family val="2"/>
          </rPr>
          <t xml:space="preserve">
De 1 a 5, siendo 5 mucho y 1 nada, qué tanto puedo usar mi fortaleza 6 para sacar ventaja de la oportunidad 6 identificada en el entorno?</t>
        </r>
      </text>
    </comment>
    <comment ref="K23" authorId="0" shapeId="0">
      <text>
        <r>
          <rPr>
            <b/>
            <sz val="9"/>
            <color indexed="81"/>
            <rFont val="Tahoma"/>
            <family val="2"/>
          </rPr>
          <t>Ariel Leonel Melo:</t>
        </r>
        <r>
          <rPr>
            <sz val="9"/>
            <color indexed="81"/>
            <rFont val="Tahoma"/>
            <family val="2"/>
          </rPr>
          <t xml:space="preserve">
De 1 a 5, siendo 5 mucho y 1 nada, qué tanto puedo usar mi fortaleza 6 para sacar ventaja de la oportunidad 7 identificada en el entorno?</t>
        </r>
      </text>
    </comment>
    <comment ref="M23" authorId="1" shapeId="0">
      <text>
        <r>
          <rPr>
            <b/>
            <sz val="9"/>
            <color indexed="81"/>
            <rFont val="Tahoma"/>
            <family val="2"/>
          </rPr>
          <t>Any Johanna Ayala Acuña:</t>
        </r>
        <r>
          <rPr>
            <sz val="9"/>
            <color indexed="81"/>
            <rFont val="Tahoma"/>
            <family val="2"/>
          </rPr>
          <t xml:space="preserve">
De 1 a 5, siendo 5 mucho y 1 nada, qué tanto puedo usar mi fortaleza 6 para defenderme de la amenaza 1 identificada en el entorno?</t>
        </r>
      </text>
    </comment>
    <comment ref="N23" authorId="0" shapeId="0">
      <text>
        <r>
          <rPr>
            <b/>
            <sz val="9"/>
            <color indexed="81"/>
            <rFont val="Tahoma"/>
            <family val="2"/>
          </rPr>
          <t>Ariel Leonel Melo:</t>
        </r>
        <r>
          <rPr>
            <sz val="9"/>
            <color indexed="81"/>
            <rFont val="Tahoma"/>
            <family val="2"/>
          </rPr>
          <t xml:space="preserve">
De 1 a 5, siendo 5 mucho y 1 nada, qué tanto puedo usar mi fortaleza 6 para defenderme de la amenaza 2 identificada en el entorno?</t>
        </r>
      </text>
    </comment>
    <comment ref="O23" authorId="0" shapeId="0">
      <text>
        <r>
          <rPr>
            <b/>
            <sz val="9"/>
            <color indexed="81"/>
            <rFont val="Tahoma"/>
            <family val="2"/>
          </rPr>
          <t>Ariel Leonel Melo:</t>
        </r>
        <r>
          <rPr>
            <sz val="9"/>
            <color indexed="81"/>
            <rFont val="Tahoma"/>
            <family val="2"/>
          </rPr>
          <t xml:space="preserve">
De 1 a 5, siendo 5 mucho y 1 nada, qué tanto puedo usar mi fortaleza 6 para defenderme de la amenaza 3 identificada en el entorno?</t>
        </r>
      </text>
    </comment>
    <comment ref="P23" authorId="0" shapeId="0">
      <text>
        <r>
          <rPr>
            <b/>
            <sz val="9"/>
            <color indexed="81"/>
            <rFont val="Tahoma"/>
            <family val="2"/>
          </rPr>
          <t>Ariel Leonel Melo:</t>
        </r>
        <r>
          <rPr>
            <sz val="9"/>
            <color indexed="81"/>
            <rFont val="Tahoma"/>
            <family val="2"/>
          </rPr>
          <t xml:space="preserve">
De 1 a 5, siendo 5 mucho y 1 nada, qué tanto puedo usar mi fortaleza 6 para defenderme de la amenaza 4 identificada en el entorno?</t>
        </r>
      </text>
    </comment>
    <comment ref="Q23" authorId="0" shapeId="0">
      <text>
        <r>
          <rPr>
            <b/>
            <sz val="9"/>
            <color indexed="81"/>
            <rFont val="Tahoma"/>
            <family val="2"/>
          </rPr>
          <t>Ariel Leonel Melo:</t>
        </r>
        <r>
          <rPr>
            <sz val="9"/>
            <color indexed="81"/>
            <rFont val="Tahoma"/>
            <family val="2"/>
          </rPr>
          <t xml:space="preserve">
De 1 a 5, siendo 5 mucho y 1 nada, qué tanto puedo usar mi fortaleza 6 para defenderme de la amenaza 5 identificada en el entorno?</t>
        </r>
      </text>
    </comment>
    <comment ref="R23" authorId="0" shapeId="0">
      <text>
        <r>
          <rPr>
            <b/>
            <sz val="9"/>
            <color indexed="81"/>
            <rFont val="Tahoma"/>
            <family val="2"/>
          </rPr>
          <t>Ariel Leonel Melo:</t>
        </r>
        <r>
          <rPr>
            <sz val="9"/>
            <color indexed="81"/>
            <rFont val="Tahoma"/>
            <family val="2"/>
          </rPr>
          <t xml:space="preserve">
De 1 a 5, siendo 5 mucho y 1 nada, qué tanto puedo usar mi fortaleza 6 para defenderme de la amenaza 6 identificada en el entorno?</t>
        </r>
      </text>
    </comment>
    <comment ref="S23" authorId="0" shapeId="0">
      <text>
        <r>
          <rPr>
            <b/>
            <sz val="9"/>
            <color indexed="81"/>
            <rFont val="Tahoma"/>
            <family val="2"/>
          </rPr>
          <t>Ariel Leonel Melo:</t>
        </r>
        <r>
          <rPr>
            <sz val="9"/>
            <color indexed="81"/>
            <rFont val="Tahoma"/>
            <family val="2"/>
          </rPr>
          <t xml:space="preserve">
De 1 a 5, siendo 5 mucho y 1 nada, qué tanto puedo usar mi fortaleza 6 para defenderme de la amenaza 7 identificada en el entorno?</t>
        </r>
      </text>
    </comment>
    <comment ref="E24" authorId="0" shapeId="0">
      <text>
        <r>
          <rPr>
            <b/>
            <sz val="9"/>
            <color indexed="81"/>
            <rFont val="Tahoma"/>
            <family val="2"/>
          </rPr>
          <t>Ariel Leonel Melo:</t>
        </r>
        <r>
          <rPr>
            <sz val="9"/>
            <color indexed="81"/>
            <rFont val="Tahoma"/>
            <family val="2"/>
          </rPr>
          <t xml:space="preserve">
De 1 a 5, siendo 5 mucho y 1 nada, qué tanto puedo usar mi fortaleza 7 para sacar ventaja de la oportunidad 1 identificada en el entorno?</t>
        </r>
      </text>
    </comment>
    <comment ref="F24" authorId="0" shapeId="0">
      <text>
        <r>
          <rPr>
            <b/>
            <sz val="9"/>
            <color indexed="81"/>
            <rFont val="Tahoma"/>
            <family val="2"/>
          </rPr>
          <t>Ariel Leonel Melo:</t>
        </r>
        <r>
          <rPr>
            <sz val="9"/>
            <color indexed="81"/>
            <rFont val="Tahoma"/>
            <family val="2"/>
          </rPr>
          <t xml:space="preserve">
De 1 a 5, siendo 5 mucho y 1 nada, qué tanto puedo usar mi fortaleza 7 para sacar ventaja de la oportunidad 2 identificada en el entorno?</t>
        </r>
      </text>
    </comment>
    <comment ref="G24" authorId="0" shapeId="0">
      <text>
        <r>
          <rPr>
            <b/>
            <sz val="9"/>
            <color indexed="81"/>
            <rFont val="Tahoma"/>
            <family val="2"/>
          </rPr>
          <t>Ariel Leonel Melo:</t>
        </r>
        <r>
          <rPr>
            <sz val="9"/>
            <color indexed="81"/>
            <rFont val="Tahoma"/>
            <family val="2"/>
          </rPr>
          <t xml:space="preserve">
De 1 a 5, siendo 5 mucho y 1 nada, qué tanto puedo usar mi fortaleza 67 para sacar ventaja de la oportunidad 3 identificada en el entorno?</t>
        </r>
      </text>
    </comment>
    <comment ref="H24" authorId="0" shapeId="0">
      <text>
        <r>
          <rPr>
            <b/>
            <sz val="9"/>
            <color indexed="81"/>
            <rFont val="Tahoma"/>
            <family val="2"/>
          </rPr>
          <t>Ariel Leonel Melo:</t>
        </r>
        <r>
          <rPr>
            <sz val="9"/>
            <color indexed="81"/>
            <rFont val="Tahoma"/>
            <family val="2"/>
          </rPr>
          <t xml:space="preserve">
De 1 a 5, siendo 5 mucho y 1 nada, qué tanto puedo usar mi fortaleza 7 para sacar ventaja de la oportunidad 4 identificada en el entorno?</t>
        </r>
      </text>
    </comment>
    <comment ref="I24" authorId="0" shapeId="0">
      <text>
        <r>
          <rPr>
            <b/>
            <sz val="9"/>
            <color indexed="81"/>
            <rFont val="Tahoma"/>
            <family val="2"/>
          </rPr>
          <t>Ariel Leonel Melo:</t>
        </r>
        <r>
          <rPr>
            <sz val="9"/>
            <color indexed="81"/>
            <rFont val="Tahoma"/>
            <family val="2"/>
          </rPr>
          <t xml:space="preserve">
De 1 a 5, siendo 5 mucho y 7 nada, qué tanto puedo usar mi fortaleza 1 para sacar ventaja de la oportunidad 5 identificada en el entorno?</t>
        </r>
      </text>
    </comment>
    <comment ref="J24" authorId="0" shapeId="0">
      <text>
        <r>
          <rPr>
            <b/>
            <sz val="9"/>
            <color indexed="81"/>
            <rFont val="Tahoma"/>
            <family val="2"/>
          </rPr>
          <t>Ariel Leonel Melo:</t>
        </r>
        <r>
          <rPr>
            <sz val="9"/>
            <color indexed="81"/>
            <rFont val="Tahoma"/>
            <family val="2"/>
          </rPr>
          <t xml:space="preserve">
De 1 a 5, siendo 5 mucho y 1 nada, qué tanto puedo usar mi fortaleza 7 para sacar ventaja de la oportunidad 6 identificada en el entorno?</t>
        </r>
      </text>
    </comment>
    <comment ref="K24" authorId="0" shapeId="0">
      <text>
        <r>
          <rPr>
            <b/>
            <sz val="9"/>
            <color indexed="81"/>
            <rFont val="Tahoma"/>
            <family val="2"/>
          </rPr>
          <t>Ariel Leonel Melo:</t>
        </r>
        <r>
          <rPr>
            <sz val="9"/>
            <color indexed="81"/>
            <rFont val="Tahoma"/>
            <family val="2"/>
          </rPr>
          <t xml:space="preserve">
De 1 a 5, siendo 5 mucho y 1 nada, qué tanto puedo usar mi fortaleza 7 para sacar ventaja de la oportunidad 7 identificada en el entorno?</t>
        </r>
      </text>
    </comment>
    <comment ref="M24" authorId="1" shapeId="0">
      <text>
        <r>
          <rPr>
            <b/>
            <sz val="9"/>
            <color indexed="81"/>
            <rFont val="Tahoma"/>
            <family val="2"/>
          </rPr>
          <t>Any Johanna Ayala Acuña:</t>
        </r>
        <r>
          <rPr>
            <sz val="9"/>
            <color indexed="81"/>
            <rFont val="Tahoma"/>
            <family val="2"/>
          </rPr>
          <t xml:space="preserve">
De 1 a 5, siendo 5 mucho y 1 nada, qué tanto puedo usar mi fortaleza 7
 para defenderme de la amenaza 1 identificada en el entorno?</t>
        </r>
      </text>
    </comment>
    <comment ref="N24" authorId="0" shapeId="0">
      <text>
        <r>
          <rPr>
            <b/>
            <sz val="9"/>
            <color indexed="81"/>
            <rFont val="Tahoma"/>
            <family val="2"/>
          </rPr>
          <t>Ariel Leonel Melo:</t>
        </r>
        <r>
          <rPr>
            <sz val="9"/>
            <color indexed="81"/>
            <rFont val="Tahoma"/>
            <family val="2"/>
          </rPr>
          <t xml:space="preserve">
De 1 a 5, siendo 5 mucho y 1 nada, qué tanto puedo usar mi fortaleza 7 para defenderme de la amenaza 2 identificada en el entorno?</t>
        </r>
      </text>
    </comment>
    <comment ref="O24" authorId="0" shapeId="0">
      <text>
        <r>
          <rPr>
            <b/>
            <sz val="9"/>
            <color indexed="81"/>
            <rFont val="Tahoma"/>
            <family val="2"/>
          </rPr>
          <t>Ariel Leonel Melo:</t>
        </r>
        <r>
          <rPr>
            <sz val="9"/>
            <color indexed="81"/>
            <rFont val="Tahoma"/>
            <family val="2"/>
          </rPr>
          <t xml:space="preserve">
De 1 a 5, siendo 5 mucho y 1 nada, qué tanto puedo usar mi fortaleza 7 para defenderme de la amenaza 3 identificada en el entorno?</t>
        </r>
      </text>
    </comment>
    <comment ref="P24" authorId="0" shapeId="0">
      <text>
        <r>
          <rPr>
            <b/>
            <sz val="9"/>
            <color indexed="81"/>
            <rFont val="Tahoma"/>
            <family val="2"/>
          </rPr>
          <t>Ariel Leonel Melo:</t>
        </r>
        <r>
          <rPr>
            <sz val="9"/>
            <color indexed="81"/>
            <rFont val="Tahoma"/>
            <family val="2"/>
          </rPr>
          <t xml:space="preserve">
De 1 a 5, siendo 5 mucho y 1 nada, qué tanto puedo usar mi fortaleza 7 para defenderme de la amenaza 4 identificada en el entorno?</t>
        </r>
      </text>
    </comment>
    <comment ref="Q24" authorId="0" shapeId="0">
      <text>
        <r>
          <rPr>
            <b/>
            <sz val="9"/>
            <color indexed="81"/>
            <rFont val="Tahoma"/>
            <family val="2"/>
          </rPr>
          <t>Ariel Leonel Melo:</t>
        </r>
        <r>
          <rPr>
            <sz val="9"/>
            <color indexed="81"/>
            <rFont val="Tahoma"/>
            <family val="2"/>
          </rPr>
          <t xml:space="preserve">
De 1 a 5, siendo 5 mucho y 1 nada, qué tanto puedo usar mi fortaleza 7 para defenderme de la amenaza 5 identificada en el entorno?</t>
        </r>
      </text>
    </comment>
    <comment ref="R24" authorId="0" shapeId="0">
      <text>
        <r>
          <rPr>
            <b/>
            <sz val="9"/>
            <color indexed="81"/>
            <rFont val="Tahoma"/>
            <family val="2"/>
          </rPr>
          <t>Ariel Leonel Melo:</t>
        </r>
        <r>
          <rPr>
            <sz val="9"/>
            <color indexed="81"/>
            <rFont val="Tahoma"/>
            <family val="2"/>
          </rPr>
          <t xml:space="preserve">
De 1 a 5, siendo 5 mucho y 1 nada, qué tanto puedo usar mi fortaleza 7 para defenderme de la amenaza 6 identificada en el entorno?</t>
        </r>
      </text>
    </comment>
    <comment ref="S24" authorId="0" shapeId="0">
      <text>
        <r>
          <rPr>
            <b/>
            <sz val="9"/>
            <color indexed="81"/>
            <rFont val="Tahoma"/>
            <family val="2"/>
          </rPr>
          <t>Ariel Leonel Melo:</t>
        </r>
        <r>
          <rPr>
            <sz val="9"/>
            <color indexed="81"/>
            <rFont val="Tahoma"/>
            <family val="2"/>
          </rPr>
          <t xml:space="preserve">
De 1 a 5, siendo 5 mucho y 1 nada, qué tanto puedo usar mi fortaleza 7 para defenderme de la amenaza 7 identificada en el entorno?</t>
        </r>
      </text>
    </comment>
    <comment ref="E27" authorId="0" shapeId="0">
      <text>
        <r>
          <rPr>
            <b/>
            <sz val="9"/>
            <color indexed="81"/>
            <rFont val="Tahoma"/>
            <family val="2"/>
          </rPr>
          <t>Ariel Leonel Melo:</t>
        </r>
        <r>
          <rPr>
            <sz val="9"/>
            <color indexed="81"/>
            <rFont val="Tahoma"/>
            <family val="2"/>
          </rPr>
          <t xml:space="preserve">
De 1 a 5, siendo 5 mucho y 1 nada, qué tanto puedo aprovechar la oportunidad 1 identificada en el entorno, para disminuir mi debilidad 1 ?</t>
        </r>
      </text>
    </comment>
    <comment ref="F27" authorId="0" shapeId="0">
      <text>
        <r>
          <rPr>
            <b/>
            <sz val="9"/>
            <color indexed="81"/>
            <rFont val="Tahoma"/>
            <family val="2"/>
          </rPr>
          <t>Ariel Leonel Melo:</t>
        </r>
        <r>
          <rPr>
            <sz val="9"/>
            <color indexed="81"/>
            <rFont val="Tahoma"/>
            <family val="2"/>
          </rPr>
          <t xml:space="preserve">
De 1 a 5, siendo 5 mucho y 1 nada, qué tanto puedo aprovechar la oportunidad 2 identificada en el entorno, para disminuir mi debilidad 1 ?</t>
        </r>
      </text>
    </comment>
    <comment ref="G27" authorId="0" shapeId="0">
      <text>
        <r>
          <rPr>
            <b/>
            <sz val="9"/>
            <color indexed="81"/>
            <rFont val="Tahoma"/>
            <family val="2"/>
          </rPr>
          <t>Ariel Leonel Melo:</t>
        </r>
        <r>
          <rPr>
            <sz val="9"/>
            <color indexed="81"/>
            <rFont val="Tahoma"/>
            <family val="2"/>
          </rPr>
          <t xml:space="preserve">
De 1 a 5, siendo 5 mucho y 1 nada, qué tanto puedo aprovechar la oportunidad 3 identificada en el entorno, para disminuir mi debilidad 1 ?</t>
        </r>
      </text>
    </comment>
    <comment ref="H27" authorId="0" shapeId="0">
      <text>
        <r>
          <rPr>
            <b/>
            <sz val="9"/>
            <color indexed="81"/>
            <rFont val="Tahoma"/>
            <family val="2"/>
          </rPr>
          <t>Ariel Leonel Melo:</t>
        </r>
        <r>
          <rPr>
            <sz val="9"/>
            <color indexed="81"/>
            <rFont val="Tahoma"/>
            <family val="2"/>
          </rPr>
          <t xml:space="preserve">
De 1 a 5, siendo 5 mucho y 1 nada, qué tanto puedo aprovechar la oportunidad 4 identificada en el entorno, para disminuir mi debilidad 1 ?</t>
        </r>
      </text>
    </comment>
    <comment ref="I27" authorId="0" shapeId="0">
      <text>
        <r>
          <rPr>
            <b/>
            <sz val="9"/>
            <color indexed="81"/>
            <rFont val="Tahoma"/>
            <family val="2"/>
          </rPr>
          <t>Ariel Leonel Melo:</t>
        </r>
        <r>
          <rPr>
            <sz val="9"/>
            <color indexed="81"/>
            <rFont val="Tahoma"/>
            <family val="2"/>
          </rPr>
          <t xml:space="preserve">
De 1 a 5, siendo 5 mucho y 1 nada, qué tanto puedo aprovechar la oportunidad 5 identificada en el entorno, para disminuir mi debilidad 1 ?</t>
        </r>
      </text>
    </comment>
    <comment ref="J27" authorId="0" shapeId="0">
      <text>
        <r>
          <rPr>
            <b/>
            <sz val="9"/>
            <color indexed="81"/>
            <rFont val="Tahoma"/>
            <family val="2"/>
          </rPr>
          <t>Ariel Leonel Melo:</t>
        </r>
        <r>
          <rPr>
            <sz val="9"/>
            <color indexed="81"/>
            <rFont val="Tahoma"/>
            <family val="2"/>
          </rPr>
          <t xml:space="preserve">
De 1 a 5, siendo 5 mucho y 1 nada, qué tanto puedo aprovechar la oportunidad 6 identificada en el entorno, para disminuir mi debilidad 1 ?</t>
        </r>
      </text>
    </comment>
    <comment ref="K27" authorId="0" shapeId="0">
      <text>
        <r>
          <rPr>
            <b/>
            <sz val="9"/>
            <color indexed="81"/>
            <rFont val="Tahoma"/>
            <family val="2"/>
          </rPr>
          <t>Ariel Leonel Melo:</t>
        </r>
        <r>
          <rPr>
            <sz val="9"/>
            <color indexed="81"/>
            <rFont val="Tahoma"/>
            <family val="2"/>
          </rPr>
          <t xml:space="preserve">
De 1 a 5, siendo 5 mucho y 1 nada, qué tanto puedo aprovechar la oportunidad 7 identificada en el entorno, para disminuir mi debilidad 1 ?</t>
        </r>
      </text>
    </comment>
    <comment ref="M27" authorId="0" shapeId="0">
      <text>
        <r>
          <rPr>
            <b/>
            <sz val="9"/>
            <color indexed="81"/>
            <rFont val="Tahoma"/>
            <family val="2"/>
          </rPr>
          <t>Ariel Leonel Melo:</t>
        </r>
        <r>
          <rPr>
            <sz val="9"/>
            <color indexed="81"/>
            <rFont val="Tahoma"/>
            <family val="2"/>
          </rPr>
          <t xml:space="preserve">
De 1 a 5, siendo 5 mucho y 1 nada, qué tanto impacta la amenaza 1 identificada en el entorno, sobre la debilidad 1 ?</t>
        </r>
      </text>
    </comment>
    <comment ref="N27" authorId="0" shapeId="0">
      <text>
        <r>
          <rPr>
            <b/>
            <sz val="9"/>
            <color indexed="81"/>
            <rFont val="Tahoma"/>
            <family val="2"/>
          </rPr>
          <t>Ariel Leonel Melo:</t>
        </r>
        <r>
          <rPr>
            <sz val="9"/>
            <color indexed="81"/>
            <rFont val="Tahoma"/>
            <family val="2"/>
          </rPr>
          <t xml:space="preserve">
De 1 a 5, siendo 5 mucho y 1 nada, qué tanto impacta la amenaza 2 identificada en el entorno, sobre la debilidad 1 ?</t>
        </r>
      </text>
    </comment>
    <comment ref="O27" authorId="0" shapeId="0">
      <text>
        <r>
          <rPr>
            <b/>
            <sz val="9"/>
            <color indexed="81"/>
            <rFont val="Tahoma"/>
            <family val="2"/>
          </rPr>
          <t>Ariel Leonel Melo:</t>
        </r>
        <r>
          <rPr>
            <sz val="9"/>
            <color indexed="81"/>
            <rFont val="Tahoma"/>
            <family val="2"/>
          </rPr>
          <t xml:space="preserve">
De 1 a 5, siendo 5 mucho y 1 nada, qué tanto impacta la amenaza 3 identificada en el entorno, sobre la debilidad 1 ?</t>
        </r>
      </text>
    </comment>
    <comment ref="P27" authorId="0" shapeId="0">
      <text>
        <r>
          <rPr>
            <b/>
            <sz val="9"/>
            <color indexed="81"/>
            <rFont val="Tahoma"/>
            <family val="2"/>
          </rPr>
          <t>Ariel Leonel Melo:</t>
        </r>
        <r>
          <rPr>
            <sz val="9"/>
            <color indexed="81"/>
            <rFont val="Tahoma"/>
            <family val="2"/>
          </rPr>
          <t xml:space="preserve">
De 1 a 5, siendo 5 mucho y 1 nada, qué tanto impacta la amenaza 4 identificada en el entorno, sobre la debilidad 1 ?</t>
        </r>
      </text>
    </comment>
    <comment ref="Q27" authorId="0" shapeId="0">
      <text>
        <r>
          <rPr>
            <b/>
            <sz val="9"/>
            <color indexed="81"/>
            <rFont val="Tahoma"/>
            <family val="2"/>
          </rPr>
          <t>Ariel Leonel Melo:</t>
        </r>
        <r>
          <rPr>
            <sz val="9"/>
            <color indexed="81"/>
            <rFont val="Tahoma"/>
            <family val="2"/>
          </rPr>
          <t xml:space="preserve">
De 1 a 5, siendo 5 mucho y 1 nada, qué tanto impacta la amenaza 5 identificada en el entorno, sobre la debilidad 1 ?</t>
        </r>
      </text>
    </comment>
    <comment ref="R27" authorId="0" shapeId="0">
      <text>
        <r>
          <rPr>
            <b/>
            <sz val="9"/>
            <color indexed="81"/>
            <rFont val="Tahoma"/>
            <family val="2"/>
          </rPr>
          <t>Ariel Leonel Melo:</t>
        </r>
        <r>
          <rPr>
            <sz val="9"/>
            <color indexed="81"/>
            <rFont val="Tahoma"/>
            <family val="2"/>
          </rPr>
          <t xml:space="preserve">
De 1 a 5, siendo 5 mucho y 1 nada, qué tanto impacta la amenaza 6 identificada en el entorno, sobre la debilidad 1 ?</t>
        </r>
      </text>
    </comment>
    <comment ref="S27" authorId="0" shapeId="0">
      <text>
        <r>
          <rPr>
            <b/>
            <sz val="9"/>
            <color indexed="81"/>
            <rFont val="Tahoma"/>
            <family val="2"/>
          </rPr>
          <t>Ariel Leonel Melo:</t>
        </r>
        <r>
          <rPr>
            <sz val="9"/>
            <color indexed="81"/>
            <rFont val="Tahoma"/>
            <family val="2"/>
          </rPr>
          <t xml:space="preserve">
De 1 a 5, siendo 5 mucho y 1 nada, qué tanto impacta la amenaza 7 identificada en el entorno, sobre la debilidad 1 ?</t>
        </r>
      </text>
    </comment>
    <comment ref="E28" authorId="0" shapeId="0">
      <text>
        <r>
          <rPr>
            <b/>
            <sz val="9"/>
            <color indexed="81"/>
            <rFont val="Tahoma"/>
            <family val="2"/>
          </rPr>
          <t>Ariel Leonel Melo:</t>
        </r>
        <r>
          <rPr>
            <sz val="9"/>
            <color indexed="81"/>
            <rFont val="Tahoma"/>
            <family val="2"/>
          </rPr>
          <t xml:space="preserve">
De 1 a 5, siendo 5 mucho y 1 nada, qué tanto puedo aprovechar la oportunidad 1 identificada en el entorno, para disminuir mi debilidad 2 ?</t>
        </r>
      </text>
    </comment>
    <comment ref="G28" authorId="1" shapeId="0">
      <text>
        <r>
          <rPr>
            <b/>
            <sz val="9"/>
            <color indexed="81"/>
            <rFont val="Tahoma"/>
            <family val="2"/>
          </rPr>
          <t>Any Johanna Ayala Acuña:</t>
        </r>
        <r>
          <rPr>
            <sz val="9"/>
            <color indexed="81"/>
            <rFont val="Tahoma"/>
            <family val="2"/>
          </rPr>
          <t xml:space="preserve">
De 1 a 5, siendo 5 mucho y 1 nada, qué tanto puedo aprovechar la oportunidad 3 identificada en el entorno, para disminuir mi debilidad 2 ?</t>
        </r>
      </text>
    </comment>
    <comment ref="H28" authorId="1" shapeId="0">
      <text>
        <r>
          <rPr>
            <b/>
            <sz val="9"/>
            <color indexed="81"/>
            <rFont val="Tahoma"/>
            <family val="2"/>
          </rPr>
          <t>Any Johanna Ayala Acuña:</t>
        </r>
        <r>
          <rPr>
            <sz val="9"/>
            <color indexed="81"/>
            <rFont val="Tahoma"/>
            <family val="2"/>
          </rPr>
          <t xml:space="preserve">
De 1 a 5, siendo 5 mucho y 1 nada, qué tanto puedo aprovechar la oportunidad 4 identificada en el entorno, para disminuir mi debilidad 2 ?</t>
        </r>
      </text>
    </comment>
    <comment ref="I28" authorId="1" shapeId="0">
      <text>
        <r>
          <rPr>
            <b/>
            <sz val="9"/>
            <color indexed="81"/>
            <rFont val="Tahoma"/>
            <family val="2"/>
          </rPr>
          <t>Any Johanna Ayala Acuña:</t>
        </r>
        <r>
          <rPr>
            <sz val="9"/>
            <color indexed="81"/>
            <rFont val="Tahoma"/>
            <family val="2"/>
          </rPr>
          <t xml:space="preserve">
De 1 a 5, siendo 5 mucho y 1 nada, qué tanto puedo aprovechar la oportunidad 5 identificada en el entorno, para disminuir mi debilidad 2 ?</t>
        </r>
      </text>
    </comment>
    <comment ref="J28" authorId="1" shapeId="0">
      <text>
        <r>
          <rPr>
            <b/>
            <sz val="9"/>
            <color indexed="81"/>
            <rFont val="Tahoma"/>
            <family val="2"/>
          </rPr>
          <t>Any Johanna Ayala Acuña:</t>
        </r>
        <r>
          <rPr>
            <sz val="9"/>
            <color indexed="81"/>
            <rFont val="Tahoma"/>
            <family val="2"/>
          </rPr>
          <t xml:space="preserve">
De 1 a 5, siendo 5 mucho y 1 nada, qué tanto puedo aprovechar la oportunidad 6 identificada en el entorno, para disminuir mi debilidad 2 ?</t>
        </r>
      </text>
    </comment>
    <comment ref="K28" authorId="1" shapeId="0">
      <text>
        <r>
          <rPr>
            <b/>
            <sz val="9"/>
            <color indexed="81"/>
            <rFont val="Tahoma"/>
            <family val="2"/>
          </rPr>
          <t>Any Johanna Ayala Acuña:</t>
        </r>
        <r>
          <rPr>
            <sz val="9"/>
            <color indexed="81"/>
            <rFont val="Tahoma"/>
            <family val="2"/>
          </rPr>
          <t xml:space="preserve">
De 1 a 5, siendo 5 mucho y 1 nada, qué tanto puedo aprovechar la oportunidad 7 identificada en el entorno, para disminuir mi debilidad 2 ?</t>
        </r>
      </text>
    </comment>
    <comment ref="M28" authorId="0" shapeId="0">
      <text>
        <r>
          <rPr>
            <b/>
            <sz val="9"/>
            <color indexed="81"/>
            <rFont val="Tahoma"/>
            <family val="2"/>
          </rPr>
          <t>Ariel Leonel Melo:</t>
        </r>
        <r>
          <rPr>
            <sz val="9"/>
            <color indexed="81"/>
            <rFont val="Tahoma"/>
            <family val="2"/>
          </rPr>
          <t xml:space="preserve">
De 1 a 5, siendo 5 mucho y 1 nada, qué tanto impacta la amenaza 1 identificada en el entorno, sobre la debilidad 2 ?</t>
        </r>
      </text>
    </comment>
    <comment ref="O28" authorId="1" shapeId="0">
      <text>
        <r>
          <rPr>
            <b/>
            <sz val="9"/>
            <color indexed="81"/>
            <rFont val="Tahoma"/>
            <family val="2"/>
          </rPr>
          <t>Any Johanna Ayala Acuña:</t>
        </r>
        <r>
          <rPr>
            <sz val="9"/>
            <color indexed="81"/>
            <rFont val="Tahoma"/>
            <family val="2"/>
          </rPr>
          <t xml:space="preserve">
De 1 a 5, siendo 5 mucho y 1 nada, qué tanto impacta la amenaza 3 identificada en el entorno, sobre la debilidad 2 ?</t>
        </r>
      </text>
    </comment>
    <comment ref="P28" authorId="1" shapeId="0">
      <text>
        <r>
          <rPr>
            <b/>
            <sz val="9"/>
            <color indexed="81"/>
            <rFont val="Tahoma"/>
            <family val="2"/>
          </rPr>
          <t>Any Johanna Ayala Acuña:</t>
        </r>
        <r>
          <rPr>
            <sz val="9"/>
            <color indexed="81"/>
            <rFont val="Tahoma"/>
            <family val="2"/>
          </rPr>
          <t xml:space="preserve">
De 1 a 5, siendo 5 mucho y 1 nada, qué tanto impacta la amenaza 4 identificada en el entorno, sobre la debilidad 2 ?</t>
        </r>
      </text>
    </comment>
    <comment ref="Q28" authorId="1" shapeId="0">
      <text>
        <r>
          <rPr>
            <b/>
            <sz val="9"/>
            <color indexed="81"/>
            <rFont val="Tahoma"/>
            <family val="2"/>
          </rPr>
          <t>Any Johanna Ayala Acuña:</t>
        </r>
        <r>
          <rPr>
            <sz val="9"/>
            <color indexed="81"/>
            <rFont val="Tahoma"/>
            <family val="2"/>
          </rPr>
          <t xml:space="preserve">
De 1 a 5, siendo 5 mucho y 1 nada, qué tanto impacta la amenaza 5 identificada en el entorno, sobre la debilidad 2 ?</t>
        </r>
      </text>
    </comment>
    <comment ref="R28" authorId="1" shapeId="0">
      <text>
        <r>
          <rPr>
            <b/>
            <sz val="9"/>
            <color indexed="81"/>
            <rFont val="Tahoma"/>
            <family val="2"/>
          </rPr>
          <t>Any Johanna Ayala Acuña:</t>
        </r>
        <r>
          <rPr>
            <sz val="9"/>
            <color indexed="81"/>
            <rFont val="Tahoma"/>
            <family val="2"/>
          </rPr>
          <t xml:space="preserve">
De 1 a 5, siendo 5 mucho y 1 nada, qué tanto impacta la amenaza 6 identificada en el entorno, sobre la debilidad 2 ?</t>
        </r>
      </text>
    </comment>
    <comment ref="S28" authorId="1" shapeId="0">
      <text>
        <r>
          <rPr>
            <b/>
            <sz val="9"/>
            <color indexed="81"/>
            <rFont val="Tahoma"/>
            <family val="2"/>
          </rPr>
          <t>Any Johanna Ayala Acuña:</t>
        </r>
        <r>
          <rPr>
            <sz val="9"/>
            <color indexed="81"/>
            <rFont val="Tahoma"/>
            <family val="2"/>
          </rPr>
          <t xml:space="preserve">
De 1 a 5, siendo 5 mucho y 1 nada, qué tanto impacta la amenaza 7 identificada en el entorno, sobre la debilidad 2 ?</t>
        </r>
      </text>
    </comment>
    <comment ref="E29" authorId="0" shapeId="0">
      <text>
        <r>
          <rPr>
            <b/>
            <sz val="9"/>
            <color indexed="81"/>
            <rFont val="Tahoma"/>
            <family val="2"/>
          </rPr>
          <t>Ariel Leonel Melo:</t>
        </r>
        <r>
          <rPr>
            <sz val="9"/>
            <color indexed="81"/>
            <rFont val="Tahoma"/>
            <family val="2"/>
          </rPr>
          <t xml:space="preserve">
De 1 a 5, siendo 5 mucho y 1 nada, qué tanto puedo aprovechar la oportunidad 1 identificada en el entorno, para disminuir mi debilidad 3 ?</t>
        </r>
      </text>
    </comment>
    <comment ref="G29" authorId="1" shapeId="0">
      <text>
        <r>
          <rPr>
            <b/>
            <sz val="9"/>
            <color indexed="81"/>
            <rFont val="Tahoma"/>
            <family val="2"/>
          </rPr>
          <t>Any Johanna Ayala Acuña:</t>
        </r>
        <r>
          <rPr>
            <sz val="9"/>
            <color indexed="81"/>
            <rFont val="Tahoma"/>
            <family val="2"/>
          </rPr>
          <t xml:space="preserve">
De 1 a 5, siendo 5 mucho y 1 nada, qué tanto puedo aprovechar la oportunidad 3 identificada en el entorno, para disminuir mi debilidad 3?</t>
        </r>
      </text>
    </comment>
    <comment ref="H29" authorId="1" shapeId="0">
      <text>
        <r>
          <rPr>
            <b/>
            <sz val="9"/>
            <color indexed="81"/>
            <rFont val="Tahoma"/>
            <family val="2"/>
          </rPr>
          <t>Any Johanna Ayala Acuña:</t>
        </r>
        <r>
          <rPr>
            <sz val="9"/>
            <color indexed="81"/>
            <rFont val="Tahoma"/>
            <family val="2"/>
          </rPr>
          <t xml:space="preserve">
De 1 a 5, siendo 5 mucho y 1 nada, qué tanto puedo aprovechar la oportunidad 4 identificada en el entorno, para disminuir mi debilidad 3?</t>
        </r>
      </text>
    </comment>
    <comment ref="I29" authorId="1" shapeId="0">
      <text>
        <r>
          <rPr>
            <b/>
            <sz val="9"/>
            <color indexed="81"/>
            <rFont val="Tahoma"/>
            <family val="2"/>
          </rPr>
          <t>Any Johanna Ayala Acuña:</t>
        </r>
        <r>
          <rPr>
            <sz val="9"/>
            <color indexed="81"/>
            <rFont val="Tahoma"/>
            <family val="2"/>
          </rPr>
          <t xml:space="preserve">
De 1 a 5, siendo 5 mucho y 1 nada, qué tanto puedo aprovechar la oportunidad 5 identificada en el entorno, para disminuir mi debilidad 3?</t>
        </r>
      </text>
    </comment>
    <comment ref="J29" authorId="1" shapeId="0">
      <text>
        <r>
          <rPr>
            <b/>
            <sz val="9"/>
            <color indexed="81"/>
            <rFont val="Tahoma"/>
            <family val="2"/>
          </rPr>
          <t>Any Johanna Ayala Acuña:</t>
        </r>
        <r>
          <rPr>
            <sz val="9"/>
            <color indexed="81"/>
            <rFont val="Tahoma"/>
            <family val="2"/>
          </rPr>
          <t xml:space="preserve">
De 1 a 5, siendo 5 mucho y 1 nada, qué tanto puedo aprovechar la oportunidad 6 identificada en el entorno, para disminuir mi debilidad 3?</t>
        </r>
      </text>
    </comment>
    <comment ref="K29" authorId="1" shapeId="0">
      <text>
        <r>
          <rPr>
            <b/>
            <sz val="9"/>
            <color indexed="81"/>
            <rFont val="Tahoma"/>
            <family val="2"/>
          </rPr>
          <t>Any Johanna Ayala Acuña:</t>
        </r>
        <r>
          <rPr>
            <sz val="9"/>
            <color indexed="81"/>
            <rFont val="Tahoma"/>
            <family val="2"/>
          </rPr>
          <t xml:space="preserve">
De 1 a 5, siendo 5 mucho y 1 nada, qué tanto puedo aprovechar la oportunidad 7 identificada en el entorno, para disminuir mi debilidad 3?</t>
        </r>
      </text>
    </comment>
    <comment ref="M29" authorId="0" shapeId="0">
      <text>
        <r>
          <rPr>
            <b/>
            <sz val="9"/>
            <color indexed="81"/>
            <rFont val="Tahoma"/>
            <family val="2"/>
          </rPr>
          <t>Ariel Leonel Melo:</t>
        </r>
        <r>
          <rPr>
            <sz val="9"/>
            <color indexed="81"/>
            <rFont val="Tahoma"/>
            <family val="2"/>
          </rPr>
          <t xml:space="preserve">
De 1 a 5, siendo 5 mucho y 1 nada, qué tanto impacta la amenaza 1 identificada en el entorno, sobre la debilidad 3 ?</t>
        </r>
      </text>
    </comment>
    <comment ref="O29" authorId="1" shapeId="0">
      <text>
        <r>
          <rPr>
            <b/>
            <sz val="9"/>
            <color indexed="81"/>
            <rFont val="Tahoma"/>
            <family val="2"/>
          </rPr>
          <t>Any Johanna Ayala Acuña:</t>
        </r>
        <r>
          <rPr>
            <sz val="9"/>
            <color indexed="81"/>
            <rFont val="Tahoma"/>
            <family val="2"/>
          </rPr>
          <t xml:space="preserve">
De 1 a 5, siendo 5 mucho y 1 nada, qué tanto impacta la amenaza 3 identificada en el entorno, sobre la debilidad 3 ?</t>
        </r>
      </text>
    </comment>
    <comment ref="P29" authorId="1" shapeId="0">
      <text>
        <r>
          <rPr>
            <b/>
            <sz val="9"/>
            <color indexed="81"/>
            <rFont val="Tahoma"/>
            <family val="2"/>
          </rPr>
          <t>Any Johanna Ayala Acuña:</t>
        </r>
        <r>
          <rPr>
            <sz val="9"/>
            <color indexed="81"/>
            <rFont val="Tahoma"/>
            <family val="2"/>
          </rPr>
          <t xml:space="preserve">
De 1 a 5, siendo 5 mucho y 1 nada, qué tanto impacta la amenaza 4 identificada en el entorno, sobre la debilidad 3 ?</t>
        </r>
      </text>
    </comment>
    <comment ref="Q29" authorId="1" shapeId="0">
      <text>
        <r>
          <rPr>
            <b/>
            <sz val="9"/>
            <color indexed="81"/>
            <rFont val="Tahoma"/>
            <family val="2"/>
          </rPr>
          <t>Any Johanna Ayala Acuña:</t>
        </r>
        <r>
          <rPr>
            <sz val="9"/>
            <color indexed="81"/>
            <rFont val="Tahoma"/>
            <family val="2"/>
          </rPr>
          <t xml:space="preserve">
De 1 a 5, siendo 5 mucho y 1 nada, qué tanto impacta la amenaza 5 identificada en el entorno, sobre la debilidad 3 ?</t>
        </r>
      </text>
    </comment>
    <comment ref="R29" authorId="1" shapeId="0">
      <text>
        <r>
          <rPr>
            <b/>
            <sz val="9"/>
            <color indexed="81"/>
            <rFont val="Tahoma"/>
            <family val="2"/>
          </rPr>
          <t>Any Johanna Ayala Acuña:</t>
        </r>
        <r>
          <rPr>
            <sz val="9"/>
            <color indexed="81"/>
            <rFont val="Tahoma"/>
            <family val="2"/>
          </rPr>
          <t xml:space="preserve">
De 1 a 5, siendo 5 mucho y 1 nada, qué tanto impacta la amenaza 6 identificada en el entorno, sobre la debilidad 3 ?</t>
        </r>
      </text>
    </comment>
    <comment ref="S29" authorId="1" shapeId="0">
      <text>
        <r>
          <rPr>
            <b/>
            <sz val="9"/>
            <color indexed="81"/>
            <rFont val="Tahoma"/>
            <family val="2"/>
          </rPr>
          <t>Any Johanna Ayala Acuña:</t>
        </r>
        <r>
          <rPr>
            <sz val="9"/>
            <color indexed="81"/>
            <rFont val="Tahoma"/>
            <family val="2"/>
          </rPr>
          <t xml:space="preserve">
De 1 a 5, siendo 5 mucho y 1 nada, qué tanto impacta la amenaza 7 identificada en el entorno, sobre la debilidad 3 ?</t>
        </r>
      </text>
    </comment>
    <comment ref="E30" authorId="0" shapeId="0">
      <text>
        <r>
          <rPr>
            <b/>
            <sz val="9"/>
            <color indexed="81"/>
            <rFont val="Tahoma"/>
            <family val="2"/>
          </rPr>
          <t>Ariel Leonel Melo:</t>
        </r>
        <r>
          <rPr>
            <sz val="9"/>
            <color indexed="81"/>
            <rFont val="Tahoma"/>
            <family val="2"/>
          </rPr>
          <t xml:space="preserve">
De 1 a 5, siendo 5 mucho y 1 nada, qué tanto puedo aprovechar la oportunidad 1 identificada en el entorno, para disminuir mi debilidad 4 ?</t>
        </r>
      </text>
    </comment>
    <comment ref="G30" authorId="1" shapeId="0">
      <text>
        <r>
          <rPr>
            <b/>
            <sz val="9"/>
            <color indexed="81"/>
            <rFont val="Tahoma"/>
            <family val="2"/>
          </rPr>
          <t>Any Johanna Ayala Acuña:</t>
        </r>
        <r>
          <rPr>
            <sz val="9"/>
            <color indexed="81"/>
            <rFont val="Tahoma"/>
            <family val="2"/>
          </rPr>
          <t xml:space="preserve">
De 1 a 5, siendo 5 mucho y 1 nada, qué tanto puedo aprovechar la oportunidad 3 identificada en el entorno, para disminuir mi debilidad 4 ?</t>
        </r>
      </text>
    </comment>
    <comment ref="H30" authorId="1" shapeId="0">
      <text>
        <r>
          <rPr>
            <b/>
            <sz val="9"/>
            <color indexed="81"/>
            <rFont val="Tahoma"/>
            <family val="2"/>
          </rPr>
          <t>Any Johanna Ayala Acuña:</t>
        </r>
        <r>
          <rPr>
            <sz val="9"/>
            <color indexed="81"/>
            <rFont val="Tahoma"/>
            <family val="2"/>
          </rPr>
          <t xml:space="preserve">
De 1 a 5, siendo 5 mucho y 1 nada, qué tanto puedo aprovechar la oportunidad 4 identificada en el entorno, para disminuir mi debilidad 4 ?</t>
        </r>
      </text>
    </comment>
    <comment ref="I30" authorId="1" shapeId="0">
      <text>
        <r>
          <rPr>
            <b/>
            <sz val="9"/>
            <color indexed="81"/>
            <rFont val="Tahoma"/>
            <family val="2"/>
          </rPr>
          <t>Any Johanna Ayala Acuña:</t>
        </r>
        <r>
          <rPr>
            <sz val="9"/>
            <color indexed="81"/>
            <rFont val="Tahoma"/>
            <family val="2"/>
          </rPr>
          <t xml:space="preserve">
De 1 a 5, siendo 5 mucho y 1 nada, qué tanto puedo aprovechar la oportunidad 5 identificada en el entorno, para disminuir mi debilidad 4 ?</t>
        </r>
      </text>
    </comment>
    <comment ref="J30" authorId="1" shapeId="0">
      <text>
        <r>
          <rPr>
            <b/>
            <sz val="9"/>
            <color indexed="81"/>
            <rFont val="Tahoma"/>
            <family val="2"/>
          </rPr>
          <t>Any Johanna Ayala Acuña:</t>
        </r>
        <r>
          <rPr>
            <sz val="9"/>
            <color indexed="81"/>
            <rFont val="Tahoma"/>
            <family val="2"/>
          </rPr>
          <t xml:space="preserve">
De 1 a 5, siendo 5 mucho y 1 nada, qué tanto puedo aprovechar la oportunidad 6 identificada en el entorno, para disminuir mi debilidad 4 ?</t>
        </r>
      </text>
    </comment>
    <comment ref="K30" authorId="1" shapeId="0">
      <text>
        <r>
          <rPr>
            <b/>
            <sz val="9"/>
            <color indexed="81"/>
            <rFont val="Tahoma"/>
            <family val="2"/>
          </rPr>
          <t>Any Johanna Ayala Acuña:</t>
        </r>
        <r>
          <rPr>
            <sz val="9"/>
            <color indexed="81"/>
            <rFont val="Tahoma"/>
            <family val="2"/>
          </rPr>
          <t xml:space="preserve">
De 1 a 5, siendo 5 mucho y 1 nada, qué tanto puedo aprovechar la oportunidad 7 identificada en el entorno, para disminuir mi debilidad 4 ?</t>
        </r>
      </text>
    </comment>
    <comment ref="M30" authorId="0" shapeId="0">
      <text>
        <r>
          <rPr>
            <b/>
            <sz val="9"/>
            <color indexed="81"/>
            <rFont val="Tahoma"/>
            <family val="2"/>
          </rPr>
          <t>Ariel Leonel Melo:</t>
        </r>
        <r>
          <rPr>
            <sz val="9"/>
            <color indexed="81"/>
            <rFont val="Tahoma"/>
            <family val="2"/>
          </rPr>
          <t xml:space="preserve">
De 1 a 5, siendo 5 mucho y 1 nada, qué tanto impacta la amenaza 1 identificada en el entorno, sobre la debilidad 4 ?</t>
        </r>
      </text>
    </comment>
    <comment ref="O30" authorId="1" shapeId="0">
      <text>
        <r>
          <rPr>
            <b/>
            <sz val="9"/>
            <color indexed="81"/>
            <rFont val="Tahoma"/>
            <family val="2"/>
          </rPr>
          <t>Any Johanna Ayala Acuña:</t>
        </r>
        <r>
          <rPr>
            <sz val="9"/>
            <color indexed="81"/>
            <rFont val="Tahoma"/>
            <family val="2"/>
          </rPr>
          <t xml:space="preserve">
De 1 a 5, siendo 5 mucho y 1 nada, qué tanto impacta la amenaza 3 identificada en el entorno, sobre la debilidad 4 ?</t>
        </r>
      </text>
    </comment>
    <comment ref="P30" authorId="1" shapeId="0">
      <text>
        <r>
          <rPr>
            <b/>
            <sz val="9"/>
            <color indexed="81"/>
            <rFont val="Tahoma"/>
            <family val="2"/>
          </rPr>
          <t>Any Johanna Ayala Acuña:</t>
        </r>
        <r>
          <rPr>
            <sz val="9"/>
            <color indexed="81"/>
            <rFont val="Tahoma"/>
            <family val="2"/>
          </rPr>
          <t xml:space="preserve">
De 1 a 5, siendo 5 mucho y 1 nada, qué tanto impacta la amenaza 4 identificada en el entorno, sobre la debilidad 4 ?</t>
        </r>
      </text>
    </comment>
    <comment ref="Q30" authorId="1" shapeId="0">
      <text>
        <r>
          <rPr>
            <b/>
            <sz val="9"/>
            <color indexed="81"/>
            <rFont val="Tahoma"/>
            <family val="2"/>
          </rPr>
          <t>Any Johanna Ayala Acuña:</t>
        </r>
        <r>
          <rPr>
            <sz val="9"/>
            <color indexed="81"/>
            <rFont val="Tahoma"/>
            <family val="2"/>
          </rPr>
          <t xml:space="preserve">
De 1 a 5, siendo 5 mucho y 1 nada, qué tanto impacta la amenaza 5 identificada en el entorno, sobre la debilidad 4 ?</t>
        </r>
      </text>
    </comment>
    <comment ref="R30" authorId="1" shapeId="0">
      <text>
        <r>
          <rPr>
            <b/>
            <sz val="9"/>
            <color indexed="81"/>
            <rFont val="Tahoma"/>
            <family val="2"/>
          </rPr>
          <t>Any Johanna Ayala Acuña:</t>
        </r>
        <r>
          <rPr>
            <sz val="9"/>
            <color indexed="81"/>
            <rFont val="Tahoma"/>
            <family val="2"/>
          </rPr>
          <t xml:space="preserve">
De 1 a 5, siendo 5 mucho y 1 nada, qué tanto impacta la amenaza 6 identificada en el entorno, sobre la debilidad 4 ?</t>
        </r>
      </text>
    </comment>
    <comment ref="S30" authorId="1" shapeId="0">
      <text>
        <r>
          <rPr>
            <b/>
            <sz val="9"/>
            <color indexed="81"/>
            <rFont val="Tahoma"/>
            <family val="2"/>
          </rPr>
          <t>Any Johanna Ayala Acuña:</t>
        </r>
        <r>
          <rPr>
            <sz val="9"/>
            <color indexed="81"/>
            <rFont val="Tahoma"/>
            <family val="2"/>
          </rPr>
          <t xml:space="preserve">
De 1 a 5, siendo 5 mucho y 1 nada, qué tanto impacta la amenaza 7 identificada en el entorno, sobre la debilidad 4 ?</t>
        </r>
      </text>
    </comment>
    <comment ref="E31" authorId="0" shapeId="0">
      <text>
        <r>
          <rPr>
            <b/>
            <sz val="9"/>
            <color indexed="81"/>
            <rFont val="Tahoma"/>
            <family val="2"/>
          </rPr>
          <t>Ariel Leonel Melo:</t>
        </r>
        <r>
          <rPr>
            <sz val="9"/>
            <color indexed="81"/>
            <rFont val="Tahoma"/>
            <family val="2"/>
          </rPr>
          <t xml:space="preserve">
De 1 a 5, siendo 5 mucho y 1 nada, qué tanto puedo aprovechar la oportunidad 1 identificada en el entorno, para disminuir mi debilidad 5 ?</t>
        </r>
      </text>
    </comment>
    <comment ref="F31" authorId="1" shapeId="0">
      <text>
        <r>
          <rPr>
            <b/>
            <sz val="9"/>
            <color indexed="81"/>
            <rFont val="Tahoma"/>
            <family val="2"/>
          </rPr>
          <t>Any Johanna Ayala Acuña:</t>
        </r>
        <r>
          <rPr>
            <sz val="9"/>
            <color indexed="81"/>
            <rFont val="Tahoma"/>
            <family val="2"/>
          </rPr>
          <t xml:space="preserve">
De 1 a 5, siendo 5 mucho y 1 nada, qué tanto puedo aprovechar la oportunidad 2 identificada en el entorno, para disminuir mi debilidad 5 ?</t>
        </r>
      </text>
    </comment>
    <comment ref="G31" authorId="1" shapeId="0">
      <text>
        <r>
          <rPr>
            <b/>
            <sz val="9"/>
            <color indexed="81"/>
            <rFont val="Tahoma"/>
            <family val="2"/>
          </rPr>
          <t>Any Johanna Ayala Acuña:</t>
        </r>
        <r>
          <rPr>
            <sz val="9"/>
            <color indexed="81"/>
            <rFont val="Tahoma"/>
            <family val="2"/>
          </rPr>
          <t xml:space="preserve">
De 1 a 5, siendo 5 mucho y 1 nada, qué tanto puedo aprovechar la oportunidad 3 identificada en el entorno, para disminuir mi debilidad 5 ?</t>
        </r>
      </text>
    </comment>
    <comment ref="H31" authorId="1" shapeId="0">
      <text>
        <r>
          <rPr>
            <b/>
            <sz val="9"/>
            <color indexed="81"/>
            <rFont val="Tahoma"/>
            <family val="2"/>
          </rPr>
          <t>Any Johanna Ayala Acuña:</t>
        </r>
        <r>
          <rPr>
            <sz val="9"/>
            <color indexed="81"/>
            <rFont val="Tahoma"/>
            <family val="2"/>
          </rPr>
          <t xml:space="preserve">
De 1 a 5, siendo 5 mucho y 1 nada, qué tanto puedo aprovechar la oportunidad 4 identificada en el entorno, para disminuir mi debilidad 5 ?</t>
        </r>
      </text>
    </comment>
    <comment ref="I31" authorId="1" shapeId="0">
      <text>
        <r>
          <rPr>
            <b/>
            <sz val="9"/>
            <color indexed="81"/>
            <rFont val="Tahoma"/>
            <family val="2"/>
          </rPr>
          <t>Any Johanna Ayala Acuña:</t>
        </r>
        <r>
          <rPr>
            <sz val="9"/>
            <color indexed="81"/>
            <rFont val="Tahoma"/>
            <family val="2"/>
          </rPr>
          <t xml:space="preserve">
De 1 a 5, siendo 5 mucho y 1 nada, qué tanto puedo aprovechar la oportunidad 5 identificada en el entorno, para disminuir mi debilidad 5 ?</t>
        </r>
      </text>
    </comment>
    <comment ref="J31" authorId="1" shapeId="0">
      <text>
        <r>
          <rPr>
            <b/>
            <sz val="9"/>
            <color indexed="81"/>
            <rFont val="Tahoma"/>
            <family val="2"/>
          </rPr>
          <t>Any Johanna Ayala Acuña:</t>
        </r>
        <r>
          <rPr>
            <sz val="9"/>
            <color indexed="81"/>
            <rFont val="Tahoma"/>
            <family val="2"/>
          </rPr>
          <t xml:space="preserve">
De 1 a 5, siendo 5 mucho y 1 nada, qué tanto puedo aprovechar la oportunidad 6 identificada en el entorno, para disminuir mi debilidad 5 ?</t>
        </r>
      </text>
    </comment>
    <comment ref="K31" authorId="1" shapeId="0">
      <text>
        <r>
          <rPr>
            <b/>
            <sz val="9"/>
            <color indexed="81"/>
            <rFont val="Tahoma"/>
            <family val="2"/>
          </rPr>
          <t>Any Johanna Ayala Acuña:</t>
        </r>
        <r>
          <rPr>
            <sz val="9"/>
            <color indexed="81"/>
            <rFont val="Tahoma"/>
            <family val="2"/>
          </rPr>
          <t xml:space="preserve">
De 1 a 5, siendo 5 mucho y 1 nada, qué tanto puedo aprovechar la oportunidad 7 identificada en el entorno, para disminuir mi debilidad 5 ?</t>
        </r>
      </text>
    </comment>
    <comment ref="M31" authorId="0" shapeId="0">
      <text>
        <r>
          <rPr>
            <b/>
            <sz val="9"/>
            <color indexed="81"/>
            <rFont val="Tahoma"/>
            <family val="2"/>
          </rPr>
          <t>Ariel Leonel Melo:</t>
        </r>
        <r>
          <rPr>
            <sz val="9"/>
            <color indexed="81"/>
            <rFont val="Tahoma"/>
            <family val="2"/>
          </rPr>
          <t xml:space="preserve">
De 1 a 5, siendo 5 mucho y 1 nada, qué tanto impacta la amenaza 1 identificada en el entorno, sobre la debilidad 5 ?</t>
        </r>
      </text>
    </comment>
    <comment ref="N31" authorId="1" shapeId="0">
      <text>
        <r>
          <rPr>
            <b/>
            <sz val="9"/>
            <color indexed="81"/>
            <rFont val="Tahoma"/>
            <family val="2"/>
          </rPr>
          <t>Any Johanna Ayala Acuña:</t>
        </r>
        <r>
          <rPr>
            <sz val="9"/>
            <color indexed="81"/>
            <rFont val="Tahoma"/>
            <family val="2"/>
          </rPr>
          <t xml:space="preserve">
De 1 a 5, siendo 5 mucho y 1 nada, qué tanto impacta la amenaza 2 identificada en el entorno, sobre la debilidad 5 ?</t>
        </r>
      </text>
    </comment>
    <comment ref="O31" authorId="1" shapeId="0">
      <text>
        <r>
          <rPr>
            <b/>
            <sz val="9"/>
            <color indexed="81"/>
            <rFont val="Tahoma"/>
            <family val="2"/>
          </rPr>
          <t>Any Johanna Ayala Acuña:</t>
        </r>
        <r>
          <rPr>
            <sz val="9"/>
            <color indexed="81"/>
            <rFont val="Tahoma"/>
            <family val="2"/>
          </rPr>
          <t xml:space="preserve">
De 1 a 5, siendo 5 mucho y 1 nada, qué tanto impacta la amenaza 3 identificada en el entorno, sobre la debilidad 5 ?</t>
        </r>
      </text>
    </comment>
    <comment ref="P31" authorId="1" shapeId="0">
      <text>
        <r>
          <rPr>
            <b/>
            <sz val="9"/>
            <color indexed="81"/>
            <rFont val="Tahoma"/>
            <family val="2"/>
          </rPr>
          <t>Any Johanna Ayala Acuña:</t>
        </r>
        <r>
          <rPr>
            <sz val="9"/>
            <color indexed="81"/>
            <rFont val="Tahoma"/>
            <family val="2"/>
          </rPr>
          <t xml:space="preserve">
De 1 a 5, siendo 5 mucho y 1 nada, qué tanto impacta la amenaza 4 identificada en el entorno, sobre la debilidad 5 ?</t>
        </r>
      </text>
    </comment>
    <comment ref="Q31" authorId="1" shapeId="0">
      <text>
        <r>
          <rPr>
            <b/>
            <sz val="9"/>
            <color indexed="81"/>
            <rFont val="Tahoma"/>
            <family val="2"/>
          </rPr>
          <t>Any Johanna Ayala Acuña:</t>
        </r>
        <r>
          <rPr>
            <sz val="9"/>
            <color indexed="81"/>
            <rFont val="Tahoma"/>
            <family val="2"/>
          </rPr>
          <t xml:space="preserve">
De 1 a 5, siendo 5 mucho y 1 nada, qué tanto impacta la amenaza 5 identificada en el entorno, sobre la debilidad 5 ?</t>
        </r>
      </text>
    </comment>
    <comment ref="R31" authorId="1" shapeId="0">
      <text>
        <r>
          <rPr>
            <b/>
            <sz val="9"/>
            <color indexed="81"/>
            <rFont val="Tahoma"/>
            <family val="2"/>
          </rPr>
          <t>Any Johanna Ayala Acuña:</t>
        </r>
        <r>
          <rPr>
            <sz val="9"/>
            <color indexed="81"/>
            <rFont val="Tahoma"/>
            <family val="2"/>
          </rPr>
          <t xml:space="preserve">
De 1 a 5, siendo 5 mucho y 1 nada, qué tanto impacta la amenaza 6 identificada en el entorno, sobre la debilidad 5 ?</t>
        </r>
      </text>
    </comment>
    <comment ref="S31" authorId="1" shapeId="0">
      <text>
        <r>
          <rPr>
            <b/>
            <sz val="9"/>
            <color indexed="81"/>
            <rFont val="Tahoma"/>
            <family val="2"/>
          </rPr>
          <t>Any Johanna Ayala Acuña:</t>
        </r>
        <r>
          <rPr>
            <sz val="9"/>
            <color indexed="81"/>
            <rFont val="Tahoma"/>
            <family val="2"/>
          </rPr>
          <t xml:space="preserve">
De 1 a 5, siendo 5 mucho y 1 nada, qué tanto impacta la amenaza 7 identificada en el entorno, sobre la debilidad 5 ?</t>
        </r>
      </text>
    </comment>
    <comment ref="E32" authorId="0" shapeId="0">
      <text>
        <r>
          <rPr>
            <b/>
            <sz val="9"/>
            <color indexed="81"/>
            <rFont val="Tahoma"/>
            <family val="2"/>
          </rPr>
          <t>Ariel Leonel Melo:</t>
        </r>
        <r>
          <rPr>
            <sz val="9"/>
            <color indexed="81"/>
            <rFont val="Tahoma"/>
            <family val="2"/>
          </rPr>
          <t xml:space="preserve">
De 1 a 5, siendo 5 mucho y 1 nada, qué tanto puedo aprovechar la oportunidad 1 identificada en el entorno, para disminuir mi debilidad 6 ?</t>
        </r>
      </text>
    </comment>
    <comment ref="F32" authorId="1" shapeId="0">
      <text>
        <r>
          <rPr>
            <b/>
            <sz val="9"/>
            <color indexed="81"/>
            <rFont val="Tahoma"/>
            <family val="2"/>
          </rPr>
          <t>Any Johanna Ayala Acuña:</t>
        </r>
        <r>
          <rPr>
            <sz val="9"/>
            <color indexed="81"/>
            <rFont val="Tahoma"/>
            <family val="2"/>
          </rPr>
          <t xml:space="preserve">
De 1 a 5, siendo 5 mucho y 1 nada, qué tanto puedo aprovechar la oportunidad 2 identificada en el entorno, para disminuir mi debilidad 6 ?</t>
        </r>
      </text>
    </comment>
    <comment ref="G32" authorId="1" shapeId="0">
      <text>
        <r>
          <rPr>
            <b/>
            <sz val="9"/>
            <color indexed="81"/>
            <rFont val="Tahoma"/>
            <family val="2"/>
          </rPr>
          <t>Any Johanna Ayala Acuña:</t>
        </r>
        <r>
          <rPr>
            <sz val="9"/>
            <color indexed="81"/>
            <rFont val="Tahoma"/>
            <family val="2"/>
          </rPr>
          <t xml:space="preserve">
De 1 a 5, siendo 5 mucho y 1 nada, qué tanto puedo aprovechar la oportunidad 3 identificada en el entorno, para disminuir mi debilidad 6 ?</t>
        </r>
      </text>
    </comment>
    <comment ref="H32" authorId="1" shapeId="0">
      <text>
        <r>
          <rPr>
            <b/>
            <sz val="9"/>
            <color indexed="81"/>
            <rFont val="Tahoma"/>
            <family val="2"/>
          </rPr>
          <t>Any Johanna Ayala Acuña:</t>
        </r>
        <r>
          <rPr>
            <sz val="9"/>
            <color indexed="81"/>
            <rFont val="Tahoma"/>
            <family val="2"/>
          </rPr>
          <t xml:space="preserve">
De 1 a 5, siendo 5 mucho y 1 nada, qué tanto puedo aprovechar la oportunidad 4 identificada en el entorno, para disminuir mi debilidad 6 ?</t>
        </r>
      </text>
    </comment>
    <comment ref="I32" authorId="1" shapeId="0">
      <text>
        <r>
          <rPr>
            <b/>
            <sz val="9"/>
            <color indexed="81"/>
            <rFont val="Tahoma"/>
            <family val="2"/>
          </rPr>
          <t>Any Johanna Ayala Acuña:</t>
        </r>
        <r>
          <rPr>
            <sz val="9"/>
            <color indexed="81"/>
            <rFont val="Tahoma"/>
            <family val="2"/>
          </rPr>
          <t xml:space="preserve">
De 1 a 5, siendo 5 mucho y 1 nada, qué tanto puedo aprovechar la oportunidad 5 identificada en el entorno, para disminuir mi debilidad 6 ?</t>
        </r>
      </text>
    </comment>
    <comment ref="J32" authorId="1" shapeId="0">
      <text>
        <r>
          <rPr>
            <b/>
            <sz val="9"/>
            <color indexed="81"/>
            <rFont val="Tahoma"/>
            <family val="2"/>
          </rPr>
          <t>Any Johanna Ayala Acuña:</t>
        </r>
        <r>
          <rPr>
            <sz val="9"/>
            <color indexed="81"/>
            <rFont val="Tahoma"/>
            <family val="2"/>
          </rPr>
          <t xml:space="preserve">
De 1 a 5, siendo 5 mucho y 1 nada, qué tanto puedo aprovechar la oportunidad 6 identificada en el entorno, para disminuir mi debilidad 6 ?</t>
        </r>
      </text>
    </comment>
    <comment ref="K32" authorId="1" shapeId="0">
      <text>
        <r>
          <rPr>
            <b/>
            <sz val="9"/>
            <color indexed="81"/>
            <rFont val="Tahoma"/>
            <family val="2"/>
          </rPr>
          <t>Any Johanna Ayala Acuña:</t>
        </r>
        <r>
          <rPr>
            <sz val="9"/>
            <color indexed="81"/>
            <rFont val="Tahoma"/>
            <family val="2"/>
          </rPr>
          <t xml:space="preserve">
De 1 a 5, siendo 5 mucho y 1 nada, qué tanto puedo aprovechar la oportunidad 7 identificada en el entorno, para disminuir mi debilidad 6 ?</t>
        </r>
      </text>
    </comment>
    <comment ref="M32" authorId="0" shapeId="0">
      <text>
        <r>
          <rPr>
            <b/>
            <sz val="9"/>
            <color indexed="81"/>
            <rFont val="Tahoma"/>
            <family val="2"/>
          </rPr>
          <t>Ariel Leonel Melo:</t>
        </r>
        <r>
          <rPr>
            <sz val="9"/>
            <color indexed="81"/>
            <rFont val="Tahoma"/>
            <family val="2"/>
          </rPr>
          <t xml:space="preserve">
De 1 a 5, siendo 5 mucho y 1 nada, qué tanto impacta la amenaza 1 identificada en el entorno, sobre la debilidad 6 ?</t>
        </r>
      </text>
    </comment>
    <comment ref="N32" authorId="1" shapeId="0">
      <text>
        <r>
          <rPr>
            <b/>
            <sz val="9"/>
            <color indexed="81"/>
            <rFont val="Tahoma"/>
            <family val="2"/>
          </rPr>
          <t>Any Johanna Ayala Acuña:</t>
        </r>
        <r>
          <rPr>
            <sz val="9"/>
            <color indexed="81"/>
            <rFont val="Tahoma"/>
            <family val="2"/>
          </rPr>
          <t xml:space="preserve">
De 1 a 5, siendo 5 mucho y 1 nada, qué tanto impacta la amenaza 2 identificada en el entorno, sobre la debilidad 6?</t>
        </r>
      </text>
    </comment>
    <comment ref="O32" authorId="1" shapeId="0">
      <text>
        <r>
          <rPr>
            <b/>
            <sz val="9"/>
            <color indexed="81"/>
            <rFont val="Tahoma"/>
            <family val="2"/>
          </rPr>
          <t>Any Johanna Ayala Acuña:</t>
        </r>
        <r>
          <rPr>
            <sz val="9"/>
            <color indexed="81"/>
            <rFont val="Tahoma"/>
            <family val="2"/>
          </rPr>
          <t xml:space="preserve">
De 1 a 5, siendo 5 mucho y 1 nada, qué tanto impacta la amenaza 3 identificada en el entorno, sobre la debilidad 6?</t>
        </r>
      </text>
    </comment>
    <comment ref="P32" authorId="1" shapeId="0">
      <text>
        <r>
          <rPr>
            <b/>
            <sz val="9"/>
            <color indexed="81"/>
            <rFont val="Tahoma"/>
            <family val="2"/>
          </rPr>
          <t>Any Johanna Ayala Acuña:</t>
        </r>
        <r>
          <rPr>
            <sz val="9"/>
            <color indexed="81"/>
            <rFont val="Tahoma"/>
            <family val="2"/>
          </rPr>
          <t xml:space="preserve">
De 1 a 5, siendo 5 mucho y 1 nada, qué tanto impacta la amenaza 4 identificada en el entorno, sobre la debilidad 6?</t>
        </r>
      </text>
    </comment>
    <comment ref="Q32" authorId="1" shapeId="0">
      <text>
        <r>
          <rPr>
            <b/>
            <sz val="9"/>
            <color indexed="81"/>
            <rFont val="Tahoma"/>
            <family val="2"/>
          </rPr>
          <t>Any Johanna Ayala Acuña:</t>
        </r>
        <r>
          <rPr>
            <sz val="9"/>
            <color indexed="81"/>
            <rFont val="Tahoma"/>
            <family val="2"/>
          </rPr>
          <t xml:space="preserve">
De 1 a 5, siendo 5 mucho y 1 nada, qué tanto impacta la amenaza 5 identificada en el entorno, sobre la debilidad 6?</t>
        </r>
      </text>
    </comment>
    <comment ref="R32" authorId="1" shapeId="0">
      <text>
        <r>
          <rPr>
            <b/>
            <sz val="9"/>
            <color indexed="81"/>
            <rFont val="Tahoma"/>
            <family val="2"/>
          </rPr>
          <t>Any Johanna Ayala Acuña:</t>
        </r>
        <r>
          <rPr>
            <sz val="9"/>
            <color indexed="81"/>
            <rFont val="Tahoma"/>
            <family val="2"/>
          </rPr>
          <t xml:space="preserve">
De 1 a 5, siendo 5 mucho y 1 nada, qué tanto impacta la amenaza 6 identificada en el entorno, sobre la debilidad 6?</t>
        </r>
      </text>
    </comment>
    <comment ref="S32" authorId="1" shapeId="0">
      <text>
        <r>
          <rPr>
            <b/>
            <sz val="9"/>
            <color indexed="81"/>
            <rFont val="Tahoma"/>
            <family val="2"/>
          </rPr>
          <t>Any Johanna Ayala Acuña:</t>
        </r>
        <r>
          <rPr>
            <sz val="9"/>
            <color indexed="81"/>
            <rFont val="Tahoma"/>
            <family val="2"/>
          </rPr>
          <t xml:space="preserve">
De 1 a 5, siendo 5 mucho y 1 nada, qué tanto impacta la amenaza 7 identificada en el entorno, sobre la debilidad 6?</t>
        </r>
      </text>
    </comment>
    <comment ref="E36" authorId="0" shapeId="0">
      <text>
        <r>
          <rPr>
            <b/>
            <sz val="9"/>
            <color indexed="81"/>
            <rFont val="Tahoma"/>
            <family val="2"/>
          </rPr>
          <t>Ariel Leonel Melo:</t>
        </r>
        <r>
          <rPr>
            <sz val="9"/>
            <color indexed="81"/>
            <rFont val="Tahoma"/>
            <family val="2"/>
          </rPr>
          <t xml:space="preserve">
De 1 a 5, siendo 5 mucho y 1 nada, qué tanto puedo aprovechar la oportunidad 1 identificada en el entorno, para disminuir mi debilidad 7 ?</t>
        </r>
      </text>
    </comment>
    <comment ref="F36" authorId="1" shapeId="0">
      <text>
        <r>
          <rPr>
            <b/>
            <sz val="9"/>
            <color indexed="81"/>
            <rFont val="Tahoma"/>
            <family val="2"/>
          </rPr>
          <t>Any Johanna Ayala Acuña:</t>
        </r>
        <r>
          <rPr>
            <sz val="9"/>
            <color indexed="81"/>
            <rFont val="Tahoma"/>
            <family val="2"/>
          </rPr>
          <t xml:space="preserve">
De 1 a 5, siendo 5 mucho y 1 nada, qué tanto puedo aprovechar la oportunidad 2 identificada en el entorno, para disminuir mi debilidad 7 ?</t>
        </r>
      </text>
    </comment>
    <comment ref="G36" authorId="1" shapeId="0">
      <text>
        <r>
          <rPr>
            <b/>
            <sz val="9"/>
            <color indexed="81"/>
            <rFont val="Tahoma"/>
            <family val="2"/>
          </rPr>
          <t>Any Johanna Ayala Acuña:</t>
        </r>
        <r>
          <rPr>
            <sz val="9"/>
            <color indexed="81"/>
            <rFont val="Tahoma"/>
            <family val="2"/>
          </rPr>
          <t xml:space="preserve">
De 1 a 5, siendo 5 mucho y 1 nada, qué tanto puedo aprovechar la oportunidad 3 identificada en el entorno, para disminuir mi debilidad 7?</t>
        </r>
      </text>
    </comment>
    <comment ref="H36" authorId="1" shapeId="0">
      <text>
        <r>
          <rPr>
            <b/>
            <sz val="9"/>
            <color indexed="81"/>
            <rFont val="Tahoma"/>
            <family val="2"/>
          </rPr>
          <t>Any Johanna Ayala Acuña:</t>
        </r>
        <r>
          <rPr>
            <sz val="9"/>
            <color indexed="81"/>
            <rFont val="Tahoma"/>
            <family val="2"/>
          </rPr>
          <t xml:space="preserve">
De 1 a 5, siendo 5 mucho y 1 nada, qué tanto puedo aprovechar la oportunidad 4 identificada en el entorno, para disminuir mi debilidad 7?</t>
        </r>
      </text>
    </comment>
    <comment ref="I36" authorId="1" shapeId="0">
      <text>
        <r>
          <rPr>
            <b/>
            <sz val="9"/>
            <color indexed="81"/>
            <rFont val="Tahoma"/>
            <family val="2"/>
          </rPr>
          <t>Any Johanna Ayala Acuña:</t>
        </r>
        <r>
          <rPr>
            <sz val="9"/>
            <color indexed="81"/>
            <rFont val="Tahoma"/>
            <family val="2"/>
          </rPr>
          <t xml:space="preserve">
De 1 a 5, siendo 5 mucho y 1 nada, qué tanto puedo aprovechar la oportunidad 5 identificada en el entorno, para disminuir mi debilidad 7?</t>
        </r>
      </text>
    </comment>
    <comment ref="J36" authorId="1" shapeId="0">
      <text>
        <r>
          <rPr>
            <b/>
            <sz val="9"/>
            <color indexed="81"/>
            <rFont val="Tahoma"/>
            <family val="2"/>
          </rPr>
          <t>Any Johanna Ayala Acuña:</t>
        </r>
        <r>
          <rPr>
            <sz val="9"/>
            <color indexed="81"/>
            <rFont val="Tahoma"/>
            <family val="2"/>
          </rPr>
          <t xml:space="preserve">
De 1 a 5, siendo 5 mucho y 1 nada, qué tanto puedo aprovechar la oportunidad 6 identificada en el entorno, para disminuir mi debilidad 7?</t>
        </r>
      </text>
    </comment>
    <comment ref="K36" authorId="1" shapeId="0">
      <text>
        <r>
          <rPr>
            <b/>
            <sz val="9"/>
            <color indexed="81"/>
            <rFont val="Tahoma"/>
            <family val="2"/>
          </rPr>
          <t>Any Johanna Ayala Acuña:</t>
        </r>
        <r>
          <rPr>
            <sz val="9"/>
            <color indexed="81"/>
            <rFont val="Tahoma"/>
            <family val="2"/>
          </rPr>
          <t xml:space="preserve">
De 1 a 5, siendo 5 mucho y 1 nada, qué tanto puedo aprovechar la oportunidad 7 identificada en el entorno, para disminuir mi debilidad 7?</t>
        </r>
      </text>
    </comment>
    <comment ref="M36" authorId="0" shapeId="0">
      <text>
        <r>
          <rPr>
            <b/>
            <sz val="9"/>
            <color indexed="81"/>
            <rFont val="Tahoma"/>
            <family val="2"/>
          </rPr>
          <t>Ariel Leonel Melo:</t>
        </r>
        <r>
          <rPr>
            <sz val="9"/>
            <color indexed="81"/>
            <rFont val="Tahoma"/>
            <family val="2"/>
          </rPr>
          <t xml:space="preserve">
De 1 a 5, siendo 5 mucho y 1 nada, qué tanto impacta la amenaza 1 identificada en el entorno, sobre la debilidad 7 ?</t>
        </r>
      </text>
    </comment>
    <comment ref="N36" authorId="1" shapeId="0">
      <text>
        <r>
          <rPr>
            <b/>
            <sz val="9"/>
            <color indexed="81"/>
            <rFont val="Tahoma"/>
            <family val="2"/>
          </rPr>
          <t>Any Johanna Ayala Acuña:</t>
        </r>
        <r>
          <rPr>
            <sz val="9"/>
            <color indexed="81"/>
            <rFont val="Tahoma"/>
            <family val="2"/>
          </rPr>
          <t xml:space="preserve">
De 1 a 5, siendo 5 mucho y 1 nada, qué tanto impacta la amenaza 2 identificada en el entorno, sobre la debilidad 7?</t>
        </r>
      </text>
    </comment>
    <comment ref="O36" authorId="1" shapeId="0">
      <text>
        <r>
          <rPr>
            <b/>
            <sz val="9"/>
            <color indexed="81"/>
            <rFont val="Tahoma"/>
            <family val="2"/>
          </rPr>
          <t>Any Johanna Ayala Acuña:</t>
        </r>
        <r>
          <rPr>
            <sz val="9"/>
            <color indexed="81"/>
            <rFont val="Tahoma"/>
            <family val="2"/>
          </rPr>
          <t xml:space="preserve">
De 1 a 5, siendo 5 mucho y 1 nada, qué tanto impacta la amenaza 3 identificada en el entorno, sobre la debilidad 7?</t>
        </r>
      </text>
    </comment>
    <comment ref="P36" authorId="1" shapeId="0">
      <text>
        <r>
          <rPr>
            <b/>
            <sz val="9"/>
            <color indexed="81"/>
            <rFont val="Tahoma"/>
            <family val="2"/>
          </rPr>
          <t>Any Johanna Ayala Acuña:</t>
        </r>
        <r>
          <rPr>
            <sz val="9"/>
            <color indexed="81"/>
            <rFont val="Tahoma"/>
            <family val="2"/>
          </rPr>
          <t xml:space="preserve">
De 1 a 5, siendo 5 mucho y 1 nada, qué tanto impacta la amenaza 4 identificada en el entorno, sobre la debilidad 7?</t>
        </r>
      </text>
    </comment>
    <comment ref="Q36" authorId="1" shapeId="0">
      <text>
        <r>
          <rPr>
            <b/>
            <sz val="9"/>
            <color indexed="81"/>
            <rFont val="Tahoma"/>
            <family val="2"/>
          </rPr>
          <t>Any Johanna Ayala Acuña:</t>
        </r>
        <r>
          <rPr>
            <sz val="9"/>
            <color indexed="81"/>
            <rFont val="Tahoma"/>
            <family val="2"/>
          </rPr>
          <t xml:space="preserve">
De 1 a 5, siendo 5 mucho y 1 nada, qué tanto impacta la amenaza 5 identificada en el entorno, sobre la debilidad 7?</t>
        </r>
      </text>
    </comment>
    <comment ref="R36" authorId="1" shapeId="0">
      <text>
        <r>
          <rPr>
            <b/>
            <sz val="9"/>
            <color indexed="81"/>
            <rFont val="Tahoma"/>
            <family val="2"/>
          </rPr>
          <t>Any Johanna Ayala Acuña:</t>
        </r>
        <r>
          <rPr>
            <sz val="9"/>
            <color indexed="81"/>
            <rFont val="Tahoma"/>
            <family val="2"/>
          </rPr>
          <t xml:space="preserve">
De 1 a 5, siendo 5 mucho y 1 nada, qué tanto impacta la amenaza 6 identificada en el entorno, sobre la debilidad 7?</t>
        </r>
      </text>
    </comment>
    <comment ref="S36" authorId="1" shapeId="0">
      <text>
        <r>
          <rPr>
            <b/>
            <sz val="9"/>
            <color indexed="81"/>
            <rFont val="Tahoma"/>
            <family val="2"/>
          </rPr>
          <t>Any Johanna Ayala Acuña:</t>
        </r>
        <r>
          <rPr>
            <sz val="9"/>
            <color indexed="81"/>
            <rFont val="Tahoma"/>
            <family val="2"/>
          </rPr>
          <t xml:space="preserve">
De 1 a 5, siendo 5 mucho y 1 nada, qué tanto impacta la amenaza 7 identificada en el entorno, sobre la debilidad 7?</t>
        </r>
      </text>
    </comment>
  </commentList>
</comments>
</file>

<file path=xl/comments3.xml><?xml version="1.0" encoding="utf-8"?>
<comments xmlns="http://schemas.openxmlformats.org/spreadsheetml/2006/main">
  <authors>
    <author>Any Johanna Ayala Acuña</author>
  </authors>
  <commentList>
    <comment ref="X17" authorId="0" shapeId="0">
      <text>
        <r>
          <rPr>
            <b/>
            <sz val="9"/>
            <color indexed="81"/>
            <rFont val="Tahoma"/>
            <family val="2"/>
          </rPr>
          <t>Any Johanna Ayala Acuña:</t>
        </r>
        <r>
          <rPr>
            <sz val="9"/>
            <color indexed="81"/>
            <rFont val="Tahoma"/>
            <family val="2"/>
          </rPr>
          <t xml:space="preserve">
No es necesario que los riesgos de corrupción lleven en su nombre los 4 ítem.</t>
        </r>
      </text>
    </comment>
  </commentList>
</comments>
</file>

<file path=xl/sharedStrings.xml><?xml version="1.0" encoding="utf-8"?>
<sst xmlns="http://schemas.openxmlformats.org/spreadsheetml/2006/main" count="3218" uniqueCount="747">
  <si>
    <t>Gestión de procesos</t>
  </si>
  <si>
    <t>Corrupción</t>
  </si>
  <si>
    <t>Seguridad de la información</t>
  </si>
  <si>
    <t>dd/mm/aaaa</t>
  </si>
  <si>
    <t>Proceso</t>
  </si>
  <si>
    <t>Fecha de aprobación</t>
  </si>
  <si>
    <t>Categoría</t>
  </si>
  <si>
    <t>Inexactitud</t>
  </si>
  <si>
    <t>Categoría_gestión_procesos</t>
  </si>
  <si>
    <t>Incumplimiento legal</t>
  </si>
  <si>
    <t>Incumplimiento de compromisos</t>
  </si>
  <si>
    <t>Daño de activos</t>
  </si>
  <si>
    <t>Decisiones erróneas</t>
  </si>
  <si>
    <t>Uso indebido de información privilegiada</t>
  </si>
  <si>
    <t>Realización de cobros indebidos</t>
  </si>
  <si>
    <t>Decisiones ajustadas a intereses propios o de terceros</t>
  </si>
  <si>
    <t>Tráfico de influencias</t>
  </si>
  <si>
    <t>Desvío de recursos físicos o económicos</t>
  </si>
  <si>
    <t>Exceso de las facultades otorgadas</t>
  </si>
  <si>
    <t>Categoría_corrupción</t>
  </si>
  <si>
    <t>Preposición</t>
  </si>
  <si>
    <t>Preposiciones</t>
  </si>
  <si>
    <t>al</t>
  </si>
  <si>
    <t>ante</t>
  </si>
  <si>
    <t>con</t>
  </si>
  <si>
    <t>hacia</t>
  </si>
  <si>
    <t>de</t>
  </si>
  <si>
    <t>sobre</t>
  </si>
  <si>
    <t>Evento</t>
  </si>
  <si>
    <t>Enfoque_riesgo</t>
  </si>
  <si>
    <t>Líder del proceso / Procedimiento</t>
  </si>
  <si>
    <t>Objetivo</t>
  </si>
  <si>
    <t>Identificador</t>
  </si>
  <si>
    <t>Internas</t>
  </si>
  <si>
    <t>Agente generador</t>
  </si>
  <si>
    <t>Personal</t>
  </si>
  <si>
    <t>Procesos</t>
  </si>
  <si>
    <t>Tecnología</t>
  </si>
  <si>
    <t>Infraestructura</t>
  </si>
  <si>
    <t>Externas</t>
  </si>
  <si>
    <t>Agente_generador_internas</t>
  </si>
  <si>
    <t>Agente_generador_externas</t>
  </si>
  <si>
    <t>Económicos</t>
  </si>
  <si>
    <t>Medioambientales</t>
  </si>
  <si>
    <t>Políticos</t>
  </si>
  <si>
    <t>Sociales</t>
  </si>
  <si>
    <t>Tecnológicos</t>
  </si>
  <si>
    <t>Personas</t>
  </si>
  <si>
    <t>Debido a …</t>
  </si>
  <si>
    <t>Escala de probabilidad</t>
  </si>
  <si>
    <t>Matriz de valoración</t>
  </si>
  <si>
    <t xml:space="preserve">Calificación </t>
  </si>
  <si>
    <t>Improbable (2)</t>
  </si>
  <si>
    <t>Probable (4)</t>
  </si>
  <si>
    <t>Insignificante (1)</t>
  </si>
  <si>
    <t>Menor (2)</t>
  </si>
  <si>
    <t>Moderado (3)</t>
  </si>
  <si>
    <t>Mayor (4)</t>
  </si>
  <si>
    <t>Catastrófico (5)</t>
  </si>
  <si>
    <t>Escalas_impacto_corrupción</t>
  </si>
  <si>
    <t>Moderado (1)</t>
  </si>
  <si>
    <t>Mayor (2)</t>
  </si>
  <si>
    <t>Catastrófico (3)</t>
  </si>
  <si>
    <t>Pro</t>
  </si>
  <si>
    <t>Imp</t>
  </si>
  <si>
    <t>N°</t>
  </si>
  <si>
    <t>PREGUNTA: SI EL RIESGO DE CORRUPCIÓN SE MATERIALIZA PODRÍA…</t>
  </si>
  <si>
    <t>¿Afectar al grupo de funcionarios del proceso?</t>
  </si>
  <si>
    <t>¿Afectar el cumplimiento de metas y objetivos de la dependencia?</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</si>
  <si>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</si>
  <si>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</si>
  <si>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</si>
  <si>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</si>
  <si>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la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</si>
  <si>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</si>
  <si>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</si>
  <si>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</si>
  <si>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</si>
  <si>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</si>
  <si>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</si>
  <si>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</si>
  <si>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</si>
  <si>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</si>
  <si>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Respuestas afirmativas</t>
  </si>
  <si>
    <t>Sí</t>
  </si>
  <si>
    <t>Zonas de riesgo</t>
  </si>
  <si>
    <t>Extrema</t>
  </si>
  <si>
    <t>Alta</t>
  </si>
  <si>
    <t>Moderada</t>
  </si>
  <si>
    <t>Baja</t>
  </si>
  <si>
    <t>Impacto</t>
  </si>
  <si>
    <t>Probabilidad</t>
  </si>
  <si>
    <t>Clase de control</t>
  </si>
  <si>
    <t>No</t>
  </si>
  <si>
    <t>Respuestas</t>
  </si>
  <si>
    <t>ANÁLISIS DE CONTROLES</t>
  </si>
  <si>
    <t>Nueva escala de probabilidad</t>
  </si>
  <si>
    <t>TOTAL</t>
  </si>
  <si>
    <t>Promedio</t>
  </si>
  <si>
    <t>Prob-imp inicial</t>
  </si>
  <si>
    <t>Valor Impacto</t>
  </si>
  <si>
    <t>Número real de impacto (corrupción)</t>
  </si>
  <si>
    <t>Posición real de impacto (corrupción)</t>
  </si>
  <si>
    <t>X</t>
  </si>
  <si>
    <t>x</t>
  </si>
  <si>
    <t>Vacío</t>
  </si>
  <si>
    <t>Producto</t>
  </si>
  <si>
    <t>Resultante</t>
  </si>
  <si>
    <t>Valor impacto</t>
  </si>
  <si>
    <t>1= Celdas blancas
2= Celdas amarillas visibles</t>
  </si>
  <si>
    <t>PROCESO</t>
  </si>
  <si>
    <t>Código</t>
  </si>
  <si>
    <t>Versión</t>
  </si>
  <si>
    <t>Nombre del Activo</t>
  </si>
  <si>
    <t>Proceso / Grupo</t>
  </si>
  <si>
    <t>Tipo de Activo de información</t>
  </si>
  <si>
    <t>Custodio</t>
  </si>
  <si>
    <t>Usuario</t>
  </si>
  <si>
    <t>Ubicación</t>
  </si>
  <si>
    <t>PROPIEDADES DE SEGURIDAD DEL ACTIVO DE INFORMACIÓN</t>
  </si>
  <si>
    <t>CONFIDENCIALIDAD</t>
  </si>
  <si>
    <t>INTEGRIDAD</t>
  </si>
  <si>
    <t>DISPONIBILIDAD</t>
  </si>
  <si>
    <t>NIVEL</t>
  </si>
  <si>
    <t>Revelación no autorizada de Información</t>
  </si>
  <si>
    <t>Modificación o eliminación no autorizada de información</t>
  </si>
  <si>
    <t>Rara vez (1)</t>
  </si>
  <si>
    <t>Posible (3)</t>
  </si>
  <si>
    <t>Factibilidad</t>
  </si>
  <si>
    <t>Probabilidad_factibilidad</t>
  </si>
  <si>
    <t>Frecuencia</t>
  </si>
  <si>
    <t>INVENTARIO DE ACTIVOS</t>
  </si>
  <si>
    <t>CLASIFICACIÓN DE ACTIVOS</t>
  </si>
  <si>
    <t>VALORACIÓN DEL ACTIVO</t>
  </si>
  <si>
    <t>Ítem No.</t>
  </si>
  <si>
    <t>VALOR</t>
  </si>
  <si>
    <t>CRITICIDAD</t>
  </si>
  <si>
    <t>Impacto Riesgo</t>
  </si>
  <si>
    <t>Criticidad Activo(s)</t>
  </si>
  <si>
    <t>TIPO</t>
  </si>
  <si>
    <t>Administración de Bienes e Insumos</t>
  </si>
  <si>
    <t>Datos</t>
  </si>
  <si>
    <t>Administración de Sistemas de Información</t>
  </si>
  <si>
    <t>5 y 6</t>
  </si>
  <si>
    <t>Administración del Sistema Integrado de Gestión Institucional</t>
  </si>
  <si>
    <t>7 y 8</t>
  </si>
  <si>
    <t>Análisis de Recursos del SGSSS y Planeación Financiera Territorial</t>
  </si>
  <si>
    <t>Servicios</t>
  </si>
  <si>
    <t>Control y Evaluación de la Gestión</t>
  </si>
  <si>
    <t>Desarrollo del Talento Humano en Salud</t>
  </si>
  <si>
    <t>Direccionamiento Estratégico</t>
  </si>
  <si>
    <t>Gestión de Contratación</t>
  </si>
  <si>
    <t>Gestión de la Prestación de Servicios en Salud</t>
  </si>
  <si>
    <t>Gestión de la Protección Social en Salud</t>
  </si>
  <si>
    <t>Gestión de las Comunicaciones Públicas y Estratégicas</t>
  </si>
  <si>
    <t>Gestión de las Intervenciones Individuales y Colectivas para la Promoción de la Salud y Prevención de la Enfermedad</t>
  </si>
  <si>
    <t>Gestión de Medicamentos y Tecnologías en Salud</t>
  </si>
  <si>
    <t>Gestión de Servicio al Ciudadano</t>
  </si>
  <si>
    <t>Gestión de Soporte de las Tecnologías</t>
  </si>
  <si>
    <t xml:space="preserve">Ciclo de Vida y Reingeniería de Sistemas de Información </t>
  </si>
  <si>
    <t xml:space="preserve">Gestión del Talento Humano </t>
  </si>
  <si>
    <t>Gestión Documental</t>
  </si>
  <si>
    <t>Gestión Financiera</t>
  </si>
  <si>
    <t xml:space="preserve">Gestión Jurídica </t>
  </si>
  <si>
    <t>Gestión para Innovación y Adopción de las Mejores Prácticas de TIC</t>
  </si>
  <si>
    <t>Gestión y Prevención de Asuntos Disciplinarios</t>
  </si>
  <si>
    <t>Integración de Datos de Nuevas Fuentes al Sistema de Gestión de Datos</t>
  </si>
  <si>
    <t>Mejora Continua</t>
  </si>
  <si>
    <t>Patrimonios Autónomos y Entidades Liquidadas</t>
  </si>
  <si>
    <t>Planeación, Monitoreo y Evaluación de los Resultados en Salud Pública</t>
  </si>
  <si>
    <t>Transversalización del Enfoque Diferencial</t>
  </si>
  <si>
    <t>FECHA DE REGISTRO</t>
  </si>
  <si>
    <t>OBJETIVO DEL PROCESO</t>
  </si>
  <si>
    <t>CAUSAS</t>
  </si>
  <si>
    <t>INTERNAS</t>
  </si>
  <si>
    <t>EXTERNAS</t>
  </si>
  <si>
    <t>ENFOQUE</t>
  </si>
  <si>
    <t>PRODUCTO</t>
  </si>
  <si>
    <t>Fecha_aprobación</t>
  </si>
  <si>
    <t>Responsable</t>
  </si>
  <si>
    <t>Software</t>
  </si>
  <si>
    <t>RR.HH.</t>
  </si>
  <si>
    <t>Hardware</t>
  </si>
  <si>
    <t>Preguntas por responder</t>
  </si>
  <si>
    <t>SELECCIONE LOS POSIBLES ACTIVOS AFECTADOS PARA EL RIESGO DE SEGURIDAD IDENTIFICADO</t>
  </si>
  <si>
    <t>LÍDER DEL PROCESO / PROCEDIMIENTO(S)</t>
  </si>
  <si>
    <t>Pérdida de integridad de la información</t>
  </si>
  <si>
    <t>Interrupción en la prestación del servicio</t>
  </si>
  <si>
    <t>Estratégico</t>
  </si>
  <si>
    <t>Oportunidad</t>
  </si>
  <si>
    <t>b2</t>
  </si>
  <si>
    <t>b3</t>
  </si>
  <si>
    <t>b4</t>
  </si>
  <si>
    <t>b5</t>
  </si>
  <si>
    <t>b6</t>
  </si>
  <si>
    <t>Categoría_oportunidad</t>
  </si>
  <si>
    <t>Decisiones acertadas</t>
  </si>
  <si>
    <t>Cumplimiento de compromisos</t>
  </si>
  <si>
    <t>Cumplimiento legal</t>
  </si>
  <si>
    <t>Exactitud</t>
  </si>
  <si>
    <t>Preservación de activos</t>
  </si>
  <si>
    <t>Enfoque</t>
  </si>
  <si>
    <t>Escalas_impacto_oportun</t>
  </si>
  <si>
    <t>Número real de probabilidad e impacto (Estratégico-Procesos-seguridad-oportunidad) y probabilidad (corrupción)</t>
  </si>
  <si>
    <t>Número real de probabilidad e impacto (Estratégico-Procesos--seguridad-oportunidad) y probabilidad (corrupción)</t>
  </si>
  <si>
    <t>UBICACIÓN DE LA "X"</t>
  </si>
  <si>
    <t>RESULTADO</t>
  </si>
  <si>
    <t>Zonas de oportunidad</t>
  </si>
  <si>
    <t>Favorable</t>
  </si>
  <si>
    <t>Poco favorable</t>
  </si>
  <si>
    <t>Leve favorable</t>
  </si>
  <si>
    <t>Descuento (Corrupción, estratégico, procesos, seguridad)</t>
  </si>
  <si>
    <t>Incremento (oportunidades)</t>
  </si>
  <si>
    <t>inicial</t>
  </si>
  <si>
    <t>Deseable (5)</t>
  </si>
  <si>
    <t>Acción</t>
  </si>
  <si>
    <t>Objetivos_estratégicos</t>
  </si>
  <si>
    <t>-- Amenazas (Contexto Estratégico) --</t>
  </si>
  <si>
    <t>-- Oportunidades (Contexto Estratégico) --</t>
  </si>
  <si>
    <t>-- Debilidades (Contexto Estratégico) --</t>
  </si>
  <si>
    <t>Otros_procesos_afectados</t>
  </si>
  <si>
    <t>Todos los procesos en el Sistema Integrado de Gestión</t>
  </si>
  <si>
    <t>Procesos estratégicos en el Sistema Integrado de Gestión</t>
  </si>
  <si>
    <t>Procesos misionales y estratégicos misionales en el Sistema Integrado de Gestión</t>
  </si>
  <si>
    <t>Procesos de apoyo en el Sistema Integrado de Gestión</t>
  </si>
  <si>
    <t>Procesos de evaluación en el Sistema Integrado de Gestión</t>
  </si>
  <si>
    <t>Procesos misionales en el Sistema Integrado de Gestión</t>
  </si>
  <si>
    <t>Acciones de contingencia frente al riesgo</t>
  </si>
  <si>
    <t>ubicación después</t>
  </si>
  <si>
    <t>Riesgo de Corrupción</t>
  </si>
  <si>
    <t>Clase</t>
  </si>
  <si>
    <t>Cumplimiento</t>
  </si>
  <si>
    <t>Imagen</t>
  </si>
  <si>
    <t>Financiero</t>
  </si>
  <si>
    <t>Operativo</t>
  </si>
  <si>
    <t>CLASE</t>
  </si>
  <si>
    <t>Excepcionalmente ocurriría (1)</t>
  </si>
  <si>
    <t>Alguna vez podría ocurrir (2)</t>
  </si>
  <si>
    <t>Existe una posibilidad media que suceda (3)</t>
  </si>
  <si>
    <t>Existe una alta posibilidad que suceda (4)</t>
  </si>
  <si>
    <t>Es seguro que suceda (5)</t>
  </si>
  <si>
    <t>Se presentó al menos una vez en los últimos 2 años (3)</t>
  </si>
  <si>
    <t>Se presentó una vez en el último año (4)</t>
  </si>
  <si>
    <t>Se ha presentado más de una vez al año (5)</t>
  </si>
  <si>
    <t>Casi seguro (5)</t>
  </si>
  <si>
    <t>VALORACIÓN</t>
  </si>
  <si>
    <t>ANÁLISIS
(ANTES DE CONTROLES)</t>
  </si>
  <si>
    <t>OPCIÓN(ES) DE MANEJO</t>
  </si>
  <si>
    <t>ACCIONES DE CONTINGENCIA</t>
  </si>
  <si>
    <t>NÚMERO PROBABILIDAD PARA OPORTUNIDADES</t>
  </si>
  <si>
    <t>¿Generar daño ambiental?</t>
  </si>
  <si>
    <t>EXPLICACIÓN DE LA VALORACIÓN</t>
  </si>
  <si>
    <t>CONTEXTO DE LA GESTIÓN DEL PROCESO</t>
  </si>
  <si>
    <t>LLUVIA DE IDEAS</t>
  </si>
  <si>
    <t>ENTORNO INTERNO (DEBILIDADES)</t>
  </si>
  <si>
    <t>ENTORNO EXTERNO (AMENAZAS)</t>
  </si>
  <si>
    <t>CONTEXTO ESTRATÉGICO INSTITUCIONAL</t>
  </si>
  <si>
    <t>ENTORNO EXTERNO (OPORTUNIDADES)</t>
  </si>
  <si>
    <t>OBJETIVOS ESTRATÉGICOS</t>
  </si>
  <si>
    <t>-- Fortalezas (Contexto Estratégico) --</t>
  </si>
  <si>
    <t>ENTORNO EXTERNO (FORTALEZAS)</t>
  </si>
  <si>
    <t>Si la debilidad se cumple, señale con un "X" el(los) objetivos estratégicos que se afectarían negativamente.</t>
  </si>
  <si>
    <t>Si la amenaza se cumple, señale con un "X" el(los) objetivos estratégicos que se afectarían negativamente.</t>
  </si>
  <si>
    <t>Si la oportunidad se cumple, señale con un "X" el(los) objetivos estratégicos que se afectarían positivamente.</t>
  </si>
  <si>
    <t>Si la fortaleza se cumple, señale con un "X" el(los) objetivos estratégicos que se afectarían positivamente.</t>
  </si>
  <si>
    <t>Ningún otro proceso en el Sistema Integrado de Gestión</t>
  </si>
  <si>
    <t>Trámites_y_OPAS_afectados</t>
  </si>
  <si>
    <t>DEBILIDADES OBJ. ESTRAT. 1</t>
  </si>
  <si>
    <t>DEBILIDADES OBJ. ESTRAT. 2</t>
  </si>
  <si>
    <t>DEBILIDADES OBJ. ESTRAT. 3</t>
  </si>
  <si>
    <t>DEBILIDADES OBJ. ESTRAT. 4</t>
  </si>
  <si>
    <t>DEBILIDADES OBJ. ESTRAT. 5</t>
  </si>
  <si>
    <t>DEBILIDADES OBJ. ESTRAT. 6</t>
  </si>
  <si>
    <t>Debilidades_contexto_proceso</t>
  </si>
  <si>
    <t>FORTALEZAS OBJ. ESTRAT. 1</t>
  </si>
  <si>
    <t>FORTALEZAS OBJ. ESTRAT. 2</t>
  </si>
  <si>
    <t>FORTALEZAS OBJ. ESTRAT. 3</t>
  </si>
  <si>
    <t>FORTALEZAS OBJ. ESTRAT. 4</t>
  </si>
  <si>
    <t>FORTALEZAS OBJ. ESTRAT. 5</t>
  </si>
  <si>
    <t>FORTALEZAS OBJ. ESTRAT. 6</t>
  </si>
  <si>
    <t>AMENAZAS OBJ. ESTRAT. 1</t>
  </si>
  <si>
    <t>AMENAZAS OBJ. ESTRAT. 2</t>
  </si>
  <si>
    <t>AMENAZAS OBJ. ESTRAT. 3</t>
  </si>
  <si>
    <t>AMENAZAS OBJ. ESTRAT. 4</t>
  </si>
  <si>
    <t>AMENAZAS OBJ. ESTRAT. 5</t>
  </si>
  <si>
    <t>AMENAZAS OBJ. ESTRAT. 6</t>
  </si>
  <si>
    <t>AMENAZAS OBJ. ESTRA. FINAL</t>
  </si>
  <si>
    <t>DEBILIDADES OBJ. ESTRA. FINAL</t>
  </si>
  <si>
    <t>FORTALEZAS OBJ. ESTRA. FINAL</t>
  </si>
  <si>
    <t>Amenazas_contexto_proceso</t>
  </si>
  <si>
    <t>OPCIONES DE CALIFICACIÓN</t>
  </si>
  <si>
    <t xml:space="preserve">No. </t>
  </si>
  <si>
    <t>RIESGOS Y/O OPORTUNIDADES IDENTIFICADAS</t>
  </si>
  <si>
    <t>Participante 1</t>
  </si>
  <si>
    <t>Participante 2</t>
  </si>
  <si>
    <t>Participante 3</t>
  </si>
  <si>
    <t>Participante 4</t>
  </si>
  <si>
    <t>Participante 5</t>
  </si>
  <si>
    <t>Participante 6</t>
  </si>
  <si>
    <t>Participante 7</t>
  </si>
  <si>
    <t>Participante 8</t>
  </si>
  <si>
    <t>Participante 9</t>
  </si>
  <si>
    <t>Participante 10</t>
  </si>
  <si>
    <t>CALIFICACIÓN DE LA PROBABILIDAD POR LOS ASISTENTES</t>
  </si>
  <si>
    <t>PROMEDIO REDONDEADO</t>
  </si>
  <si>
    <t>Probab_frecuencia</t>
  </si>
  <si>
    <t>CALIFICACIÓN DE LA PROBABILIDAD A TRAVÉS DE FACTIBILIDAD</t>
  </si>
  <si>
    <t>CALIFICACIÓN DE LA PROBABILIDAD A TRAVÉS DE FRECUENCIA</t>
  </si>
  <si>
    <t>Evidencia que soporta la elección</t>
  </si>
  <si>
    <t>Escalas_probabilidad</t>
  </si>
  <si>
    <t>NÚMERO PROBABILIDAD CORRUPCI, ESTRATÉGICO, PROCESOS, SEGURIDAD</t>
  </si>
  <si>
    <t>ENCUESTA PARA DETERMINAR EL IMPACTO DEL RIESGO CON ENFOQUE DE CORRUPCIÓN</t>
  </si>
  <si>
    <t>CALIFICACIÓN DE LA PROBABILIDAD   (Análisis de derecha a izquierda)</t>
  </si>
  <si>
    <t>- Impacto que afecte la ejecución presupuestal en un valor ≥50%  y/o
- Pérdida de cobertura en la prestación de los servicios de la entidad ≥50%  y/o
- Pago de indemnizaciones a terceros por acciones legales que pueden afectar el presupuesto total de la entidad en un valor ≥50%  y/o
- Pago de sanciones económicas por incumplimiento en la normatividad aplicable ante un ente regulador, las cuales afectan en un valor ≥50% del presupuesto general de la entidad.</t>
  </si>
  <si>
    <t>CALIFICACIÓN DEL IMPACTO CUALITATIVO (Análisis de derecha a izquierda)</t>
  </si>
  <si>
    <t>CALIFICACIÓN DEL IMPACTO CUANTITATIVO (Análisis de derecha a izquierda)</t>
  </si>
  <si>
    <t>CALIFICACIÓN DEL IMPACTO DEL RIESGO (CONSECUENCIAS) A TRAVÉS DEL ANÁLISIS CUANTITATIVO O CUALITATIVO</t>
  </si>
  <si>
    <t>- Interrupción de las operaciones de la Entidad por más de cinco (5) días y/o
- Intervención por parte de un ente de control u otro ente regulador  y/o
- Pérdida de Información crítica para la entidad que no se puede recuperar  y/o
- Incumplimiento en las metas y objetivos institucionales afectando de forma grave la ejecución presupuestal  y/o
- Imagen institucional afectada en el orden nacional o regional por actos o hechos de corrupción comprobados.</t>
  </si>
  <si>
    <t>- Interrupción de las operaciones de la Entidad por más de dos (2) días  y/o
- Pérdida de información crítica que puede ser recuperada de forma parcial o incompleta  y/o
- Sanción por parte del ente de control u otro ente regulador y/o
- Incumplimiento en las metas y objetivos institucionales afectando el cumplimiento en las metas de gobierno  y/o
- Imagen institucional afectada en el orden nacional o regional por incumplimientos en la prestación del servicio a los usuarios o ciudadanos.</t>
  </si>
  <si>
    <t>- Interrupción de las operaciones de la Entidad por un (1) día  y/o
- Reclamaciones o quejas de los usuarios que podrían implicar una denuncia ante los entes reguladores o una demanda de largo alcance para la entidad  y/o
- Inoportunidad en la información ocasionando retrasos en la atención a los usuarios  y/o
- Reproceso de actividades y aumento de carga operativa  y/o
- Imagen institucional afectada en el orden nacional o regional por retrasos en la prestación del servicio a los usuarios o ciudadanos  y/o
- Investigaciones penales, fiscales o disciplinarias.</t>
  </si>
  <si>
    <t>- Interrupción de las operaciones de la Entidad por algunas horas  y/o
- Reclamaciones o quejas de los usuarios que implican investigaciones internas disciplinarias  y/o
- Imagen institucional afectada localmente por retrasos en la prestación del servicio a los usuarios o ciudadanos.</t>
  </si>
  <si>
    <t>- No hay interrupción de las operaciones de la entidad  y/o
- No se generan sanciones económicas o administrativas  y/o
- No se afecta la imagen institucional de forma significativa.</t>
  </si>
  <si>
    <t>Escalas_impacto_estra_proceso_seguridad</t>
  </si>
  <si>
    <t>RIESGOS IDENTIFICADOS</t>
  </si>
  <si>
    <t>OPORTUNIDADES IDENTIFICADAS</t>
  </si>
  <si>
    <r>
      <rPr>
        <b/>
        <sz val="10"/>
        <rFont val="Calibri"/>
        <family val="2"/>
        <scheme val="minor"/>
      </rPr>
      <t>- No hay interrupción de las operaciones de la Entidad por más de cinco (5) días y/o
- Ausencia de intervención por parte de un ent</t>
    </r>
    <r>
      <rPr>
        <b/>
        <sz val="10"/>
        <color theme="1"/>
        <rFont val="Calibri"/>
        <family val="2"/>
        <scheme val="minor"/>
      </rPr>
      <t>e de control u otro ente regulador  y/o
- Integridad de la Información crítica para la entidad, con posibilidad de recuperación y/o
- Cumplimiento de las metas y objetivos institucionales favoreciendo la ejecución presupuestal  y/o
- Imagen institucional favorecida en el orden nacional o regional por ausencia de actos o hechos de corrupción.</t>
    </r>
  </si>
  <si>
    <r>
      <rPr>
        <b/>
        <sz val="10"/>
        <rFont val="Calibri"/>
        <family val="2"/>
        <scheme val="minor"/>
      </rPr>
      <t>- No hay interrupción de las operaciones de la Entidad por más de dos (2) días  y/o
- Integridad de la información crítica que pued</t>
    </r>
    <r>
      <rPr>
        <b/>
        <sz val="10"/>
        <color theme="1"/>
        <rFont val="Calibri"/>
        <family val="2"/>
        <scheme val="minor"/>
      </rPr>
      <t>e ser recuperada de forma completa  y/o
- Ausencia de sanción por parte del ente de control u otro ente regulador y/o
- Cumplimiento de las metas y objetivos institucionales favoreciendo la realización de las metas de gobierno  y/o
- Imagen institucional favorecida en el orden nacional o regional por cumplimientos en la prestación del servicio a los usuarios o ciudadanos.</t>
    </r>
  </si>
  <si>
    <r>
      <rPr>
        <b/>
        <sz val="10"/>
        <rFont val="Calibri"/>
        <family val="2"/>
        <scheme val="minor"/>
      </rPr>
      <t xml:space="preserve">- No hay interrupción de las operaciones de la Entidad por un (1) día  y/o
</t>
    </r>
    <r>
      <rPr>
        <b/>
        <sz val="10"/>
        <color theme="1"/>
        <rFont val="Calibri"/>
        <family val="2"/>
        <scheme val="minor"/>
      </rPr>
      <t xml:space="preserve">
- Ausencia de reclamaciones o quejas de los usuarios lo que podría retirar denuncias ante los entes reguladores o una demanda de largo alcance para la entidad  y/o
- Oportunidad en la información ocasionando  agilidad en la atención a los usuarios  y/o
- Actividades realizadas correctamente y disminución de carga operativa  y/o
- Imagen institucional favorecida en el orden nacional o regional por agilidad en la prestación del servicio a los usuarios o ciudadanos  y/o
- Ausencia de investigaciones penales, fiscales o disciplinarias.</t>
    </r>
  </si>
  <si>
    <r>
      <rPr>
        <b/>
        <sz val="10"/>
        <rFont val="Calibri"/>
        <family val="2"/>
        <scheme val="minor"/>
      </rPr>
      <t xml:space="preserve">- No hay interrupción de las operaciones de la Entidad por algunas horas  y/o
</t>
    </r>
    <r>
      <rPr>
        <b/>
        <sz val="10"/>
        <color theme="1"/>
        <rFont val="Calibri"/>
        <family val="2"/>
        <scheme val="minor"/>
      </rPr>
      <t xml:space="preserve">
- Ausencia de reclamaciones o quejas de los usuarios implican inexistencia de  investigaciones internas disciplinarias  y/o
- Imagen institucional favorecida localmente por agilidad en la prestación del servicio a los usuarios o ciudadanos.</t>
    </r>
  </si>
  <si>
    <r>
      <rPr>
        <b/>
        <sz val="10"/>
        <rFont val="Calibri"/>
        <family val="2"/>
        <scheme val="minor"/>
      </rPr>
      <t>- Interrupción de las operaciones de la entidad  y/o</t>
    </r>
    <r>
      <rPr>
        <b/>
        <sz val="10"/>
        <color theme="1"/>
        <rFont val="Calibri"/>
        <family val="2"/>
        <scheme val="minor"/>
      </rPr>
      <t xml:space="preserve">
- No se generan sanciones económicas o administrativas  y/o
- No se afecta la imagen institucional de forma significativa.</t>
    </r>
  </si>
  <si>
    <t>- Impacto que favorece la ejecución presupuestal en un valor ≥50%  y/o
- Aumento cobertura en la prestación de los servicios de la entidad ≥50%  y/o
- Ahorro en indemnizaciones a terceros por acciones legales que pueden afectar el presupuesto total de la entidad en un valor ≥50%  y/o
- Ahorro en sanciones económicas por incumplimiento en la normatividad aplicable ante un ente regulador, las cuales afectan en un valor ≥50% del presupuesto general de la entidad.</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</si>
  <si>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</si>
  <si>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</si>
  <si>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</si>
  <si>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</si>
  <si>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</si>
  <si>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</si>
  <si>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Diseño de la actividad de control</t>
  </si>
  <si>
    <t>Periodicidad</t>
  </si>
  <si>
    <t>Propósito</t>
  </si>
  <si>
    <t>Realización</t>
  </si>
  <si>
    <t>Evidencia</t>
  </si>
  <si>
    <t>Observación</t>
  </si>
  <si>
    <t>Pregunta1</t>
  </si>
  <si>
    <t>Pregunta2</t>
  </si>
  <si>
    <t>Pregunta3</t>
  </si>
  <si>
    <t>Pregunta4</t>
  </si>
  <si>
    <t>Pregunta5</t>
  </si>
  <si>
    <t>Pregunta6</t>
  </si>
  <si>
    <t>Pregunta7</t>
  </si>
  <si>
    <t>Asignado</t>
  </si>
  <si>
    <t>No Asignado</t>
  </si>
  <si>
    <t>Adecuado</t>
  </si>
  <si>
    <t>Inadecuado</t>
  </si>
  <si>
    <t>Oportuna</t>
  </si>
  <si>
    <t>Inoportuna</t>
  </si>
  <si>
    <t>Prevenir o detectar</t>
  </si>
  <si>
    <t>No es un control</t>
  </si>
  <si>
    <t>Confiable</t>
  </si>
  <si>
    <t>No confiable</t>
  </si>
  <si>
    <t>Completa</t>
  </si>
  <si>
    <t>Actividades de Control frente a la probabilidad
(Controles diseñados para evitar un evento no deseado en el momento en que se produce. Este tipo de controles intentan evitar la ocurrencia de los riesgos que puedan afectar el cumplimiento de los objetivos)</t>
  </si>
  <si>
    <t>No existe</t>
  </si>
  <si>
    <t>Incompleta</t>
  </si>
  <si>
    <t>Calificación del diseño</t>
  </si>
  <si>
    <t>Calificación</t>
  </si>
  <si>
    <t>Calificación diseño</t>
  </si>
  <si>
    <t>Calificación_control</t>
  </si>
  <si>
    <t>Fuerte</t>
  </si>
  <si>
    <t>Moderado</t>
  </si>
  <si>
    <t>Débil</t>
  </si>
  <si>
    <t>Ejecución</t>
  </si>
  <si>
    <t>¿El control se ejecuta de manera consistente por los responsables?</t>
  </si>
  <si>
    <t>Pregunta8</t>
  </si>
  <si>
    <t>Siempre</t>
  </si>
  <si>
    <t>Algunas veces</t>
  </si>
  <si>
    <t>No se ejecuta</t>
  </si>
  <si>
    <t>Calificación ejecución</t>
  </si>
  <si>
    <t>Calificación de la ejecución</t>
  </si>
  <si>
    <t>Ejecución de la actividad de control</t>
  </si>
  <si>
    <t>Valor solidez</t>
  </si>
  <si>
    <t>Solidez conjunto</t>
  </si>
  <si>
    <t>Promedio conjunto</t>
  </si>
  <si>
    <t>Solidez del conjunto de controles</t>
  </si>
  <si>
    <t xml:space="preserve">Solidez del control
(Diseño vs ejecución) </t>
  </si>
  <si>
    <t>Diseño vs ejecución</t>
  </si>
  <si>
    <t>Solidez</t>
  </si>
  <si>
    <t>Calificación solidez individual</t>
  </si>
  <si>
    <t>Directamente</t>
  </si>
  <si>
    <t>No disminuye</t>
  </si>
  <si>
    <t>Ayudan_disminuir_probabilidad</t>
  </si>
  <si>
    <t>Ayudan_disminuir_impacto</t>
  </si>
  <si>
    <t>Indirectamente</t>
  </si>
  <si>
    <t>Disminución cuadrantes</t>
  </si>
  <si>
    <t>Explicación de la probabilidad e impacto</t>
  </si>
  <si>
    <t>Se investigan y resuelven oportunamente</t>
  </si>
  <si>
    <t>No se investigan y resuelven oportunamente</t>
  </si>
  <si>
    <t>Dé clic para el impacto</t>
  </si>
  <si>
    <t>¿Ayudan a disminuir la probabilidad?</t>
  </si>
  <si>
    <t>Actividades de Control frente al impacto
(Controles que están diseñados para identificar un evento o resultado no previsto después de que se haya producido. Buscan detectar la situación no deseada para que se corrija y se tomen las acciones correspondientes)</t>
  </si>
  <si>
    <t>Preventivos</t>
  </si>
  <si>
    <t>Detectivo</t>
  </si>
  <si>
    <t>Actividades de control que presentan solidez moderada o débil</t>
  </si>
  <si>
    <t>Eficiencia (medios)</t>
  </si>
  <si>
    <t>Conector
(mediante, por medio, a través)</t>
  </si>
  <si>
    <t>Conector
(para, con el fin, con el propósito)</t>
  </si>
  <si>
    <t>Eficacia (productos)</t>
  </si>
  <si>
    <t>Efectividad (impacto)</t>
  </si>
  <si>
    <t>¿Las actividades que se desarrollan en el control realmente buscan por si sola prevenir o detectar las causas que pueden dar origen al riesgo, ejemplo: Verificar, Validar Cotejar, Comparar, Revisar, etc.?</t>
  </si>
  <si>
    <t>Financieros</t>
  </si>
  <si>
    <t>Estratégicos</t>
  </si>
  <si>
    <t>Comunicación interna</t>
  </si>
  <si>
    <t>Comunicación externa</t>
  </si>
  <si>
    <t>Explicación de la actividad de control
¿En qué consiste y cómo se aplica? ¿Dónde está documentada su aplicación? ¿Quiénes lo aplican? ¿Con qué frecuencia se aplica? ¿Qué soportes se tiene de la ejecución?</t>
  </si>
  <si>
    <t>- Impacto que favorece la ejecución presupuestal en un valor ≥20% y &lt;50%  y/o
- Aumento de cobertura en la prestación de los servicios de la entidad ≥20% y &lt;50%  y/o
- Ahorro en indemnizaciones a terceros por acciones legales que pueden afectar el presupuesto total de la entidad en un valor ≥20% y &lt;50%  y/o
- Ahorro en sanciones económicas por incumplimiento en la normatividad aplicable ante un ente regulador, las cuales afectan en un valor ≥20% y &lt;50% del presupuesto general de la entidad.</t>
  </si>
  <si>
    <t>- Impacto que favorece la ejecución presupuestal en un valor ≥5% y &lt;20%  y/o
- Aumento de cobertura en la prestación de los servicios de la entidad ≥10% y &lt;20%  y/o
- Ahorro en indemnizaciones a terceros por acciones legales que pueden afectar el presupuesto total de la entidad en un valor ≥5% y &lt;20%  y/o
- Ahorro en sanciones económicas por incumplimiento en la normatividad aplicable ante un ente regulador, las cuales afectan en un valor ≥5% y &lt;20% del presupuesto general de la entidad.</t>
  </si>
  <si>
    <t>- Impacto que favorece la ejecución presupuestal en un valor ≥1% y &lt;5%  y/o
- Aumento de cobertura en la prestación de los servicios de la entidad ≥5% y &lt;10%  y/o
- Ahorro en indemnizaciones a terceros por acciones legales que pueden afectar el presupuesto total de la entidad en un valor ≥1% y &lt;5%  y/o
- Ahorro en sanciones económicas por incumplimiento en la normatividad aplicable ante un ente regulador, las cuales afectan en un valor ≥1% y &lt;5% del presupuesto general de la entidad.</t>
  </si>
  <si>
    <t>- Impacto que favorece la ejecución presupuestal en un valor ≥0,5% y &lt;1%  y/o
- Aumento de cobertura en la prestación de los servicios de la entidad ≥1% y &lt;5%  y/o
- Ahorro en indemnizaciones a terceros por acciones legales que pueden afectar el presupuesto total de la entidad en un valor ≥0,5% y &lt;1%  y/o
- Ahorro en sanciones económicas por incumplimiento en la normatividad aplicable ante un ente regulador, las cuales afectan en un valor ≥0,5% y &lt;1% del presupuesto general de la entidad.</t>
  </si>
  <si>
    <t>- Impacto que afecte la ejecución presupuestal en un valor ≥20% y &lt;50%  y/o
- Pérdida de cobertura en la prestación de los servicios de la entidad ≥20% y &lt;50%  y/o
- Pago de indemnizaciones a terceros por acciones legales que pueden afectar el presupuesto total de la entidad en un valor ≥20% y &lt;50%  y/o
- Pago de sanciones económicas por incumplimiento en la normatividad aplicable ante un ente regulador, las cuales afectan en un valor ≥20% y &lt;50% del presupuesto general de la entidad.</t>
  </si>
  <si>
    <t>- Impacto que afecte la ejecución presupuestal en un valor ≥5% y &lt;20%  y/o
- Pérdida de cobertura en la prestación de los servicios de la entidad ≥10% y &lt;20%  y/o
- Pago de indemnizaciones a terceros por acciones legales que pueden afectar el presupuesto total de la entidad en un valor ≥5% y &lt;20%  y/o
- Pago de sanciones económicas por incumplimiento en la normatividad aplicable ante un ente regulador, las cuales afectan en un valor ≥5% y &lt;20% del presupuesto general de la entidad.</t>
  </si>
  <si>
    <t>- Impacto que afecte la ejecución presupuestal en un valor ≥1% y &lt;5%  y/o
- Pérdida de cobertura en la prestación de los servicios de la entidad ≥5% y &lt;10%  y/o
- Pago de indemnizaciones a terceros por acciones legales que pueden afectar el presupuesto total de la entidad en un valor ≥1% y &lt;5%  y/o
- Pago de sanciones económicas por incumplimiento en la normatividad aplicable ante un ente regulador, las cuales afectan en un valor ≥1% y &lt;5% del presupuesto general de la entidad.</t>
  </si>
  <si>
    <t>- Impacto que afecte la ejecución presupuestal en un valor ≥0,5% y &lt;1%  y/o
- Pérdida de cobertura en la prestación de los servicios de la entidad ≥1% y &lt;5%  y/o
- Pago de indemnizaciones a terceros por acciones legales que pueden afectar el presupuesto total de la entidad en un valor ≥0,5% y &lt;1%  y/o
- Pago de sanciones económicas por incumplimiento en la normatividad aplicable ante un ente regulador, las cuales afectan en un valor ≥0,5% y &lt;1% del presupuesto general de la entidad.</t>
  </si>
  <si>
    <t>Según el Sistema de Administración de Acciones Preventivas y Correctivas</t>
  </si>
  <si>
    <t>Fecha de inicio</t>
  </si>
  <si>
    <t>Fecha de terminación</t>
  </si>
  <si>
    <t>Responsable de la ejecución</t>
  </si>
  <si>
    <t>Acciones para fortalecer las actividades de control según la solidez</t>
  </si>
  <si>
    <t>Nueva actividad de control</t>
  </si>
  <si>
    <t>Actividades de control fuertes prob</t>
  </si>
  <si>
    <t>Actividades de control fuertes imp</t>
  </si>
  <si>
    <t>Para más información consulte el Sistema de Administración de Acciones Preventivas y Correctivas con fuente Administración de Riesgos y/o Oportunidades</t>
  </si>
  <si>
    <t>Acciones para fortalecer la gestión del riesgo u oportunidad según la valoración</t>
  </si>
  <si>
    <t>Indique las nuevas actividades de control a implementar
(Estas pueden incluir el fortalecimiento de las que presenten solidez "fuerte")</t>
  </si>
  <si>
    <t>CONSIDERACIONES</t>
  </si>
  <si>
    <t>* Se deben formular acciones frente a las actividades de control que no presenten solidez "fuerte".
* Se deben formular acciones de administración para los riesgos y oportunidades, que después de valorados, estén ubicados en zonas "Extrema", "Alta" o "Moderada", señalando la opción de tratamiento "Reducir".
* En caso de riesgos valoradas en zona "Baja", el líder del proceso/procedimiento podrá seleccionar la opción:
   - Reducir: Formulando acciones para fortalecer o implementar nuevas actividades de control o
   - Aceptar: No adoptando medidas que afecten la probabilidad y/o impacto.
   - La opción "Aceptar" no aplica para riesgos de corrupción.
* Se deben formular acciones de contingencia en caso que el riesgo se presente.</t>
  </si>
  <si>
    <t>Límites
¿El conjunto de controles ayuda a incrementar la probabilidad?
- Directamente
- No disminuye</t>
  </si>
  <si>
    <t>Límites
¿El conjunto de controles ayuda a incrementar el impacto?
- Directamente
- Indirectamente
- No disminuye</t>
  </si>
  <si>
    <t>CATEGORÍAS DE RIESGOS U OPORTUNIDADES</t>
  </si>
  <si>
    <t>Se materializa con el abandono, uso inapropiado o colocar en inferioridad de condiciones los recursos físicos y tecnológicos de la Entidad.</t>
  </si>
  <si>
    <t>Se materializa al presentar decisiones equivocadas o autoritarias que desconocen las buenas prácticas y el sustento técnico de los servidores públicos.</t>
  </si>
  <si>
    <t>Se materializan al pasar por alto las obligaciones o los compromisos de la Entidad.</t>
  </si>
  <si>
    <t>Se materializa con el no acatamiento de la normativa externa o interna.</t>
  </si>
  <si>
    <t>Se materializa al presentar datos o estimaciones equivocadas, incompletas, o desfiguradas.</t>
  </si>
  <si>
    <t>1. Decisiones ajustadas a intereses propios o de terceros</t>
  </si>
  <si>
    <t>Gestionar a su favor o de terceros asuntos que estuvieran a su cargo.</t>
  </si>
  <si>
    <t>2. Desvío de recursos físicos o económicos</t>
  </si>
  <si>
    <t>Cuando se utilizan indebidamente los bienes y recursos asignados para el desempeño de la función (incluye la información reservada).</t>
  </si>
  <si>
    <t>3. Exceso en las facultades otorgadas</t>
  </si>
  <si>
    <t>Actos que desconocen o exceden los límites fijados por el marco normativo (extralimitación de funciones).</t>
  </si>
  <si>
    <t>4. Realización de cobros indebidos</t>
  </si>
  <si>
    <t>5. Tráfico de influencias</t>
  </si>
  <si>
    <t>Cuando se solicita directa o indirectamente cualquier clase de beneficio a que no hay lugar.</t>
  </si>
  <si>
    <t>Utilizar la influencia personal a través de conexiones con personas con el fin de obtener favores o tratamiento preferencial (amiguismo, personal influyente).</t>
  </si>
  <si>
    <t>6. Uso indebido de la información privilegiada</t>
  </si>
  <si>
    <t>Cuando se utiliza provecho de información conocida por razón o con ocasión del cargo o función que se desempeña.</t>
  </si>
  <si>
    <t>Riesgos de Corrupción</t>
  </si>
  <si>
    <t>Riesgos de Seguridad de la Información</t>
  </si>
  <si>
    <t>1. Modificación o eliminación no autorizada de información</t>
  </si>
  <si>
    <t>2. Interrupción en la prestación del servicio</t>
  </si>
  <si>
    <t>Pérdida de disponibilidad de los servicios tecnológicos tales como: sistemas de información, bases de datos, servicio de correo electrónico, servicio de internet, intranet, recursos compartidos, entre otros.</t>
  </si>
  <si>
    <t>Se materializa cuando se afecta la integridad, exactitud y/o completitud de un activo de información.</t>
  </si>
  <si>
    <t>3. Revelación no autorizada de Información</t>
  </si>
  <si>
    <t>Afectación en la confidencialidad de información sensible o confidencial a personas no autorizadas.</t>
  </si>
  <si>
    <t>4. Pérdida de Integridad de la Información</t>
  </si>
  <si>
    <t>Se presenta cuando por la forma como se desarrollan las actividades, se genera información inexacta o incompleta.</t>
  </si>
  <si>
    <t>Oportunidades</t>
  </si>
  <si>
    <t>1. Preservación de activos</t>
  </si>
  <si>
    <t>Se presenta con la protección o cuidado, uso apropiado o conservación en buenas condiciones de los recursos físicos y tecnológicos de la Entidad.</t>
  </si>
  <si>
    <t>2. Decisiones acertadas</t>
  </si>
  <si>
    <t>Se presentan al tomar decisiones adecuadas o concertadas que aplican las buenas prácticas y el sustento técnico de los servidores públicos.</t>
  </si>
  <si>
    <t>3. Cumplimiento de compromisos</t>
  </si>
  <si>
    <t>Se presenta al realizar las obligaciones o los compromisos de la Entidad.</t>
  </si>
  <si>
    <t>4. Cumplimiento legal</t>
  </si>
  <si>
    <t>Se presenta al acatar la normativa interna y externa.</t>
  </si>
  <si>
    <t>5. Exactitud</t>
  </si>
  <si>
    <t>Se presenta al proporcionar datos o estimaciones acertadas, correctas, completas o adecuadas.</t>
  </si>
  <si>
    <t>CATEGORÍA</t>
  </si>
  <si>
    <t>RIESGO U OPORTUNIDAD</t>
  </si>
  <si>
    <t>ELEMENTOS POSIBLEMENTE AFECTADOS</t>
  </si>
  <si>
    <t>- Trámites y OPA's (Riesgos de Corrupción, Gestión de Procesos y Seguridad de la Información)
- Objetivos Estratégicos y Oportunidades (Riesgos Estratégicos y Oportunidades)</t>
  </si>
  <si>
    <t>OTROS PROCESOS DEL SISTEMA INTEGRADO DE GESTIÓN POSIBLEMENTE AFECTADOS</t>
  </si>
  <si>
    <t>CONSECUENCIAS</t>
  </si>
  <si>
    <t>PROBABILIDAD</t>
  </si>
  <si>
    <t>IMPACTO</t>
  </si>
  <si>
    <t>SOLIDEZ DEL CONTROL</t>
  </si>
  <si>
    <t>SOLIDEZ DEL CONJUNTO DE CONTROLES</t>
  </si>
  <si>
    <t>¿SE AFECTA LA PROBABILIDAD?</t>
  </si>
  <si>
    <t>CALIFICACIÓN DEL DISEÑO</t>
  </si>
  <si>
    <t>CALIFICACIÓN DE LA EJECUCIÓN</t>
  </si>
  <si>
    <t>ACTIVIDADES DE CONTROL FRENTE A LA PROBABILIDAD</t>
  </si>
  <si>
    <t>ACTIVIDADES</t>
  </si>
  <si>
    <t>ACTIVIDADES DE CONTROL FRENTE AL IMPACTO</t>
  </si>
  <si>
    <t>VALORACIÓN
(DESPUÉS DE CONTROLES)</t>
  </si>
  <si>
    <t>Reducir</t>
  </si>
  <si>
    <t>Aceptar</t>
  </si>
  <si>
    <t>Tratamiento_riesgo</t>
  </si>
  <si>
    <t>RESPONSABLE DE EJECUCIÓN</t>
  </si>
  <si>
    <t>FECHA INICIO</t>
  </si>
  <si>
    <t>FECHA TERMINACIÓN</t>
  </si>
  <si>
    <t>ACCIONES FRENTE A LA SOLIDEZ DE LOS CONTROLES
Probabilidad
---------------
Impacto</t>
  </si>
  <si>
    <t>ACCIONES FRENTE A LA VALORACIÓN OBTENIDA
Probabilidad
---------------
Impacto</t>
  </si>
  <si>
    <t>ACCIONES DE TRATAMIENTO</t>
  </si>
  <si>
    <t>¿Afectas el cumplimiento de la misión de la Entidad?</t>
  </si>
  <si>
    <t>asdf</t>
  </si>
  <si>
    <t>fgs</t>
  </si>
  <si>
    <t>fdgh</t>
  </si>
  <si>
    <t>fb</t>
  </si>
  <si>
    <t>ACTUALIZACIÓN DE LA INFORMACIÓN DE LAS BASES DE DATOS DE REGISTRO</t>
  </si>
  <si>
    <t>ADMINISTRACIÓN NOTARIAL RESPECTO A LAS SITUACIONES ADMINISTRATIVAS</t>
  </si>
  <si>
    <t>APOYO JURIDICO REGISTRAL, NOTARIAL Y DE CURADORES URBANOS</t>
  </si>
  <si>
    <t>CARRERA NOTARIAL Y REGISTRAL</t>
  </si>
  <si>
    <t>COBRO COACTIVO</t>
  </si>
  <si>
    <t>CONTROL DE LA GESTIÓN DEL SERVICIO NOTARIAL</t>
  </si>
  <si>
    <t>CONTROL INTERNO DE GESTIÓN</t>
  </si>
  <si>
    <t>CONTROL Y SEGUIMIENTO CONTRACTUAL</t>
  </si>
  <si>
    <t>DESARROLLO Y FORTALECIMIENTO INSTITUCIONAL PARA EL SERVICIO AL CIUDADANO</t>
  </si>
  <si>
    <t>DISEÑO Y MANTENIMIENTO DE LA INFRAESTRUCTURA FÍSICA</t>
  </si>
  <si>
    <t>FORMULACIÓN Y EVALUACIÓN DE PROYECTOS DE INVERSIÓN</t>
  </si>
  <si>
    <t>GESTION AMBIENTAL</t>
  </si>
  <si>
    <t>GESTIÓN CONTABILIDAD Y COSTOS</t>
  </si>
  <si>
    <t>GESTIÓN DE COMPRAS Y CONTRATACIÓN</t>
  </si>
  <si>
    <t>GESTIÓN DE CONTROL REGISTRAL</t>
  </si>
  <si>
    <t>GESTIÓN DE INSPECCIÓN Y VIGILANCIA REGISTRAL.</t>
  </si>
  <si>
    <t>GESTIÓN DE LA INFORMACIÓN ESTADÍSTICA INSTITUCIONAL</t>
  </si>
  <si>
    <t>GESTIÓN DE ORIENTACIÓN REGISTRAL</t>
  </si>
  <si>
    <t>GESTIÓN DE VINCULACIÓN DEL TALENTO HUMANO</t>
  </si>
  <si>
    <t>GESTIÓN DEL RETIRO LABORAL DEL TALENTO HUMANO</t>
  </si>
  <si>
    <t>GESTIÓN DISCIPLINARIA INTERNA</t>
  </si>
  <si>
    <t>GESTIÓN DIVULGACIÓN ESTRATEGICA</t>
  </si>
  <si>
    <t>GESTIÓN DOCUMENTAL</t>
  </si>
  <si>
    <t>GESTIÓN DOCUMENTAL DEL TALENTO HUMANO</t>
  </si>
  <si>
    <t>GESTIÓN INCORPORACION DE TECNOLOGIA</t>
  </si>
  <si>
    <t>GESTIÓN JURÍDICA REGISTRAL</t>
  </si>
  <si>
    <t>GESTIÓN PARA LA FORMALIZACIÓN DE PREDIOS RURALES Y URBANOS</t>
  </si>
  <si>
    <t xml:space="preserve">GESTIÓN PARA LA PROTECCIÓN PATRIMONIAL DE PREDIOS Y TERRITORIOS ABANDONADOS </t>
  </si>
  <si>
    <t>GESTIÓN PARA LA RESTITUCIÓN DE TIERRAS DESPOJADAS Y ABANDONADAS FORZOSAMENTE</t>
  </si>
  <si>
    <t>GESTIÓN PERMANENCIA DEL TALENTO HUMANO</t>
  </si>
  <si>
    <t>GESTIÓN PRESUPUESTO</t>
  </si>
  <si>
    <t>GESTIÓN RECAUDO Y SUBSIDIOS NOTARIALES</t>
  </si>
  <si>
    <t>GESTIÓN RECURSOS DE TECNOLOGÍA</t>
  </si>
  <si>
    <t>GESTIÓN SERVICIOS ADMINISTRATIVOS</t>
  </si>
  <si>
    <t>GESTIÓN TECNOLÓGICO Y ADMINISTRATIVA</t>
  </si>
  <si>
    <t>GESTIÓN TESORERÍA</t>
  </si>
  <si>
    <t>INSPECCIÓN DE LA GESTIÓN DEL SERVICIO NOTARIAL</t>
  </si>
  <si>
    <t>OPTIMIZAR LOS SERVICIOS EN LAS OFICINAS DE REGISTRO DE INSTRUMENTOS PÚBLICOS</t>
  </si>
  <si>
    <t>POLÍTICAS Y PLANEACIÓN INSTITUCIONAL</t>
  </si>
  <si>
    <t>REPRESENTACIÓN JUDICIAL</t>
  </si>
  <si>
    <t>SEGUIMIENTO AL SERVICIO VENTANILLA ÚNICA DE REGISTRO VUR</t>
  </si>
  <si>
    <t>SEGUNDA INSTANCIA REGISTRAL</t>
  </si>
  <si>
    <t>SISTEMA DE OPERACIÓN Y GESTIÓN INSTITUCIONAL</t>
  </si>
  <si>
    <t>VIGILANCIA DE LA GESTIÓN DEL SERVICIO NOTARIAL</t>
  </si>
  <si>
    <t>bajo</t>
  </si>
  <si>
    <t>contra</t>
  </si>
  <si>
    <t>desde</t>
  </si>
  <si>
    <t>entre</t>
  </si>
  <si>
    <t>hasta</t>
  </si>
  <si>
    <t>por</t>
  </si>
  <si>
    <t>tras</t>
  </si>
  <si>
    <t>Consulta Índice de Propietarios</t>
  </si>
  <si>
    <t>Consulta en la Ventanilla Única de Registro - VUR</t>
  </si>
  <si>
    <t>Registro de Instrumentos Públicos</t>
  </si>
  <si>
    <t>Certificados de tradición y libertad de inmuebles</t>
  </si>
  <si>
    <t>PROCESO: SISTEMA DE OPERACIÓN Y GESTIÓN INSTITUCIONAL 
PROCEDIMIENTO: ADMINISTRACIÓN DE RIESGOS INSTITUCIONALES</t>
  </si>
  <si>
    <t>DE - SOGI - PR - 07 - MREG - 01</t>
  </si>
  <si>
    <t>ANÁLISIS DE COHERENCIA-IMPACTO CON LOS OBJETIVOS ESTRATÉGICOS</t>
  </si>
  <si>
    <t>Fecha</t>
  </si>
  <si>
    <t>25-04-219</t>
  </si>
  <si>
    <t>PROCESO: SISTEMA DE OPERACIÓN Y GESTIÓN INSTITUCIONAL</t>
  </si>
  <si>
    <t xml:space="preserve"> PROCEDIMIENTO: ADMINISTRACIÓN DE RIESGOS INSTITUCIONALES</t>
  </si>
  <si>
    <t>CONTEXTO DEL PROCESO</t>
  </si>
  <si>
    <t>PROCEDIMIENTO: ADMINISTRACIÓN DE RIESGOS INSTITUCIONALES</t>
  </si>
  <si>
    <t>FICHA INTEGRAL DEL RIESGO U OPORTUNIDAD</t>
  </si>
  <si>
    <t>sfdx</t>
  </si>
  <si>
    <t>MAPA DE PROCESOS</t>
  </si>
  <si>
    <t>EVENTO</t>
  </si>
  <si>
    <t>Riesgo1</t>
  </si>
  <si>
    <t>Riesgo2</t>
  </si>
  <si>
    <t>Riesgo3</t>
  </si>
  <si>
    <t>Riesgo4</t>
  </si>
  <si>
    <t>Riesgo5</t>
  </si>
  <si>
    <t>Riesgo6</t>
  </si>
  <si>
    <t>Riesgo7</t>
  </si>
  <si>
    <t>Riesgo8</t>
  </si>
  <si>
    <t>Riesgo9</t>
  </si>
  <si>
    <t>Riesgo10</t>
  </si>
  <si>
    <t>MATRIZ DOFA</t>
  </si>
  <si>
    <t>FORTALEZAS</t>
  </si>
  <si>
    <t>DEBILIDADES</t>
  </si>
  <si>
    <t>OPORTUNIDADES</t>
  </si>
  <si>
    <t>AMENAZAS</t>
  </si>
  <si>
    <t>Total Perfil</t>
  </si>
  <si>
    <t>Formato</t>
  </si>
  <si>
    <t>Inventario de activos de Seguridad de la Información</t>
  </si>
  <si>
    <t>CALIFICACIÓN DEL LA OPORTUNIDAD (CONSECUENCIAS) A TRAVÉS DEL ANÁLISIS CUANTITATIVO O CUALITATIVO</t>
  </si>
  <si>
    <t>Coordinador</t>
  </si>
  <si>
    <t>¿Afectar el cumplimiento de la misión del Sector Justicia?</t>
  </si>
  <si>
    <t>Riesgos Ambientales</t>
  </si>
  <si>
    <t>Riesgos de Procesos</t>
  </si>
  <si>
    <t xml:space="preserve">Riesgos de
Seguridad y Salud en
el Trabajo
</t>
  </si>
  <si>
    <t>Riesgos del Proceso de Contratación</t>
  </si>
  <si>
    <t>Riesgos de Seguridad Digital</t>
  </si>
  <si>
    <t>Riesgos de Daño Antijurídico</t>
  </si>
  <si>
    <t>RESULTADO (PRIORIZACIÓN DE LAS IDEAS - LAS 7 MAS REPRESENTATIVAS)</t>
  </si>
  <si>
    <t>Entorno Interno - Debilidades</t>
  </si>
  <si>
    <t>Entorno Interno - Fortalezas</t>
  </si>
  <si>
    <t>Entorno externo - Amenazas</t>
  </si>
  <si>
    <t>Entorno externo - Oportunidades</t>
  </si>
  <si>
    <t>Riesgos de Gestión o Estratégicos</t>
  </si>
  <si>
    <t>Inadecuado suministro/entrega de Productos y/o servicios</t>
  </si>
  <si>
    <t>Se materializa cuando se entregan o  suministran productos y/o servicios sin los atributos de calidad establecidos.</t>
  </si>
  <si>
    <t>Incumplimiento de los objetivos establecidos</t>
  </si>
  <si>
    <t>Se materializa cuando los objetivos no se desarrollan y no se cumplen las metas establecidas.</t>
  </si>
  <si>
    <t>Inadecuada planificación</t>
  </si>
  <si>
    <t>Se materializa cuando la planeación se ajusta o modifica y  no incluye los elementos requeridos por la entidad.</t>
  </si>
  <si>
    <t>Inadecuada implementación de políticas, normas, estándares, planes y/o programas</t>
  </si>
  <si>
    <t>Se materializa cuando se adoptan de manera incorrecta o incompleta las políticas, normas, estándares, planes y/o programas aplicables al proceso.</t>
  </si>
  <si>
    <t>Inoportuna atención de necesidades o requerimientos</t>
  </si>
  <si>
    <t>Se materializa cuando se atienden necesidades y/o requerimientos fuera de los tiempos establecidos.</t>
  </si>
  <si>
    <t>Inadecuada asignación y/o ejecución de los recursos</t>
  </si>
  <si>
    <t>Se presenta cuando los métodos o estrategias para la asignación y/o ejecución de recursos no se emplean de manera correcta  y oportuna.</t>
  </si>
  <si>
    <t>Inadecuado seguimiento a la asignación y/o ejecución de los recursos</t>
  </si>
  <si>
    <t>Se presenta cuando  los métodos o estrategias para el seguimiento a la asignación y/o ejecución de recursos no se emplean de manera correcta  y oportuna.</t>
  </si>
  <si>
    <t>Inoportuno seguimiento a la gestión</t>
  </si>
  <si>
    <t>Hace referencia a la omisión de realizar el seguimiento a la gestión fuera de los tiempos establecidos.</t>
  </si>
  <si>
    <t>Inadecuado seguimiento a la gestión</t>
  </si>
  <si>
    <t xml:space="preserve">Se refiere a no emplear o aplicar parcialmente las estrategias o mecanismos necesarios para realizar seguimiento a la gestión. </t>
  </si>
  <si>
    <t>Incumplimiento en la entrega de los resultados e impacto previstos</t>
  </si>
  <si>
    <t>Cuando no se garantiza el cumplimiento de la misión del proceso en términos de resultados e impacto</t>
  </si>
  <si>
    <t>a</t>
  </si>
  <si>
    <t>cabe</t>
  </si>
  <si>
    <t>durante</t>
  </si>
  <si>
    <t>el</t>
  </si>
  <si>
    <t>en</t>
  </si>
  <si>
    <t>para</t>
  </si>
  <si>
    <t>según</t>
  </si>
  <si>
    <t>Objetivo estrategico 1</t>
  </si>
  <si>
    <t>Objetivo estrategico 2</t>
  </si>
  <si>
    <t>Objetivo estrategico 3</t>
  </si>
  <si>
    <t>Objetivo estrategico 4</t>
  </si>
  <si>
    <t>Debilidad Estrategica (1)</t>
  </si>
  <si>
    <t>Debilidad Estrategica (2)</t>
  </si>
  <si>
    <t>Debilidad Estrategica (3)</t>
  </si>
  <si>
    <t>Debilidad Estrategica (4)</t>
  </si>
  <si>
    <t>Debilidad Estrategica (5)</t>
  </si>
  <si>
    <t>Amenaza Estrategica (1)</t>
  </si>
  <si>
    <t>Amenaza Estrategica (2)</t>
  </si>
  <si>
    <t>Amenaza Estrategica (3)</t>
  </si>
  <si>
    <t>Amenaza Estrategica (4)</t>
  </si>
  <si>
    <t>Amenaza Estrategica (5)</t>
  </si>
  <si>
    <t>Oportunidad Estrategica (1)</t>
  </si>
  <si>
    <t>Oportunidad Estrategica (2)</t>
  </si>
  <si>
    <t>Oportunidad Estrategica (3)</t>
  </si>
  <si>
    <t>Oportunidad Estrategica (4)</t>
  </si>
  <si>
    <t>Oportunidad Estrategica (5)</t>
  </si>
  <si>
    <t>Fortaleza Estrategica (1)</t>
  </si>
  <si>
    <t>Fortaleza Estrategica (2)</t>
  </si>
  <si>
    <t>Fortaleza Estrategica (3)</t>
  </si>
  <si>
    <t>Fortaleza Estrategica (4)</t>
  </si>
  <si>
    <t>Fortaleza Estrategica (5)</t>
  </si>
  <si>
    <t>Medio_de_almacenamiento</t>
  </si>
  <si>
    <t>Valores</t>
  </si>
  <si>
    <t>Archivador</t>
  </si>
  <si>
    <t>Carpeta física</t>
  </si>
  <si>
    <t>Disco Duro</t>
  </si>
  <si>
    <t>En la Nube</t>
  </si>
  <si>
    <t>Medio Extraíble</t>
  </si>
  <si>
    <t>SAN</t>
  </si>
  <si>
    <t>No Aplica</t>
  </si>
  <si>
    <t>Fortaleza</t>
  </si>
  <si>
    <t>Debilidad</t>
  </si>
  <si>
    <t>Matriz Dofa</t>
  </si>
  <si>
    <t>Estrategias FO</t>
  </si>
  <si>
    <t>Estrategias FA</t>
  </si>
  <si>
    <t>Estrategias DO</t>
  </si>
  <si>
    <t>Estrategias DA</t>
  </si>
  <si>
    <t>Priorización de Estrategias</t>
  </si>
  <si>
    <t xml:space="preserve">   El riesgo identificado se mantiene:    </t>
  </si>
  <si>
    <t>SI</t>
  </si>
  <si>
    <t>NO</t>
  </si>
  <si>
    <t xml:space="preserve">   El riesgo identificado es nuevo:</t>
  </si>
  <si>
    <t xml:space="preserve">   El riesgo identificado se materializó:    </t>
  </si>
  <si>
    <t>* Se deben formular acciones frente a las actividades de control que no presenten solidez "fuerte".
* Se deben formular acciones de administración para los riesgos y oportunidades, que después de valorados, estén ubicados en zonas "Extrema", "Alta" o "Moderada", señalando la opción de tratamiento "Reducir".
* En caso de riesgos valoradas en zona "Baja", el líder del proceso/procedimiento podrá seleccionar la opción:
   - Reducir: Formulando acciones para fortalecer o implementar nuevas actividades de control o
   - Aceptar: No adoptando medidas que afecten la probabilidad y/o impacto.
   - La opción "Aceptar" no aplica para riesgos de corrupción.
* Se deben formular acciones de contingencia en caso que el riesgo se materialice.</t>
  </si>
  <si>
    <t>con el fin</t>
  </si>
  <si>
    <t>PRIORIZACIÓN DE CAUSAS</t>
  </si>
  <si>
    <t>Cada integrante priorizará en orden de importancia de menor a mayor las causas utilizando una escala donde 1 es la de menor importancia y «N» la de mayor importancia dependiendo del número de causas.</t>
  </si>
  <si>
    <t>Un integrante del grupo debe organizar en la tabla las calificaciones y calcular el promedio aritmético de cada causa, siendo las de mayor promedio las causas raíz.</t>
  </si>
  <si>
    <t>En esta matriz se deben incluir todas las debilidades y amenazas identificadas en el establecimiento del contexto.</t>
  </si>
  <si>
    <t>Si un riesgo es de Corrupción debe cumplir que se de por: Acción u omisión + Uso del poder + Desviación de la gestión de lo público + Beneficio privado</t>
  </si>
  <si>
    <t>No se ha presentado en los últimos 5 años (1)</t>
  </si>
  <si>
    <t>Se presentó al menos una vez en los últimos 5 años (2)</t>
  </si>
  <si>
    <t>Sanciones disciplinarias</t>
  </si>
  <si>
    <t>Perdida de Imagen</t>
  </si>
  <si>
    <t>Categoría_seguridad_digital</t>
  </si>
  <si>
    <t>Categoría_ambientales</t>
  </si>
  <si>
    <t/>
  </si>
  <si>
    <t xml:space="preserve">Brindar a las dependencias del nivel central y Oficinas de Registro de Instrumentos Públicos de la Superintendencia de Notariado y Registro; los bienes, servicios, el control de inventarios y seguros  , que permitan adelantar la gestión misional y administrativa de apoyo al logro de los fines institucionales.      </t>
  </si>
  <si>
    <t>Jefe de la Oficina de Control Interno</t>
  </si>
  <si>
    <t>ok</t>
  </si>
  <si>
    <r>
      <t xml:space="preserve">Oportunidad </t>
    </r>
    <r>
      <rPr>
        <b/>
        <u/>
        <sz val="20"/>
        <color theme="1"/>
        <rFont val="Calibri Light"/>
        <family val="2"/>
      </rPr>
      <t>FO</t>
    </r>
  </si>
  <si>
    <r>
      <t xml:space="preserve">Amenaza  </t>
    </r>
    <r>
      <rPr>
        <b/>
        <u/>
        <sz val="20"/>
        <color theme="1"/>
        <rFont val="Calibri Light"/>
        <family val="2"/>
      </rPr>
      <t>FA</t>
    </r>
  </si>
  <si>
    <t>DO</t>
  </si>
  <si>
    <t>DA</t>
  </si>
  <si>
    <t>a través</t>
  </si>
  <si>
    <t>Coordinador de Grupo Juridico Registral Notarial y de Curadores Urbanos</t>
  </si>
  <si>
    <t>Socializar la aplicación de normatividad reciente</t>
  </si>
  <si>
    <t>Actualizar los procesos y procedimientos</t>
  </si>
  <si>
    <t>Acciones disciplinarias</t>
  </si>
  <si>
    <t>Sanciones Legales - Tutelas</t>
  </si>
  <si>
    <t>Mala imagen institucional</t>
  </si>
  <si>
    <t>Falta de recursos financieros para la ejecucion de las actividades del proceso</t>
  </si>
  <si>
    <t>Alta rotacion de personal contratista</t>
  </si>
  <si>
    <t>Falta de un sistema de información para la socialización del estado de las notarias y peticiones en general</t>
  </si>
  <si>
    <t>Archivo de los asuntos referentes a Carrera Notarial no se encuentra actualizado</t>
  </si>
  <si>
    <t>Cambios de jefatura por cambios de gobierno</t>
  </si>
  <si>
    <t>Los fenomenos sociales, emergencias economicas, sociales, sanitarias y ecologicas y paros</t>
  </si>
  <si>
    <t>Cambio de normatividad - Actualizar las normas</t>
  </si>
  <si>
    <t>Asignacion tardia del reparto de peticiones por demora de las demas dependencias</t>
  </si>
  <si>
    <t>Compromiso de la jefatura y sus funcionarios</t>
  </si>
  <si>
    <t>Servidores publicos idoneos y calificados</t>
  </si>
  <si>
    <t>Cambios normativos - Hermenéutica Jurídica</t>
  </si>
  <si>
    <t>Mesas de Trabajo con representantes del Consejo Superior de la Carrera Notarial</t>
  </si>
  <si>
    <t xml:space="preserve">Garantizar la continuidad del personal </t>
  </si>
  <si>
    <t>la atención  de las peticiones, consultas y requerimientos con temas relacionados con la Carrera Notarial</t>
  </si>
  <si>
    <t>El riesgo se materializa cuando los derechos de petición, consultas y requerimientos no se contestan dentro de los terminos de Ley.</t>
  </si>
  <si>
    <t xml:space="preserve">En el momento en que la carga laboral aumente y los funcionarios no puedan atender todas las peticiones en los términos de ley, se acudira a la jefe de la oficina asesora jurídica con el fin de que ella haga un estudio de cargas y a la persona con menor carga laboral y conocimientos en los temas de carrera notarial se le asigne  las peticiones, consultas o requerimientos que esten proximos a vencerse para que sean atendidos en forma prioritaria. </t>
  </si>
  <si>
    <t>fuerte</t>
  </si>
  <si>
    <t>Gestionar los temas concernientes a la Carrera Notarial</t>
  </si>
  <si>
    <t>de asesorar los aspectos relacionados con el concurso Notarial y el acceso a la Carrera Notarial, y conceptuar sobre la viabilidad jurídica sobre los actos administrativos  que  se deban expedir dada su relevancia.</t>
  </si>
  <si>
    <t xml:space="preserve"> de la administración del concurso de ingreso a la Carrera Notarial, aplicación del procedimiento operativo del derecho de preferencia, apoyo jurídico a las peticiones presentadas por los clientes (internos como externos) y la expedición de actos administrativos </t>
  </si>
  <si>
    <t>Falta de personal</t>
  </si>
  <si>
    <t xml:space="preserve">Falta de personal </t>
  </si>
  <si>
    <t>Jefe Oficina Asesora Jurídica</t>
  </si>
  <si>
    <t>La falta de personal hace que la carga laboral sea más alta para los servidores publicos y la falencia del archivo retrasa la obtención de la información, así como tambien la información suministrada por las demas dependecias con las que interactua el proceso, lo que genera retraso eb  la oportuna atención de peticiones, consultas y requerimientos.</t>
  </si>
  <si>
    <t>Verificar  por parte de la jefatura a demand,  la atención de los temas relacionados con la carrera notarial y asignar de forma prioritaria en servidores públicos con menos carga laboral validando el cuadro de control,  para atender las peticiones en los términos de Ley, en caso de que la peticións e encuentra vencida se le informara al peticionario la ampliación para dar respuesta de fondo a su petición.</t>
  </si>
  <si>
    <t>Con el control descrito se mitiga la materialización del riesgo, ya que por parte de la Jefatura se tomas las medidas necesarias con el fin de evitar la materizalización del riesgo.</t>
  </si>
  <si>
    <t>Codificar el cuadro de control para el Macroproceso Gestión Jurídica</t>
  </si>
  <si>
    <t>Jefa de la Oficina Asesora Jurídica</t>
  </si>
  <si>
    <t>Cuadro de control codificado</t>
  </si>
  <si>
    <t>la atención de las solicitudes presentadas por los notarios de carrera en el ejercicio del derecho de preferencia</t>
  </si>
  <si>
    <t>No realizar el estudio de las solicitudes allegadas a la Secretria Técnica del Consejo Superior de la Carrera Notarial</t>
  </si>
  <si>
    <t>Error involuntario en el estudio de las solicitudes presentadas por los notarios de carrera</t>
  </si>
  <si>
    <t>Error en la información suministrada por parte de la Dirección de Administración Notarial</t>
  </si>
  <si>
    <t>Sanciones Legales</t>
  </si>
  <si>
    <t>Al contar con una base de datos actualizada de las solicitudes que ingresan al grupo de concurso y carrera notarial en ejercicio del derecho de preferencia, se puede mitigar la materialización del riesgo.</t>
  </si>
  <si>
    <t>verficar por parte del funcionario encargado a demanda, si las solcitudes en ejercicio del derecho de preferencia cumplen con los requisitos y son presentadas en el término señalado,  incluyendo esta información en la base de datos de derecho de preferencia, dejando contancia del estudio de la misma en la publicación de resultados.</t>
  </si>
  <si>
    <t>Al ser presentadas las solicitudes por parte de los notarios de carrera, se procede a realizar la verficación de los requisitos consignados en el numeral 2,3 de la guia de derecho de preferencia y que las mismas sean presentadas en términos con el fin de continuar con el ejercicio del derecho de preferencia.</t>
  </si>
  <si>
    <t>Con el control descrito se mitiga la materialización del riesgo, ya que al verificar la información contenida en las solicitudes se puede continuar con el tramite de derecho de preferencia.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</si>
</sst>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_(* \(#,##0.00\);_(* &quot;-&quot;??_);_(@_)"/>
    <numFmt numFmtId="165" formatCode="[$-240A]d&quot; de &quot;mmmm&quot; de &quot;yyyy;@"/>
    <numFmt numFmtId="166" formatCode="d/mm/yyyy;@"/>
    <numFmt numFmtId="167" formatCode="0.0"/>
    <numFmt numFmtId="168" formatCode="0.000"/>
    <numFmt numFmtId="169" formatCode="&quot; $&quot;#,##0.00\ ;&quot;-$&quot;#,##0.00\ ;&quot; $-&quot;#\ ;@\ "/>
    <numFmt numFmtId="170" formatCode="dd/mm/yyyy;@"/>
    <numFmt numFmtId="171" formatCode="d/m/yy;@"/>
    <numFmt numFmtId="172" formatCode="00"/>
    <numFmt numFmtId="173" formatCode="_(* #,##0_);_(* \(#,##0\);_(* &quot;-&quot;??_);_(@_)"/>
  </numFmts>
  <fonts count="93">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2"/>
      <color theme="1"/>
      <name val="Calibri"/>
      <family val="2"/>
      <scheme val="minor"/>
    </font>
    <font>
      <sz val="12"/>
      <color theme="1"/>
      <name val="Calibri"/>
      <family val="2"/>
      <scheme val="minor"/>
    </font>
    <font>
      <sz val="10"/>
      <color theme="1"/>
      <name val="Arial"/>
      <family val="2"/>
    </font>
    <font>
      <b/>
      <sz val="10"/>
      <color theme="1"/>
      <name val="Arial"/>
      <family val="2"/>
    </font>
    <font>
      <b/>
      <sz val="15"/>
      <name val="Calibri"/>
      <family val="2"/>
      <scheme val="minor"/>
    </font>
    <font>
      <sz val="11"/>
      <color theme="0"/>
      <name val="Calibri"/>
      <family val="2"/>
      <scheme val="minor"/>
    </font>
    <font>
      <b/>
      <sz val="13"/>
      <color theme="1"/>
      <name val="Calibri"/>
      <family val="2"/>
      <scheme val="minor"/>
    </font>
    <font>
      <b/>
      <sz val="12.5"/>
      <color theme="1"/>
      <name val="Calibri"/>
      <family val="2"/>
      <scheme val="minor"/>
    </font>
    <font>
      <sz val="12.5"/>
      <color theme="1"/>
      <name val="Calibri"/>
      <family val="2"/>
      <scheme val="minor"/>
    </font>
    <font>
      <u/>
      <sz val="11"/>
      <color theme="10"/>
      <name val="Calibri"/>
      <family val="2"/>
      <scheme val="minor"/>
    </font>
    <font>
      <b/>
      <sz val="11"/>
      <color theme="0"/>
      <name val="Calibri"/>
      <family val="2"/>
      <scheme val="minor"/>
    </font>
    <font>
      <sz val="11"/>
      <color theme="1"/>
      <name val="Calibri"/>
      <family val="2"/>
      <scheme val="minor"/>
    </font>
    <font>
      <b/>
      <sz val="11"/>
      <color rgb="FFFF0000"/>
      <name val="Calibri"/>
      <family val="2"/>
      <scheme val="minor"/>
    </font>
    <font>
      <b/>
      <sz val="12"/>
      <color theme="1"/>
      <name val="Arial Narrow"/>
      <family val="2"/>
    </font>
    <font>
      <sz val="12"/>
      <name val="Arial"/>
      <family val="2"/>
    </font>
    <font>
      <b/>
      <sz val="12"/>
      <name val="Arial"/>
      <family val="2"/>
    </font>
    <font>
      <b/>
      <sz val="8"/>
      <name val="Arial"/>
      <family val="2"/>
    </font>
    <font>
      <sz val="11"/>
      <color indexed="8"/>
      <name val="Calibri"/>
      <family val="2"/>
      <charset val="1"/>
    </font>
    <font>
      <sz val="10"/>
      <name val="MS Sans Serif"/>
      <family val="2"/>
    </font>
    <font>
      <sz val="10"/>
      <color indexed="8"/>
      <name val="Arial"/>
      <family val="2"/>
    </font>
    <font>
      <sz val="10"/>
      <color indexed="8"/>
      <name val="Arial1"/>
    </font>
    <font>
      <b/>
      <sz val="10"/>
      <name val="Arial"/>
      <family val="2"/>
    </font>
    <font>
      <b/>
      <sz val="12.5"/>
      <name val="Arial"/>
      <family val="2"/>
    </font>
    <font>
      <sz val="12"/>
      <color theme="1"/>
      <name val="Arial Narrow"/>
      <family val="2"/>
    </font>
    <font>
      <sz val="11"/>
      <name val="Calibri"/>
      <family val="2"/>
      <scheme val="minor"/>
    </font>
    <font>
      <sz val="8"/>
      <color rgb="FF000000"/>
      <name val="Tahoma"/>
      <family val="2"/>
    </font>
    <font>
      <b/>
      <u/>
      <sz val="11"/>
      <color theme="1"/>
      <name val="Calibri"/>
      <family val="2"/>
      <scheme val="minor"/>
    </font>
    <font>
      <b/>
      <sz val="12"/>
      <name val="Arial Narrow"/>
      <family val="2"/>
    </font>
    <font>
      <sz val="12"/>
      <name val="Arial Narrow"/>
      <family val="2"/>
    </font>
    <font>
      <sz val="11"/>
      <color theme="1"/>
      <name val="Arial Narrow"/>
      <family val="2"/>
    </font>
    <font>
      <b/>
      <sz val="11"/>
      <color theme="1"/>
      <name val="Arial Narrow"/>
      <family val="2"/>
    </font>
    <font>
      <b/>
      <sz val="11"/>
      <name val="Arial Narrow"/>
      <family val="2"/>
    </font>
    <font>
      <u/>
      <sz val="14"/>
      <color theme="10"/>
      <name val="Calibri"/>
      <family val="2"/>
      <scheme val="minor"/>
    </font>
    <font>
      <sz val="11"/>
      <color theme="1"/>
      <name val="Arial"/>
      <family val="2"/>
    </font>
    <font>
      <b/>
      <sz val="11"/>
      <color theme="1"/>
      <name val="Arial"/>
      <family val="2"/>
    </font>
    <font>
      <b/>
      <sz val="11"/>
      <name val="Arial"/>
      <family val="2"/>
    </font>
    <font>
      <b/>
      <sz val="15"/>
      <color rgb="FFFF0000"/>
      <name val="Calibri"/>
      <family val="2"/>
      <scheme val="minor"/>
    </font>
    <font>
      <u/>
      <sz val="10"/>
      <color theme="10"/>
      <name val="Calibri"/>
      <family val="2"/>
      <scheme val="minor"/>
    </font>
    <font>
      <b/>
      <sz val="10"/>
      <color theme="1"/>
      <name val="Calibri"/>
      <family val="2"/>
      <scheme val="minor"/>
    </font>
    <font>
      <b/>
      <sz val="12"/>
      <color theme="0"/>
      <name val="Arial Narrow"/>
      <family val="2"/>
    </font>
    <font>
      <b/>
      <sz val="11"/>
      <name val="Calibri"/>
      <family val="2"/>
      <scheme val="minor"/>
    </font>
    <font>
      <b/>
      <i/>
      <sz val="11"/>
      <color theme="1"/>
      <name val="Calibri"/>
      <family val="2"/>
      <scheme val="minor"/>
    </font>
    <font>
      <b/>
      <sz val="12"/>
      <color theme="0"/>
      <name val="Calibri"/>
      <family val="2"/>
      <scheme val="minor"/>
    </font>
    <font>
      <b/>
      <sz val="11"/>
      <color theme="0"/>
      <name val="Arial"/>
      <family val="2"/>
    </font>
    <font>
      <b/>
      <sz val="15"/>
      <color theme="1"/>
      <name val="Calibri"/>
      <family val="2"/>
      <scheme val="minor"/>
    </font>
    <font>
      <b/>
      <sz val="10"/>
      <color theme="0"/>
      <name val="Arial"/>
      <family val="2"/>
    </font>
    <font>
      <sz val="13"/>
      <color theme="1"/>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10"/>
      <name val="Calibri"/>
      <family val="2"/>
      <scheme val="minor"/>
    </font>
    <font>
      <b/>
      <sz val="10"/>
      <color theme="1"/>
      <name val="Arial Narrow"/>
      <family val="2"/>
    </font>
    <font>
      <b/>
      <i/>
      <sz val="11"/>
      <color theme="4" tint="-0.249977111117893"/>
      <name val="Calibri"/>
      <family val="2"/>
      <scheme val="minor"/>
    </font>
    <font>
      <sz val="10"/>
      <color theme="1"/>
      <name val="Calibri Light"/>
      <family val="2"/>
    </font>
    <font>
      <sz val="9"/>
      <color theme="1"/>
      <name val="Calibri Light"/>
      <family val="2"/>
    </font>
    <font>
      <b/>
      <sz val="15"/>
      <color theme="1"/>
      <name val="Arial Narrow"/>
      <family val="2"/>
    </font>
    <font>
      <b/>
      <sz val="15"/>
      <color theme="0"/>
      <name val="Arial Narrow"/>
      <family val="2"/>
    </font>
    <font>
      <b/>
      <sz val="12"/>
      <name val="Calibri"/>
      <family val="2"/>
      <scheme val="minor"/>
    </font>
    <font>
      <u/>
      <sz val="11"/>
      <color rgb="FF2E74B5"/>
      <name val="Calibri"/>
      <family val="2"/>
      <scheme val="minor"/>
    </font>
    <font>
      <sz val="12"/>
      <color theme="0"/>
      <name val="Arial Narrow"/>
      <family val="2"/>
    </font>
    <font>
      <b/>
      <sz val="11"/>
      <color theme="0"/>
      <name val="Arial Narrow"/>
      <family val="2"/>
    </font>
    <font>
      <sz val="10"/>
      <name val="Arial Narrow"/>
      <family val="2"/>
    </font>
    <font>
      <sz val="10"/>
      <color theme="1"/>
      <name val="Arial Narrow"/>
      <family val="2"/>
    </font>
    <font>
      <sz val="9"/>
      <color indexed="81"/>
      <name val="Tahoma"/>
      <family val="2"/>
    </font>
    <font>
      <b/>
      <sz val="14"/>
      <color theme="1"/>
      <name val="Calibri Light"/>
      <family val="2"/>
    </font>
    <font>
      <b/>
      <sz val="9"/>
      <color indexed="81"/>
      <name val="Tahoma"/>
      <family val="2"/>
    </font>
    <font>
      <b/>
      <sz val="18"/>
      <color theme="0"/>
      <name val="Arial Narrow"/>
      <family val="2"/>
    </font>
    <font>
      <b/>
      <sz val="18"/>
      <color theme="1"/>
      <name val="Arial Narrow"/>
      <family val="2"/>
    </font>
    <font>
      <b/>
      <sz val="13"/>
      <color theme="0"/>
      <name val="Calibri"/>
      <family val="2"/>
      <scheme val="minor"/>
    </font>
    <font>
      <b/>
      <sz val="20"/>
      <color theme="1"/>
      <name val="Calibri"/>
      <family val="2"/>
      <scheme val="minor"/>
    </font>
    <font>
      <b/>
      <sz val="12"/>
      <color theme="1"/>
      <name val="Cambria"/>
      <family val="2"/>
      <scheme val="major"/>
    </font>
    <font>
      <sz val="12"/>
      <color theme="1"/>
      <name val="Cambria"/>
      <family val="2"/>
      <scheme val="major"/>
    </font>
    <font>
      <b/>
      <sz val="14"/>
      <color theme="1"/>
      <name val="Calibri"/>
      <family val="2"/>
      <scheme val="minor"/>
    </font>
    <font>
      <sz val="14"/>
      <color theme="1"/>
      <name val="Calibri"/>
      <family val="2"/>
      <scheme val="minor"/>
    </font>
    <font>
      <b/>
      <sz val="20"/>
      <color theme="1"/>
      <name val="Cambria"/>
      <family val="1"/>
      <scheme val="major"/>
    </font>
    <font>
      <b/>
      <sz val="12"/>
      <color theme="1"/>
      <name val="Cambria"/>
      <family val="1"/>
      <scheme val="major"/>
    </font>
    <font>
      <b/>
      <sz val="12"/>
      <name val="Cambria"/>
      <family val="1"/>
      <scheme val="major"/>
    </font>
    <font>
      <sz val="12"/>
      <name val="Cambria"/>
      <family val="2"/>
      <scheme val="major"/>
    </font>
    <font>
      <sz val="12"/>
      <color rgb="FF00B050"/>
      <name val="Cambria"/>
      <family val="2"/>
      <scheme val="major"/>
    </font>
    <font>
      <sz val="12"/>
      <name val="Calibri"/>
      <family val="2"/>
      <scheme val="minor"/>
    </font>
    <font>
      <b/>
      <i/>
      <u/>
      <sz val="9"/>
      <color indexed="81"/>
      <name val="Tahoma"/>
      <family val="2"/>
    </font>
    <font>
      <b/>
      <sz val="20"/>
      <color theme="1"/>
      <name val="Calibri Light"/>
      <family val="2"/>
    </font>
    <font>
      <b/>
      <sz val="22"/>
      <color theme="1"/>
      <name val="Calibri Light"/>
      <family val="2"/>
    </font>
    <font>
      <b/>
      <sz val="22"/>
      <color theme="0"/>
      <name val="Calibri Light"/>
      <family val="2"/>
    </font>
    <font>
      <b/>
      <sz val="20"/>
      <color theme="0"/>
      <name val="Calibri Light"/>
      <family val="2"/>
    </font>
    <font>
      <b/>
      <sz val="20"/>
      <name val="Calibri Light"/>
      <family val="2"/>
    </font>
    <font>
      <b/>
      <sz val="20"/>
      <name val="Cambria"/>
      <family val="1"/>
      <scheme val="major"/>
    </font>
    <font>
      <b/>
      <u/>
      <sz val="20"/>
      <color theme="1"/>
      <name val="Calibri Light"/>
      <family val="2"/>
    </font>
    <font>
      <sz val="11"/>
      <name val="Arial Narrow"/>
      <family val="2"/>
    </font>
  </fonts>
  <fills count="39">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C00000"/>
        <bgColor indexed="64"/>
      </patternFill>
    </fill>
    <fill>
      <patternFill patternType="solid">
        <fgColor indexed="1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6"/>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theme="5"/>
        <bgColor indexed="64"/>
      </patternFill>
    </fill>
    <fill>
      <patternFill patternType="solid">
        <fgColor theme="1"/>
        <bgColor indexed="64"/>
      </patternFill>
    </fill>
    <fill>
      <patternFill patternType="solid">
        <fgColor theme="5" tint="0.59999389629810485"/>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theme="0"/>
      </right>
      <top style="thin">
        <color indexed="64"/>
      </top>
      <bottom style="thin">
        <color theme="0"/>
      </bottom>
      <diagonal/>
    </border>
    <border>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theme="3"/>
      </left>
      <right/>
      <top style="medium">
        <color theme="3"/>
      </top>
      <bottom/>
      <diagonal/>
    </border>
    <border>
      <left/>
      <right/>
      <top style="medium">
        <color theme="3"/>
      </top>
      <bottom/>
      <diagonal/>
    </border>
    <border>
      <left style="medium">
        <color theme="3"/>
      </left>
      <right/>
      <top/>
      <bottom/>
      <diagonal/>
    </border>
    <border>
      <left style="medium">
        <color theme="3"/>
      </left>
      <right/>
      <top/>
      <bottom style="medium">
        <color theme="3"/>
      </bottom>
      <diagonal/>
    </border>
    <border>
      <left/>
      <right/>
      <top/>
      <bottom style="medium">
        <color theme="3"/>
      </bottom>
      <diagonal/>
    </border>
    <border>
      <left/>
      <right style="thin">
        <color theme="3"/>
      </right>
      <top style="medium">
        <color theme="3"/>
      </top>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right style="thin">
        <color theme="3"/>
      </right>
      <top/>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right style="thin">
        <color theme="3"/>
      </right>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theme="3"/>
      </left>
      <right style="thin">
        <color theme="3"/>
      </right>
      <top style="medium">
        <color indexed="64"/>
      </top>
      <bottom style="thin">
        <color theme="3"/>
      </bottom>
      <diagonal/>
    </border>
    <border>
      <left/>
      <right style="thin">
        <color theme="3"/>
      </right>
      <top/>
      <bottom style="medium">
        <color indexed="64"/>
      </bottom>
      <diagonal/>
    </border>
    <border>
      <left style="thin">
        <color theme="3"/>
      </left>
      <right style="thin">
        <color theme="3"/>
      </right>
      <top style="thin">
        <color theme="3"/>
      </top>
      <bottom style="medium">
        <color indexed="64"/>
      </bottom>
      <diagonal/>
    </border>
    <border>
      <left/>
      <right style="thin">
        <color theme="3"/>
      </right>
      <top style="medium">
        <color indexed="64"/>
      </top>
      <bottom/>
      <diagonal/>
    </border>
    <border>
      <left style="thin">
        <color theme="3"/>
      </left>
      <right style="medium">
        <color indexed="64"/>
      </right>
      <top style="medium">
        <color indexed="64"/>
      </top>
      <bottom style="thin">
        <color theme="3"/>
      </bottom>
      <diagonal/>
    </border>
    <border>
      <left style="thin">
        <color theme="3"/>
      </left>
      <right style="medium">
        <color indexed="64"/>
      </right>
      <top style="thin">
        <color theme="3"/>
      </top>
      <bottom style="thin">
        <color theme="3"/>
      </bottom>
      <diagonal/>
    </border>
    <border>
      <left style="thin">
        <color theme="3"/>
      </left>
      <right style="medium">
        <color indexed="64"/>
      </right>
      <top style="thin">
        <color theme="3"/>
      </top>
      <bottom style="medium">
        <color indexed="64"/>
      </bottom>
      <diagonal/>
    </border>
    <border>
      <left style="thin">
        <color theme="3"/>
      </left>
      <right style="thin">
        <color theme="3"/>
      </right>
      <top/>
      <bottom style="thin">
        <color theme="3"/>
      </bottom>
      <diagonal/>
    </border>
    <border>
      <left style="thin">
        <color theme="3"/>
      </left>
      <right style="medium">
        <color indexed="64"/>
      </right>
      <top/>
      <bottom style="thin">
        <color theme="3"/>
      </bottom>
      <diagonal/>
    </border>
    <border>
      <left style="thin">
        <color theme="3"/>
      </left>
      <right style="thin">
        <color theme="3"/>
      </right>
      <top/>
      <bottom style="medium">
        <color indexed="64"/>
      </bottom>
      <diagonal/>
    </border>
    <border>
      <left style="thin">
        <color theme="3"/>
      </left>
      <right style="medium">
        <color indexed="64"/>
      </right>
      <top/>
      <bottom style="medium">
        <color indexed="64"/>
      </bottom>
      <diagonal/>
    </border>
    <border>
      <left style="thin">
        <color theme="3"/>
      </left>
      <right style="thin">
        <color theme="3"/>
      </right>
      <top/>
      <bottom/>
      <diagonal/>
    </border>
    <border>
      <left style="thin">
        <color theme="3"/>
      </left>
      <right style="medium">
        <color indexed="64"/>
      </right>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theme="3"/>
      </right>
      <top style="medium">
        <color indexed="64"/>
      </top>
      <bottom style="thin">
        <color indexed="64"/>
      </bottom>
      <diagonal/>
    </border>
    <border>
      <left/>
      <right style="thin">
        <color theme="3"/>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52">
    <xf numFmtId="0" fontId="0" fillId="0" borderId="0"/>
    <xf numFmtId="0" fontId="3" fillId="0" borderId="0"/>
    <xf numFmtId="0" fontId="13" fillId="0" borderId="0" applyNumberFormat="0" applyFill="0" applyBorder="0" applyAlignment="0" applyProtection="0"/>
    <xf numFmtId="49" fontId="20" fillId="0" borderId="1">
      <alignment horizontal="center" vertical="center" wrapText="1"/>
      <protection locked="0"/>
    </xf>
    <xf numFmtId="49" fontId="20" fillId="13" borderId="1" applyNumberFormat="0">
      <alignment horizontal="center" vertical="center" wrapText="1"/>
      <protection locked="0"/>
    </xf>
    <xf numFmtId="49" fontId="20" fillId="3" borderId="1" applyNumberFormat="0">
      <alignment horizontal="center" vertical="center" wrapText="1"/>
      <protection locked="0"/>
    </xf>
    <xf numFmtId="49" fontId="20" fillId="10" borderId="1" applyNumberFormat="0">
      <alignment horizontal="center" vertical="center" wrapText="1"/>
      <protection locked="0"/>
    </xf>
    <xf numFmtId="0" fontId="21" fillId="0" borderId="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22" fillId="0" borderId="0" applyFont="0" applyFill="0" applyBorder="0" applyAlignment="0" applyProtection="0"/>
    <xf numFmtId="169" fontId="3" fillId="0" borderId="0" applyFill="0" applyBorder="0" applyAlignment="0" applyProtection="0"/>
    <xf numFmtId="0" fontId="15" fillId="0" borderId="0"/>
    <xf numFmtId="0" fontId="15" fillId="0" borderId="0"/>
    <xf numFmtId="0" fontId="15" fillId="0" borderId="0"/>
    <xf numFmtId="0" fontId="23" fillId="0" borderId="0"/>
    <xf numFmtId="0" fontId="3" fillId="0" borderId="0"/>
    <xf numFmtId="0" fontId="24" fillId="0" borderId="0"/>
    <xf numFmtId="0" fontId="3" fillId="0" borderId="0"/>
    <xf numFmtId="0" fontId="15" fillId="0" borderId="0"/>
    <xf numFmtId="0" fontId="15" fillId="0" borderId="0"/>
    <xf numFmtId="0" fontId="15" fillId="0" borderId="0"/>
    <xf numFmtId="0" fontId="15" fillId="0" borderId="0"/>
    <xf numFmtId="0" fontId="23" fillId="0" borderId="0"/>
    <xf numFmtId="0" fontId="3" fillId="0" borderId="0"/>
    <xf numFmtId="0" fontId="3"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ill="0" applyBorder="0" applyAlignment="0" applyProtection="0"/>
    <xf numFmtId="9" fontId="3" fillId="14" borderId="1" applyNumberFormat="0" applyFont="0" applyFill="0" applyBorder="0" applyAlignment="0" applyProtection="0">
      <alignment vertical="center"/>
    </xf>
    <xf numFmtId="9" fontId="22" fillId="0" borderId="0" applyFont="0" applyFill="0" applyBorder="0" applyAlignment="0" applyProtection="0"/>
    <xf numFmtId="164" fontId="15" fillId="0" borderId="0" applyFont="0" applyFill="0" applyBorder="0" applyAlignment="0" applyProtection="0"/>
  </cellStyleXfs>
  <cellXfs count="1107">
    <xf numFmtId="0" fontId="0" fillId="0" borderId="0" xfId="0"/>
    <xf numFmtId="0" fontId="36" fillId="0" borderId="0" xfId="2" applyFont="1" applyFill="1" applyBorder="1" applyAlignment="1" applyProtection="1">
      <alignment vertical="center" wrapText="1"/>
    </xf>
    <xf numFmtId="0" fontId="0" fillId="0" borderId="0" xfId="0" applyAlignment="1" applyProtection="1">
      <alignment wrapText="1"/>
    </xf>
    <xf numFmtId="0" fontId="0" fillId="0" borderId="0" xfId="0" applyProtection="1"/>
    <xf numFmtId="0" fontId="18" fillId="11" borderId="0" xfId="1" applyFont="1" applyFill="1" applyProtection="1"/>
    <xf numFmtId="0" fontId="26" fillId="11" borderId="1" xfId="1" applyFont="1" applyFill="1" applyBorder="1" applyAlignment="1" applyProtection="1">
      <alignment horizontal="center" vertical="center"/>
    </xf>
    <xf numFmtId="0" fontId="18" fillId="11" borderId="1" xfId="1" applyFont="1" applyFill="1" applyBorder="1" applyProtection="1"/>
    <xf numFmtId="0" fontId="33" fillId="0" borderId="44" xfId="0" applyFont="1" applyBorder="1" applyAlignment="1" applyProtection="1">
      <alignment horizontal="left" vertical="center"/>
      <protection locked="0"/>
    </xf>
    <xf numFmtId="0" fontId="33" fillId="0" borderId="1" xfId="0" applyFont="1" applyBorder="1" applyAlignment="1" applyProtection="1">
      <alignment vertical="center"/>
      <protection locked="0"/>
    </xf>
    <xf numFmtId="0" fontId="33" fillId="0" borderId="44" xfId="0" applyFont="1" applyBorder="1" applyAlignment="1" applyProtection="1">
      <alignment vertical="center" wrapText="1"/>
      <protection locked="0"/>
    </xf>
    <xf numFmtId="0" fontId="33" fillId="0" borderId="36" xfId="0" applyFont="1" applyBorder="1" applyAlignment="1" applyProtection="1">
      <alignment vertical="center"/>
      <protection locked="0"/>
    </xf>
    <xf numFmtId="0" fontId="34" fillId="0" borderId="58" xfId="0" applyFont="1"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0" fillId="16"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16" borderId="48" xfId="0" applyFill="1" applyBorder="1" applyAlignment="1" applyProtection="1">
      <alignment horizontal="center" vertical="center"/>
      <protection locked="0"/>
    </xf>
    <xf numFmtId="0" fontId="33" fillId="0" borderId="1" xfId="0" applyFont="1" applyBorder="1" applyAlignment="1" applyProtection="1">
      <alignment horizontal="left" vertical="center"/>
      <protection locked="0"/>
    </xf>
    <xf numFmtId="0" fontId="33" fillId="0" borderId="15" xfId="0" applyFont="1" applyBorder="1" applyAlignment="1" applyProtection="1">
      <alignment vertical="center" wrapText="1"/>
      <protection locked="0"/>
    </xf>
    <xf numFmtId="0" fontId="34" fillId="0" borderId="51" xfId="0" applyFont="1" applyBorder="1" applyAlignment="1" applyProtection="1">
      <alignment horizontal="center" vertical="center"/>
      <protection locked="0"/>
    </xf>
    <xf numFmtId="0" fontId="33" fillId="0" borderId="15" xfId="0" applyFont="1" applyBorder="1" applyAlignment="1" applyProtection="1">
      <alignment vertical="center"/>
      <protection locked="0"/>
    </xf>
    <xf numFmtId="0" fontId="33" fillId="0" borderId="1" xfId="0" applyFont="1" applyBorder="1" applyAlignment="1" applyProtection="1">
      <alignment horizontal="left" vertical="center" wrapText="1"/>
      <protection locked="0"/>
    </xf>
    <xf numFmtId="0" fontId="33" fillId="0" borderId="1" xfId="0" applyFont="1" applyBorder="1" applyAlignment="1" applyProtection="1">
      <alignment vertical="center" wrapText="1"/>
      <protection locked="0"/>
    </xf>
    <xf numFmtId="0" fontId="33" fillId="0" borderId="1" xfId="0" applyFont="1" applyFill="1" applyBorder="1" applyAlignment="1" applyProtection="1">
      <alignment horizontal="left" vertical="center"/>
      <protection locked="0"/>
    </xf>
    <xf numFmtId="0" fontId="0" fillId="0" borderId="54" xfId="0" applyBorder="1" applyAlignment="1" applyProtection="1">
      <alignment horizontal="center" vertical="center"/>
      <protection locked="0"/>
    </xf>
    <xf numFmtId="0" fontId="0" fillId="16" borderId="55" xfId="0"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16" borderId="56" xfId="0" applyFill="1" applyBorder="1" applyAlignment="1" applyProtection="1">
      <alignment horizontal="center" vertical="center"/>
      <protection locked="0"/>
    </xf>
    <xf numFmtId="0" fontId="0" fillId="0" borderId="0" xfId="0" applyBorder="1" applyProtection="1"/>
    <xf numFmtId="0" fontId="33" fillId="0" borderId="57" xfId="0" applyFont="1" applyBorder="1" applyAlignment="1" applyProtection="1">
      <alignment horizontal="center" vertical="center"/>
    </xf>
    <xf numFmtId="0" fontId="35" fillId="0" borderId="26" xfId="0" applyFont="1" applyBorder="1" applyAlignment="1" applyProtection="1">
      <alignment horizontal="center" vertical="center" wrapText="1"/>
    </xf>
    <xf numFmtId="0" fontId="34" fillId="0" borderId="26" xfId="0" applyFont="1" applyBorder="1" applyAlignment="1" applyProtection="1">
      <alignment horizontal="center" vertical="center" wrapText="1"/>
    </xf>
    <xf numFmtId="0" fontId="34" fillId="0" borderId="26" xfId="0" applyFont="1" applyBorder="1" applyAlignment="1" applyProtection="1">
      <alignment horizontal="center" vertical="center"/>
    </xf>
    <xf numFmtId="0" fontId="34" fillId="0" borderId="59" xfId="0" applyNumberFormat="1" applyFont="1" applyBorder="1" applyAlignment="1" applyProtection="1">
      <alignment horizontal="center" vertical="center"/>
    </xf>
    <xf numFmtId="0" fontId="2" fillId="0" borderId="1" xfId="0" applyFont="1" applyBorder="1" applyAlignment="1" applyProtection="1">
      <alignment horizontal="center" vertical="center"/>
    </xf>
    <xf numFmtId="0" fontId="25" fillId="0" borderId="0" xfId="1" applyFont="1" applyProtection="1"/>
    <xf numFmtId="0" fontId="0" fillId="0" borderId="1" xfId="0" applyBorder="1" applyAlignment="1" applyProtection="1">
      <alignment horizontal="center" vertical="center"/>
    </xf>
    <xf numFmtId="0" fontId="33" fillId="0" borderId="51" xfId="0" applyFont="1" applyBorder="1" applyAlignment="1" applyProtection="1">
      <alignment horizontal="center" vertical="center"/>
    </xf>
    <xf numFmtId="0" fontId="35" fillId="0" borderId="1" xfId="0" applyFont="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3" fillId="0" borderId="0" xfId="1" applyProtection="1"/>
    <xf numFmtId="0" fontId="0" fillId="0" borderId="0" xfId="0" applyFont="1" applyFill="1" applyBorder="1" applyAlignment="1" applyProtection="1">
      <alignment horizontal="left" vertical="center" wrapText="1"/>
    </xf>
    <xf numFmtId="0" fontId="34" fillId="0" borderId="1" xfId="0" applyFont="1" applyBorder="1" applyAlignment="1" applyProtection="1">
      <alignment horizontal="center" vertical="center"/>
    </xf>
    <xf numFmtId="0" fontId="0" fillId="0" borderId="0" xfId="0" applyAlignment="1" applyProtection="1"/>
    <xf numFmtId="0" fontId="3" fillId="0" borderId="0" xfId="0" applyFont="1" applyFill="1" applyBorder="1" applyAlignment="1" applyProtection="1">
      <alignment horizontal="left" vertical="center" wrapText="1"/>
    </xf>
    <xf numFmtId="0" fontId="0" fillId="0" borderId="0" xfId="0" applyBorder="1" applyAlignment="1" applyProtection="1">
      <alignment horizontal="center" vertical="center"/>
    </xf>
    <xf numFmtId="0" fontId="3" fillId="0" borderId="0" xfId="1" applyFill="1" applyProtection="1"/>
    <xf numFmtId="0" fontId="7" fillId="2" borderId="1" xfId="0" applyFont="1" applyFill="1" applyBorder="1" applyAlignment="1" applyProtection="1">
      <alignment horizontal="justify" vertical="center" wrapText="1"/>
    </xf>
    <xf numFmtId="0" fontId="6" fillId="0" borderId="25" xfId="0" applyFont="1" applyFill="1" applyBorder="1" applyAlignment="1" applyProtection="1">
      <alignment horizontal="justify" vertical="center" wrapText="1"/>
    </xf>
    <xf numFmtId="0" fontId="6" fillId="0" borderId="0" xfId="0" applyFont="1" applyFill="1" applyBorder="1" applyAlignment="1" applyProtection="1">
      <alignment horizontal="justify" vertical="center" wrapText="1"/>
    </xf>
    <xf numFmtId="0" fontId="6" fillId="0" borderId="4" xfId="0" applyFont="1" applyFill="1" applyBorder="1" applyAlignment="1" applyProtection="1">
      <alignment horizontal="justify" vertical="center" wrapText="1"/>
    </xf>
    <xf numFmtId="0" fontId="7" fillId="18" borderId="1" xfId="0" applyFont="1" applyFill="1" applyBorder="1" applyAlignment="1" applyProtection="1">
      <alignment horizontal="justify" vertical="center" wrapText="1"/>
    </xf>
    <xf numFmtId="0" fontId="0" fillId="0" borderId="0" xfId="0" applyFill="1" applyBorder="1" applyProtection="1"/>
    <xf numFmtId="0" fontId="0" fillId="0" borderId="0" xfId="0" applyAlignment="1" applyProtection="1">
      <alignment wrapText="1"/>
      <protection hidden="1"/>
    </xf>
    <xf numFmtId="0" fontId="27" fillId="0" borderId="0" xfId="0" applyFont="1" applyBorder="1" applyAlignment="1" applyProtection="1">
      <alignment wrapText="1"/>
      <protection hidden="1"/>
    </xf>
    <xf numFmtId="0" fontId="0" fillId="0" borderId="8" xfId="0" applyBorder="1" applyAlignment="1" applyProtection="1">
      <alignment wrapText="1"/>
      <protection hidden="1"/>
    </xf>
    <xf numFmtId="0" fontId="0" fillId="0" borderId="9" xfId="0" applyBorder="1" applyAlignment="1" applyProtection="1">
      <alignment wrapText="1"/>
      <protection hidden="1"/>
    </xf>
    <xf numFmtId="0" fontId="0" fillId="0" borderId="10" xfId="0" applyBorder="1" applyAlignment="1" applyProtection="1">
      <alignment wrapText="1"/>
      <protection hidden="1"/>
    </xf>
    <xf numFmtId="0" fontId="0" fillId="0" borderId="0" xfId="0" applyBorder="1" applyAlignment="1" applyProtection="1">
      <alignment wrapText="1"/>
      <protection hidden="1"/>
    </xf>
    <xf numFmtId="0" fontId="2" fillId="0" borderId="0" xfId="0" applyFont="1" applyBorder="1" applyAlignment="1" applyProtection="1">
      <alignment vertical="center" wrapText="1"/>
      <protection hidden="1"/>
    </xf>
    <xf numFmtId="0" fontId="0" fillId="0" borderId="11" xfId="0" applyBorder="1" applyAlignment="1" applyProtection="1">
      <alignment wrapText="1"/>
      <protection hidden="1"/>
    </xf>
    <xf numFmtId="0" fontId="5" fillId="0" borderId="0" xfId="0" applyFont="1" applyFill="1" applyBorder="1" applyAlignment="1" applyProtection="1">
      <alignment horizontal="center" wrapText="1"/>
      <protection hidden="1"/>
    </xf>
    <xf numFmtId="0" fontId="4" fillId="0" borderId="0" xfId="0" applyFont="1" applyBorder="1" applyAlignment="1" applyProtection="1">
      <alignment vertical="center" wrapText="1"/>
      <protection hidden="1"/>
    </xf>
    <xf numFmtId="0" fontId="4" fillId="0" borderId="0" xfId="0" applyFont="1" applyBorder="1" applyAlignment="1" applyProtection="1">
      <alignment horizontal="center" wrapText="1"/>
      <protection hidden="1"/>
    </xf>
    <xf numFmtId="0" fontId="2" fillId="2" borderId="1" xfId="0" applyFont="1" applyFill="1" applyBorder="1" applyAlignment="1" applyProtection="1">
      <alignment horizontal="center" vertical="center" wrapText="1"/>
      <protection hidden="1"/>
    </xf>
    <xf numFmtId="0" fontId="4" fillId="0" borderId="0" xfId="0" applyFont="1" applyFill="1" applyBorder="1" applyAlignment="1" applyProtection="1">
      <alignment vertical="center" wrapText="1"/>
      <protection hidden="1"/>
    </xf>
    <xf numFmtId="0" fontId="0" fillId="6" borderId="0" xfId="0" applyFill="1" applyBorder="1" applyAlignment="1" applyProtection="1">
      <alignment wrapText="1"/>
      <protection hidden="1"/>
    </xf>
    <xf numFmtId="0" fontId="0" fillId="0" borderId="1" xfId="0" applyBorder="1" applyAlignment="1" applyProtection="1">
      <alignment wrapText="1"/>
      <protection hidden="1"/>
    </xf>
    <xf numFmtId="0" fontId="2" fillId="0" borderId="8" xfId="0" applyFont="1" applyBorder="1" applyAlignment="1" applyProtection="1">
      <alignment vertical="center" wrapText="1"/>
      <protection hidden="1"/>
    </xf>
    <xf numFmtId="0" fontId="2" fillId="0" borderId="0" xfId="0" applyFont="1" applyBorder="1" applyAlignment="1" applyProtection="1">
      <alignment wrapText="1"/>
      <protection hidden="1"/>
    </xf>
    <xf numFmtId="0" fontId="0" fillId="0" borderId="0" xfId="0" applyFill="1" applyBorder="1" applyAlignment="1" applyProtection="1">
      <alignment wrapText="1"/>
      <protection hidden="1"/>
    </xf>
    <xf numFmtId="0" fontId="5" fillId="0" borderId="0" xfId="0" applyFont="1" applyFill="1" applyBorder="1" applyAlignment="1" applyProtection="1">
      <alignment vertical="center" wrapText="1"/>
      <protection hidden="1"/>
    </xf>
    <xf numFmtId="0" fontId="4" fillId="0" borderId="0" xfId="0" applyFont="1" applyBorder="1" applyAlignment="1" applyProtection="1">
      <alignment wrapText="1"/>
      <protection hidden="1"/>
    </xf>
    <xf numFmtId="0" fontId="5"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28" fillId="0" borderId="5" xfId="0" applyFont="1" applyBorder="1" applyAlignment="1" applyProtection="1">
      <alignment vertical="center" wrapText="1"/>
      <protection hidden="1"/>
    </xf>
    <xf numFmtId="0" fontId="1" fillId="0" borderId="10" xfId="0" applyFont="1" applyBorder="1" applyAlignment="1" applyProtection="1">
      <alignment wrapText="1"/>
      <protection hidden="1"/>
    </xf>
    <xf numFmtId="0" fontId="1" fillId="0" borderId="0" xfId="0" applyFont="1" applyBorder="1" applyAlignment="1" applyProtection="1">
      <alignment wrapText="1"/>
      <protection hidden="1"/>
    </xf>
    <xf numFmtId="0" fontId="2" fillId="0" borderId="25" xfId="0" applyFont="1" applyBorder="1" applyAlignment="1" applyProtection="1">
      <alignment vertical="center" wrapText="1"/>
      <protection hidden="1"/>
    </xf>
    <xf numFmtId="0" fontId="0" fillId="0" borderId="5" xfId="0" applyBorder="1" applyAlignment="1" applyProtection="1">
      <alignment wrapText="1"/>
      <protection hidden="1"/>
    </xf>
    <xf numFmtId="0" fontId="0" fillId="0" borderId="6" xfId="0" applyBorder="1" applyAlignment="1" applyProtection="1">
      <alignment wrapText="1"/>
      <protection hidden="1"/>
    </xf>
    <xf numFmtId="0" fontId="0" fillId="0" borderId="0" xfId="0" applyAlignment="1" applyProtection="1">
      <alignment horizontal="left" wrapText="1"/>
      <protection hidden="1"/>
    </xf>
    <xf numFmtId="0" fontId="0" fillId="0" borderId="2" xfId="0" applyBorder="1" applyAlignment="1" applyProtection="1">
      <alignment wrapText="1"/>
      <protection hidden="1"/>
    </xf>
    <xf numFmtId="0" fontId="0" fillId="0" borderId="3" xfId="0" applyBorder="1" applyAlignment="1" applyProtection="1">
      <alignment wrapText="1"/>
      <protection hidden="1"/>
    </xf>
    <xf numFmtId="0" fontId="0" fillId="0" borderId="4" xfId="0" applyBorder="1" applyAlignment="1" applyProtection="1">
      <alignment wrapText="1"/>
      <protection hidden="1"/>
    </xf>
    <xf numFmtId="0" fontId="0" fillId="0" borderId="18" xfId="0" applyBorder="1" applyAlignment="1" applyProtection="1">
      <alignment wrapText="1"/>
      <protection hidden="1"/>
    </xf>
    <xf numFmtId="0" fontId="0" fillId="0" borderId="19" xfId="0" applyBorder="1" applyAlignment="1" applyProtection="1">
      <alignment wrapText="1"/>
      <protection hidden="1"/>
    </xf>
    <xf numFmtId="0" fontId="0" fillId="0" borderId="20" xfId="0" applyBorder="1" applyAlignment="1" applyProtection="1">
      <alignment wrapText="1"/>
      <protection hidden="1"/>
    </xf>
    <xf numFmtId="0" fontId="13" fillId="0" borderId="0" xfId="2" applyFill="1" applyBorder="1" applyAlignment="1" applyProtection="1">
      <alignment wrapText="1"/>
      <protection hidden="1"/>
    </xf>
    <xf numFmtId="0" fontId="13" fillId="11" borderId="0" xfId="2" applyFill="1" applyBorder="1" applyAlignment="1" applyProtection="1">
      <alignment wrapText="1"/>
      <protection hidden="1"/>
    </xf>
    <xf numFmtId="0" fontId="0" fillId="0" borderId="1" xfId="0" applyFill="1" applyBorder="1" applyAlignment="1" applyProtection="1">
      <alignment wrapText="1"/>
      <protection hidden="1"/>
    </xf>
    <xf numFmtId="0" fontId="0" fillId="0" borderId="0" xfId="0" applyBorder="1" applyAlignment="1" applyProtection="1">
      <alignment textRotation="90" wrapText="1"/>
      <protection hidden="1"/>
    </xf>
    <xf numFmtId="0" fontId="0" fillId="0" borderId="0" xfId="0" applyBorder="1" applyAlignment="1" applyProtection="1">
      <alignment vertical="center" textRotation="90" wrapText="1"/>
      <protection hidden="1"/>
    </xf>
    <xf numFmtId="0" fontId="0" fillId="6" borderId="1" xfId="0" applyFill="1" applyBorder="1" applyAlignment="1" applyProtection="1">
      <alignment wrapText="1"/>
      <protection hidden="1"/>
    </xf>
    <xf numFmtId="0" fontId="0" fillId="0" borderId="12" xfId="0" applyBorder="1" applyAlignment="1" applyProtection="1">
      <alignment wrapText="1"/>
      <protection hidden="1"/>
    </xf>
    <xf numFmtId="0" fontId="0" fillId="0" borderId="13" xfId="0" applyBorder="1" applyAlignment="1" applyProtection="1">
      <alignment wrapText="1"/>
      <protection hidden="1"/>
    </xf>
    <xf numFmtId="0" fontId="0" fillId="0" borderId="13" xfId="0" applyBorder="1" applyAlignment="1" applyProtection="1">
      <alignment vertical="center" textRotation="90" wrapText="1"/>
      <protection hidden="1"/>
    </xf>
    <xf numFmtId="0" fontId="0" fillId="0" borderId="14" xfId="0" applyBorder="1" applyAlignment="1" applyProtection="1">
      <alignment wrapText="1"/>
      <protection hidden="1"/>
    </xf>
    <xf numFmtId="0" fontId="14" fillId="0" borderId="1" xfId="0" applyFont="1" applyBorder="1" applyAlignment="1" applyProtection="1">
      <alignment horizontal="center" vertical="center" textRotation="90" wrapText="1"/>
      <protection hidden="1"/>
    </xf>
    <xf numFmtId="0" fontId="14" fillId="0" borderId="1"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0" xfId="0" applyBorder="1" applyAlignment="1" applyProtection="1">
      <protection hidden="1"/>
    </xf>
    <xf numFmtId="0" fontId="0" fillId="0" borderId="19" xfId="0" applyBorder="1" applyAlignment="1" applyProtection="1">
      <protection hidden="1"/>
    </xf>
    <xf numFmtId="0" fontId="0" fillId="0" borderId="15" xfId="0" applyBorder="1" applyAlignment="1" applyProtection="1">
      <alignment wrapText="1"/>
      <protection hidden="1"/>
    </xf>
    <xf numFmtId="0" fontId="0" fillId="0" borderId="16" xfId="0" applyBorder="1" applyAlignment="1" applyProtection="1">
      <alignment wrapText="1"/>
      <protection hidden="1"/>
    </xf>
    <xf numFmtId="0" fontId="0" fillId="0" borderId="17" xfId="0" applyBorder="1" applyAlignment="1" applyProtection="1">
      <alignment wrapText="1"/>
      <protection hidden="1"/>
    </xf>
    <xf numFmtId="0" fontId="0" fillId="0" borderId="5" xfId="0" applyBorder="1" applyAlignment="1" applyProtection="1">
      <protection hidden="1"/>
    </xf>
    <xf numFmtId="0" fontId="28" fillId="0" borderId="1" xfId="0" applyFont="1" applyBorder="1" applyAlignment="1" applyProtection="1">
      <alignment wrapText="1"/>
      <protection hidden="1"/>
    </xf>
    <xf numFmtId="0" fontId="45" fillId="0" borderId="10" xfId="0" applyFont="1" applyBorder="1" applyAlignment="1" applyProtection="1">
      <alignment horizontal="center" vertical="center" wrapText="1"/>
      <protection hidden="1"/>
    </xf>
    <xf numFmtId="0" fontId="45" fillId="0" borderId="0" xfId="0" applyFont="1" applyBorder="1" applyAlignment="1" applyProtection="1">
      <alignment horizontal="center" vertical="center" wrapText="1"/>
      <protection hidden="1"/>
    </xf>
    <xf numFmtId="0" fontId="45" fillId="0" borderId="8" xfId="0" applyFont="1" applyBorder="1" applyAlignment="1" applyProtection="1">
      <alignment horizontal="center" vertical="center" wrapText="1"/>
      <protection hidden="1"/>
    </xf>
    <xf numFmtId="0" fontId="0" fillId="0" borderId="27" xfId="0" applyBorder="1" applyAlignment="1" applyProtection="1">
      <alignment wrapText="1"/>
      <protection hidden="1"/>
    </xf>
    <xf numFmtId="0" fontId="0" fillId="0" borderId="28" xfId="0" applyBorder="1" applyAlignment="1" applyProtection="1">
      <alignment wrapText="1"/>
      <protection hidden="1"/>
    </xf>
    <xf numFmtId="0" fontId="0" fillId="0" borderId="29" xfId="0" applyBorder="1" applyAlignment="1" applyProtection="1">
      <alignment wrapText="1"/>
      <protection hidden="1"/>
    </xf>
    <xf numFmtId="0" fontId="2" fillId="0" borderId="5" xfId="0" applyFont="1" applyBorder="1" applyAlignment="1" applyProtection="1">
      <alignment wrapText="1"/>
      <protection hidden="1"/>
    </xf>
    <xf numFmtId="0" fontId="0" fillId="0" borderId="30" xfId="0" applyBorder="1" applyAlignment="1" applyProtection="1">
      <alignment wrapText="1"/>
      <protection hidden="1"/>
    </xf>
    <xf numFmtId="0" fontId="0" fillId="0" borderId="32" xfId="0" applyBorder="1" applyAlignment="1" applyProtection="1">
      <alignment wrapText="1"/>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1" xfId="0" applyFont="1" applyFill="1" applyBorder="1" applyAlignment="1" applyProtection="1">
      <alignment horizontal="center" vertical="center"/>
      <protection locked="0"/>
    </xf>
    <xf numFmtId="0" fontId="0" fillId="0" borderId="48" xfId="0" applyFont="1" applyFill="1" applyBorder="1" applyAlignment="1" applyProtection="1">
      <alignment horizontal="center" vertical="center"/>
      <protection locked="0"/>
    </xf>
    <xf numFmtId="0" fontId="0" fillId="0" borderId="17" xfId="0" applyFont="1" applyFill="1" applyBorder="1" applyAlignment="1" applyProtection="1">
      <alignment horizontal="center" vertical="center"/>
      <protection locked="0"/>
    </xf>
    <xf numFmtId="0" fontId="0" fillId="0" borderId="0" xfId="0" applyFont="1" applyAlignment="1" applyProtection="1">
      <alignment vertical="center"/>
    </xf>
    <xf numFmtId="0" fontId="49" fillId="20" borderId="1" xfId="0" applyFont="1" applyFill="1" applyBorder="1" applyAlignment="1" applyProtection="1">
      <alignment horizontal="justify" vertical="center" wrapText="1"/>
    </xf>
    <xf numFmtId="0" fontId="49" fillId="4" borderId="1" xfId="0" quotePrefix="1" applyFont="1" applyFill="1" applyBorder="1" applyAlignment="1" applyProtection="1">
      <alignment horizontal="justify" vertical="center" wrapText="1"/>
    </xf>
    <xf numFmtId="0" fontId="49" fillId="19" borderId="1" xfId="0" quotePrefix="1" applyFont="1" applyFill="1" applyBorder="1" applyAlignment="1" applyProtection="1">
      <alignment horizontal="justify" vertical="center" wrapText="1"/>
    </xf>
    <xf numFmtId="0" fontId="49" fillId="22" borderId="1" xfId="0" quotePrefix="1" applyFont="1" applyFill="1" applyBorder="1" applyAlignment="1" applyProtection="1">
      <alignment horizontal="justify" vertical="center" wrapText="1"/>
    </xf>
    <xf numFmtId="0" fontId="7" fillId="3" borderId="1" xfId="0" quotePrefix="1" applyFont="1" applyFill="1" applyBorder="1" applyAlignment="1" applyProtection="1">
      <alignment horizontal="justify" vertical="center" wrapText="1"/>
    </xf>
    <xf numFmtId="0" fontId="7" fillId="25" borderId="1" xfId="0" applyFont="1" applyFill="1" applyBorder="1" applyAlignment="1" applyProtection="1">
      <alignment horizontal="justify" vertical="center" wrapText="1"/>
    </xf>
    <xf numFmtId="0" fontId="7" fillId="27" borderId="1" xfId="0" applyFont="1" applyFill="1" applyBorder="1" applyAlignment="1" applyProtection="1">
      <alignment horizontal="justify" vertical="center" wrapText="1"/>
    </xf>
    <xf numFmtId="0" fontId="9" fillId="0" borderId="0" xfId="0" applyFont="1" applyAlignment="1" applyProtection="1">
      <alignment wrapText="1"/>
      <protection hidden="1"/>
    </xf>
    <xf numFmtId="0" fontId="9" fillId="0" borderId="1" xfId="0" applyFont="1" applyBorder="1" applyAlignment="1" applyProtection="1">
      <alignment wrapText="1"/>
      <protection hidden="1"/>
    </xf>
    <xf numFmtId="0" fontId="1" fillId="6" borderId="1" xfId="0" applyFont="1" applyFill="1" applyBorder="1" applyAlignment="1" applyProtection="1">
      <alignment wrapText="1"/>
      <protection hidden="1"/>
    </xf>
    <xf numFmtId="0" fontId="9" fillId="0" borderId="1" xfId="0" applyFont="1" applyFill="1" applyBorder="1" applyAlignment="1" applyProtection="1">
      <alignment wrapText="1"/>
      <protection hidden="1"/>
    </xf>
    <xf numFmtId="0" fontId="6" fillId="26" borderId="1" xfId="0" applyFont="1" applyFill="1" applyBorder="1" applyAlignment="1" applyProtection="1">
      <alignment horizontal="justify" vertical="center" wrapText="1"/>
    </xf>
    <xf numFmtId="0" fontId="14" fillId="0" borderId="1" xfId="0" applyFont="1" applyBorder="1" applyAlignment="1" applyProtection="1">
      <alignment wrapText="1"/>
      <protection hidden="1"/>
    </xf>
    <xf numFmtId="0" fontId="9" fillId="0" borderId="26" xfId="0" applyFont="1" applyBorder="1" applyAlignment="1" applyProtection="1">
      <alignment wrapText="1"/>
      <protection hidden="1"/>
    </xf>
    <xf numFmtId="0" fontId="0" fillId="0" borderId="25" xfId="0" applyBorder="1" applyAlignment="1" applyProtection="1">
      <alignment wrapText="1"/>
      <protection hidden="1"/>
    </xf>
    <xf numFmtId="0" fontId="9" fillId="0" borderId="25" xfId="0" applyFont="1" applyBorder="1" applyAlignment="1" applyProtection="1">
      <alignment wrapText="1"/>
      <protection hidden="1"/>
    </xf>
    <xf numFmtId="0" fontId="53" fillId="0" borderId="0" xfId="0" applyFont="1" applyBorder="1" applyAlignment="1" applyProtection="1">
      <alignment wrapText="1"/>
      <protection hidden="1"/>
    </xf>
    <xf numFmtId="0" fontId="0" fillId="0" borderId="0" xfId="0" applyFont="1" applyBorder="1" applyAlignment="1" applyProtection="1">
      <alignment wrapText="1"/>
      <protection hidden="1"/>
    </xf>
    <xf numFmtId="0" fontId="9" fillId="0" borderId="24" xfId="0" applyFont="1" applyBorder="1" applyAlignment="1" applyProtection="1">
      <alignment wrapText="1"/>
      <protection hidden="1"/>
    </xf>
    <xf numFmtId="0" fontId="9" fillId="0" borderId="0" xfId="0" applyFont="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2" fillId="0" borderId="19" xfId="0" applyFont="1" applyBorder="1" applyAlignment="1" applyProtection="1">
      <protection hidden="1"/>
    </xf>
    <xf numFmtId="0" fontId="14" fillId="0" borderId="8" xfId="0" applyFont="1" applyFill="1" applyBorder="1" applyAlignment="1" applyProtection="1">
      <alignment vertical="center" wrapText="1"/>
      <protection hidden="1"/>
    </xf>
    <xf numFmtId="0" fontId="14" fillId="0" borderId="5" xfId="0" applyFont="1" applyFill="1" applyBorder="1" applyAlignment="1" applyProtection="1">
      <alignment vertical="center" wrapText="1"/>
      <protection hidden="1"/>
    </xf>
    <xf numFmtId="0" fontId="14" fillId="0" borderId="0" xfId="0" applyFont="1" applyFill="1" applyBorder="1" applyAlignment="1" applyProtection="1">
      <alignment vertical="center" wrapText="1"/>
      <protection hidden="1"/>
    </xf>
    <xf numFmtId="0" fontId="1" fillId="0" borderId="10" xfId="0" applyFont="1" applyFill="1" applyBorder="1" applyAlignment="1" applyProtection="1">
      <alignment wrapText="1"/>
      <protection hidden="1"/>
    </xf>
    <xf numFmtId="0" fontId="1" fillId="0" borderId="0" xfId="0" applyFont="1" applyFill="1" applyBorder="1" applyAlignment="1" applyProtection="1">
      <alignment wrapText="1"/>
      <protection hidden="1"/>
    </xf>
    <xf numFmtId="0" fontId="0" fillId="0" borderId="8" xfId="0" applyFill="1" applyBorder="1" applyAlignment="1" applyProtection="1">
      <alignment wrapText="1"/>
      <protection hidden="1"/>
    </xf>
    <xf numFmtId="0" fontId="4" fillId="0" borderId="5" xfId="0" applyFont="1" applyBorder="1" applyAlignment="1" applyProtection="1">
      <alignment vertical="center" wrapText="1"/>
      <protection hidden="1"/>
    </xf>
    <xf numFmtId="0" fontId="9" fillId="0" borderId="11" xfId="0" applyFont="1" applyBorder="1" applyAlignment="1" applyProtection="1">
      <alignment wrapText="1"/>
      <protection hidden="1"/>
    </xf>
    <xf numFmtId="0" fontId="4" fillId="0" borderId="0" xfId="0" applyFont="1" applyFill="1" applyBorder="1" applyAlignment="1" applyProtection="1">
      <alignment wrapText="1"/>
      <protection hidden="1"/>
    </xf>
    <xf numFmtId="0" fontId="0" fillId="0" borderId="1" xfId="0"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42" fillId="2" borderId="1" xfId="0" applyFont="1" applyFill="1" applyBorder="1" applyAlignment="1" applyProtection="1">
      <alignment horizontal="justify" vertical="center" wrapText="1"/>
    </xf>
    <xf numFmtId="0" fontId="37" fillId="0" borderId="1" xfId="0" applyFont="1" applyBorder="1" applyAlignment="1" applyProtection="1">
      <alignment horizontal="center" vertical="center" wrapText="1"/>
      <protection locked="0"/>
    </xf>
    <xf numFmtId="0" fontId="42" fillId="18" borderId="1" xfId="0" applyFont="1" applyFill="1" applyBorder="1" applyAlignment="1" applyProtection="1">
      <alignment horizontal="justify" vertical="center" wrapText="1"/>
    </xf>
    <xf numFmtId="0" fontId="42" fillId="23" borderId="1" xfId="0" applyFont="1" applyFill="1" applyBorder="1" applyAlignment="1" applyProtection="1">
      <alignment horizontal="justify" vertical="center" wrapText="1"/>
    </xf>
    <xf numFmtId="0" fontId="42" fillId="8" borderId="1" xfId="0" applyFont="1" applyFill="1" applyBorder="1" applyAlignment="1" applyProtection="1">
      <alignment horizontal="justify" vertical="center" wrapText="1"/>
    </xf>
    <xf numFmtId="0" fontId="42" fillId="24" borderId="1" xfId="0" applyFont="1" applyFill="1" applyBorder="1" applyAlignment="1" applyProtection="1">
      <alignment horizontal="justify" vertical="center" wrapText="1"/>
    </xf>
    <xf numFmtId="0" fontId="42" fillId="15" borderId="1" xfId="0" applyFont="1" applyFill="1" applyBorder="1" applyAlignment="1" applyProtection="1">
      <alignment horizontal="justify" vertical="center" wrapText="1"/>
    </xf>
    <xf numFmtId="0" fontId="42" fillId="7" borderId="1" xfId="0" applyFont="1" applyFill="1" applyBorder="1" applyAlignment="1" applyProtection="1">
      <alignment horizontal="justify" vertical="center" wrapText="1"/>
    </xf>
    <xf numFmtId="0" fontId="42" fillId="28" borderId="1" xfId="0" applyFont="1" applyFill="1" applyBorder="1" applyAlignment="1" applyProtection="1">
      <alignment horizontal="justify" vertical="center" wrapText="1"/>
    </xf>
    <xf numFmtId="0" fontId="53" fillId="0" borderId="0" xfId="0" applyFont="1" applyAlignment="1" applyProtection="1">
      <alignment horizontal="justify" vertical="center" wrapText="1"/>
    </xf>
    <xf numFmtId="0" fontId="53" fillId="26" borderId="1" xfId="0" applyFont="1" applyFill="1" applyBorder="1" applyAlignment="1" applyProtection="1">
      <alignment horizontal="justify" vertical="center" wrapText="1"/>
    </xf>
    <xf numFmtId="0" fontId="54" fillId="26" borderId="1" xfId="0" applyFont="1" applyFill="1" applyBorder="1" applyAlignment="1" applyProtection="1">
      <alignment horizontal="justify" vertical="center" wrapText="1"/>
    </xf>
    <xf numFmtId="0" fontId="53" fillId="26" borderId="15" xfId="0" applyFont="1" applyFill="1" applyBorder="1" applyAlignment="1" applyProtection="1">
      <alignment horizontal="justify" vertical="center" wrapText="1"/>
    </xf>
    <xf numFmtId="0" fontId="55" fillId="26" borderId="1" xfId="0" applyFont="1" applyFill="1" applyBorder="1" applyAlignment="1" applyProtection="1">
      <alignment horizontal="center" vertical="center" wrapText="1"/>
    </xf>
    <xf numFmtId="0" fontId="53" fillId="26" borderId="1" xfId="0" quotePrefix="1" applyFont="1" applyFill="1" applyBorder="1" applyAlignment="1" applyProtection="1">
      <alignment horizontal="justify" vertical="center" wrapText="1"/>
    </xf>
    <xf numFmtId="0" fontId="42" fillId="26" borderId="1" xfId="0" applyFont="1" applyFill="1" applyBorder="1" applyAlignment="1" applyProtection="1">
      <alignment horizontal="justify" vertical="center" wrapText="1"/>
    </xf>
    <xf numFmtId="0" fontId="53" fillId="26" borderId="0" xfId="0" applyFont="1" applyFill="1" applyAlignment="1" applyProtection="1">
      <alignment horizontal="justify" vertical="center" wrapText="1"/>
    </xf>
    <xf numFmtId="0" fontId="53" fillId="0" borderId="0" xfId="0" applyFont="1" applyFill="1" applyAlignment="1" applyProtection="1">
      <alignment horizontal="justify" vertical="center" wrapText="1"/>
    </xf>
    <xf numFmtId="0" fontId="53" fillId="0" borderId="0" xfId="0" applyFont="1" applyBorder="1" applyAlignment="1" applyProtection="1">
      <alignment horizontal="justify" vertical="center" wrapText="1"/>
    </xf>
    <xf numFmtId="0" fontId="0" fillId="0" borderId="0" xfId="0" applyFont="1" applyBorder="1" applyAlignment="1" applyProtection="1">
      <alignment vertical="center"/>
    </xf>
    <xf numFmtId="0" fontId="0" fillId="0" borderId="1" xfId="0" applyFont="1" applyBorder="1" applyAlignment="1" applyProtection="1">
      <alignment vertical="center"/>
    </xf>
    <xf numFmtId="0" fontId="10" fillId="0" borderId="0" xfId="0" applyFont="1" applyBorder="1" applyAlignment="1" applyProtection="1">
      <alignment horizontal="center" vertical="center"/>
    </xf>
    <xf numFmtId="0" fontId="48" fillId="0" borderId="8" xfId="0" applyFont="1" applyBorder="1" applyAlignment="1" applyProtection="1">
      <alignment horizontal="center" vertical="center"/>
    </xf>
    <xf numFmtId="0" fontId="0" fillId="0" borderId="6" xfId="0" applyFont="1" applyBorder="1" applyAlignment="1" applyProtection="1">
      <alignment vertical="center"/>
    </xf>
    <xf numFmtId="0" fontId="0" fillId="0" borderId="0" xfId="0" applyAlignment="1" applyProtection="1">
      <alignment vertical="center" wrapText="1"/>
    </xf>
    <xf numFmtId="0" fontId="4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6" borderId="70" xfId="0" applyFill="1" applyBorder="1" applyAlignment="1" applyProtection="1">
      <alignment wrapText="1"/>
      <protection hidden="1"/>
    </xf>
    <xf numFmtId="0" fontId="0" fillId="0" borderId="0" xfId="0" applyFill="1" applyBorder="1" applyAlignment="1" applyProtection="1">
      <alignment vertical="center" wrapText="1"/>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horizontal="justify" vertical="center" wrapText="1"/>
      <protection hidden="1"/>
    </xf>
    <xf numFmtId="0" fontId="0" fillId="0" borderId="0" xfId="0" applyAlignment="1" applyProtection="1">
      <alignment horizontal="justify" vertical="center" wrapText="1"/>
      <protection hidden="1"/>
    </xf>
    <xf numFmtId="0" fontId="11" fillId="0" borderId="1" xfId="0" applyFont="1" applyBorder="1" applyAlignment="1" applyProtection="1">
      <alignment horizontal="center" vertical="center" wrapText="1"/>
      <protection hidden="1"/>
    </xf>
    <xf numFmtId="0" fontId="12" fillId="0" borderId="1" xfId="0" applyFont="1" applyBorder="1" applyAlignment="1" applyProtection="1">
      <alignment horizontal="justify" vertical="center" wrapText="1"/>
      <protection hidden="1"/>
    </xf>
    <xf numFmtId="0" fontId="26" fillId="11" borderId="1" xfId="1" applyFont="1" applyFill="1" applyBorder="1" applyAlignment="1" applyProtection="1">
      <alignment horizontal="center" vertical="center"/>
      <protection hidden="1"/>
    </xf>
    <xf numFmtId="0" fontId="28" fillId="0" borderId="0" xfId="0" applyFont="1" applyFill="1" applyAlignment="1" applyProtection="1">
      <alignment horizontal="justify" vertical="center" wrapText="1"/>
      <protection hidden="1"/>
    </xf>
    <xf numFmtId="0" fontId="0" fillId="0" borderId="0" xfId="0" applyFill="1" applyAlignment="1" applyProtection="1">
      <alignment horizontal="justify" vertical="center" wrapText="1"/>
      <protection hidden="1"/>
    </xf>
    <xf numFmtId="0" fontId="18" fillId="11" borderId="0" xfId="1" applyFont="1" applyFill="1" applyProtection="1">
      <protection hidden="1"/>
    </xf>
    <xf numFmtId="0" fontId="18" fillId="11" borderId="0" xfId="1" applyFont="1" applyFill="1" applyBorder="1" applyProtection="1">
      <protection hidden="1"/>
    </xf>
    <xf numFmtId="0" fontId="0" fillId="0" borderId="0" xfId="0" applyBorder="1" applyAlignment="1" applyProtection="1">
      <alignment horizontal="justify" vertical="center" wrapText="1"/>
      <protection hidden="1"/>
    </xf>
    <xf numFmtId="0" fontId="47" fillId="0" borderId="0" xfId="0" applyFont="1" applyFill="1" applyAlignment="1" applyProtection="1">
      <alignment vertical="center" wrapText="1"/>
      <protection hidden="1"/>
    </xf>
    <xf numFmtId="0" fontId="37" fillId="0"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0" xfId="0" applyProtection="1">
      <protection hidden="1"/>
    </xf>
    <xf numFmtId="0" fontId="0" fillId="0" borderId="0" xfId="0" applyFont="1" applyProtection="1">
      <protection hidden="1"/>
    </xf>
    <xf numFmtId="0" fontId="19" fillId="11" borderId="0" xfId="1" applyFont="1" applyFill="1" applyProtection="1">
      <protection hidden="1"/>
    </xf>
    <xf numFmtId="0" fontId="18" fillId="11" borderId="1" xfId="1" applyFont="1" applyFill="1" applyBorder="1" applyProtection="1">
      <protection hidden="1"/>
    </xf>
    <xf numFmtId="0" fontId="0" fillId="0" borderId="1" xfId="0" applyBorder="1" applyProtection="1">
      <protection hidden="1"/>
    </xf>
    <xf numFmtId="0" fontId="18" fillId="0" borderId="1" xfId="1" applyFont="1" applyFill="1" applyBorder="1" applyProtection="1">
      <protection hidden="1"/>
    </xf>
    <xf numFmtId="0" fontId="38" fillId="0" borderId="5" xfId="0" applyFont="1" applyFill="1" applyBorder="1" applyAlignment="1" applyProtection="1">
      <alignment vertical="center" wrapText="1"/>
      <protection hidden="1"/>
    </xf>
    <xf numFmtId="0" fontId="38" fillId="0" borderId="0" xfId="0" applyFont="1" applyFill="1" applyBorder="1" applyAlignment="1" applyProtection="1">
      <alignment vertical="center" wrapText="1"/>
      <protection hidden="1"/>
    </xf>
    <xf numFmtId="0" fontId="38" fillId="0" borderId="1" xfId="0" applyFont="1" applyBorder="1" applyAlignment="1" applyProtection="1">
      <alignment horizontal="center" vertical="center" wrapText="1"/>
      <protection hidden="1"/>
    </xf>
    <xf numFmtId="0" fontId="37" fillId="0" borderId="5"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0" fontId="37" fillId="8" borderId="1" xfId="0" applyFont="1" applyFill="1" applyBorder="1" applyAlignment="1" applyProtection="1">
      <alignment horizontal="center" vertical="center" wrapText="1"/>
      <protection hidden="1"/>
    </xf>
    <xf numFmtId="0" fontId="13" fillId="0" borderId="1" xfId="2" applyBorder="1" applyAlignment="1" applyProtection="1">
      <alignment horizontal="justify" vertical="center" wrapText="1"/>
      <protection hidden="1"/>
    </xf>
    <xf numFmtId="0" fontId="37" fillId="0" borderId="1" xfId="0" applyFont="1" applyBorder="1" applyAlignment="1" applyProtection="1">
      <alignment horizontal="center" vertical="center" wrapText="1"/>
      <protection hidden="1"/>
    </xf>
    <xf numFmtId="167"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167" fontId="13" fillId="0" borderId="0" xfId="2" applyNumberFormat="1" applyFont="1" applyAlignment="1" applyProtection="1">
      <alignment horizontal="center" vertical="center" wrapText="1"/>
      <protection hidden="1"/>
    </xf>
    <xf numFmtId="0" fontId="13" fillId="0" borderId="0" xfId="2" applyFont="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0" fillId="0" borderId="0" xfId="0" applyBorder="1" applyAlignment="1" applyProtection="1">
      <alignment horizontal="left" wrapText="1"/>
      <protection hidden="1"/>
    </xf>
    <xf numFmtId="0" fontId="0" fillId="0" borderId="0" xfId="0" applyBorder="1" applyAlignment="1" applyProtection="1">
      <alignment horizontal="left" wrapText="1"/>
      <protection hidden="1"/>
    </xf>
    <xf numFmtId="0" fontId="39" fillId="0" borderId="1" xfId="0" applyFont="1" applyFill="1" applyBorder="1" applyAlignment="1" applyProtection="1">
      <alignment vertical="center" wrapText="1"/>
      <protection hidden="1"/>
    </xf>
    <xf numFmtId="0" fontId="26" fillId="11" borderId="17" xfId="1" applyFont="1" applyFill="1" applyBorder="1" applyAlignment="1" applyProtection="1">
      <alignment horizontal="center" vertical="center"/>
      <protection hidden="1"/>
    </xf>
    <xf numFmtId="0" fontId="13" fillId="0" borderId="0" xfId="2" applyBorder="1" applyAlignment="1" applyProtection="1">
      <alignment horizontal="left" wrapText="1"/>
      <protection hidden="1"/>
    </xf>
    <xf numFmtId="0" fontId="14" fillId="29" borderId="48" xfId="0" applyFont="1" applyFill="1" applyBorder="1" applyAlignment="1" applyProtection="1">
      <alignment horizontal="center" vertical="center" wrapText="1"/>
      <protection hidden="1"/>
    </xf>
    <xf numFmtId="0" fontId="6" fillId="0" borderId="1" xfId="0" applyFont="1" applyFill="1" applyBorder="1" applyAlignment="1" applyProtection="1">
      <alignment horizontal="justify" vertical="center" wrapText="1"/>
      <protection hidden="1"/>
    </xf>
    <xf numFmtId="0" fontId="6" fillId="0" borderId="1" xfId="0" applyFont="1" applyFill="1" applyBorder="1" applyAlignment="1" applyProtection="1">
      <alignment horizontal="center" vertical="center" wrapText="1"/>
      <protection hidden="1"/>
    </xf>
    <xf numFmtId="170" fontId="53" fillId="26" borderId="1" xfId="0" applyNumberFormat="1" applyFont="1" applyFill="1" applyBorder="1" applyAlignment="1" applyProtection="1">
      <alignment horizontal="justify" vertical="center" wrapText="1"/>
    </xf>
    <xf numFmtId="0" fontId="6" fillId="0" borderId="1" xfId="0" applyFont="1" applyFill="1" applyBorder="1" applyAlignment="1" applyProtection="1">
      <alignment vertical="center" wrapText="1"/>
      <protection hidden="1"/>
    </xf>
    <xf numFmtId="0" fontId="37" fillId="0" borderId="1" xfId="0" applyFont="1" applyBorder="1" applyAlignment="1" applyProtection="1">
      <alignment horizontal="justify" vertical="center" wrapText="1"/>
      <protection hidden="1"/>
    </xf>
    <xf numFmtId="0" fontId="3" fillId="0" borderId="1" xfId="2" applyFont="1" applyFill="1" applyBorder="1" applyAlignment="1" applyProtection="1">
      <alignment horizontal="center" vertical="center" wrapText="1"/>
      <protection hidden="1"/>
    </xf>
    <xf numFmtId="0" fontId="6" fillId="0" borderId="17" xfId="0" applyFont="1" applyFill="1" applyBorder="1" applyAlignment="1" applyProtection="1">
      <alignment horizontal="justify" vertical="center" wrapText="1"/>
      <protection hidden="1"/>
    </xf>
    <xf numFmtId="0" fontId="6" fillId="0" borderId="17" xfId="0" applyFont="1" applyFill="1" applyBorder="1" applyAlignment="1" applyProtection="1">
      <alignment horizontal="center" vertical="center" textRotation="90" wrapText="1"/>
      <protection hidden="1"/>
    </xf>
    <xf numFmtId="0" fontId="6" fillId="17" borderId="24" xfId="0" applyFont="1" applyFill="1" applyBorder="1" applyAlignment="1" applyProtection="1">
      <alignment horizontal="center" vertical="center" wrapText="1"/>
      <protection hidden="1"/>
    </xf>
    <xf numFmtId="0" fontId="6" fillId="17" borderId="1" xfId="0" applyFont="1" applyFill="1" applyBorder="1" applyAlignment="1" applyProtection="1">
      <alignment horizontal="center" vertical="center" wrapText="1"/>
      <protection hidden="1"/>
    </xf>
    <xf numFmtId="171" fontId="6" fillId="0" borderId="1" xfId="0" applyNumberFormat="1" applyFont="1" applyFill="1" applyBorder="1" applyAlignment="1" applyProtection="1">
      <alignment vertical="center" wrapText="1"/>
      <protection hidden="1"/>
    </xf>
    <xf numFmtId="0" fontId="6" fillId="0" borderId="17" xfId="0" applyFont="1" applyFill="1" applyBorder="1" applyAlignment="1" applyProtection="1">
      <alignment horizontal="center" vertical="center" wrapText="1"/>
      <protection hidden="1"/>
    </xf>
    <xf numFmtId="0" fontId="37" fillId="0" borderId="0" xfId="0" applyFont="1" applyAlignment="1" applyProtection="1">
      <alignment wrapText="1"/>
      <protection hidden="1"/>
    </xf>
    <xf numFmtId="171" fontId="6" fillId="0" borderId="1" xfId="0" applyNumberFormat="1" applyFont="1" applyFill="1" applyBorder="1" applyAlignment="1" applyProtection="1">
      <alignment horizontal="center" vertical="center" wrapText="1"/>
      <protection hidden="1"/>
    </xf>
    <xf numFmtId="0" fontId="3" fillId="4" borderId="1" xfId="0" applyFont="1" applyFill="1" applyBorder="1" applyAlignment="1" applyProtection="1">
      <alignment horizontal="justify" vertical="center" wrapText="1"/>
    </xf>
    <xf numFmtId="0" fontId="3" fillId="3" borderId="1" xfId="0" applyFont="1" applyFill="1" applyBorder="1" applyAlignment="1" applyProtection="1">
      <alignment horizontal="justify" vertical="center" wrapText="1"/>
    </xf>
    <xf numFmtId="0" fontId="3" fillId="9" borderId="1" xfId="0" applyFont="1" applyFill="1" applyBorder="1" applyAlignment="1" applyProtection="1">
      <alignment horizontal="justify" vertical="center" wrapText="1"/>
    </xf>
    <xf numFmtId="0" fontId="3" fillId="5" borderId="1" xfId="0" applyFont="1" applyFill="1" applyBorder="1" applyAlignment="1" applyProtection="1">
      <alignment horizontal="justify" vertical="center" wrapText="1"/>
    </xf>
    <xf numFmtId="0" fontId="2" fillId="0" borderId="1"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0" fillId="0" borderId="0" xfId="0" applyAlignment="1" applyProtection="1">
      <alignment horizontal="center" vertical="center"/>
    </xf>
    <xf numFmtId="0" fontId="37" fillId="0" borderId="1" xfId="0" applyFont="1"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57" fillId="8" borderId="1" xfId="0" applyFont="1" applyFill="1" applyBorder="1" applyAlignment="1">
      <alignment horizontal="left" vertical="center" wrapText="1"/>
    </xf>
    <xf numFmtId="0" fontId="57" fillId="11" borderId="1" xfId="0" applyFont="1" applyFill="1" applyBorder="1" applyAlignment="1">
      <alignment horizontal="left" vertical="center" wrapText="1"/>
    </xf>
    <xf numFmtId="0" fontId="58" fillId="0" borderId="1" xfId="0" applyFont="1" applyFill="1" applyBorder="1" applyAlignment="1">
      <alignment horizontal="left" vertical="center" wrapText="1"/>
    </xf>
    <xf numFmtId="0" fontId="57" fillId="11" borderId="1" xfId="0" applyFont="1" applyFill="1" applyBorder="1" applyAlignment="1">
      <alignment vertical="center" wrapText="1"/>
    </xf>
    <xf numFmtId="0" fontId="58" fillId="0" borderId="1" xfId="0" applyFont="1" applyFill="1" applyBorder="1" applyAlignment="1">
      <alignment vertical="center" wrapText="1"/>
    </xf>
    <xf numFmtId="0" fontId="57" fillId="11" borderId="1" xfId="2" applyFont="1" applyFill="1" applyBorder="1" applyAlignment="1">
      <alignment horizontal="left" vertical="center" wrapText="1"/>
    </xf>
    <xf numFmtId="0" fontId="57" fillId="11" borderId="1" xfId="0" applyFont="1" applyFill="1" applyBorder="1" applyAlignment="1">
      <alignment horizontal="left" vertical="top" wrapText="1"/>
    </xf>
    <xf numFmtId="0" fontId="53" fillId="26" borderId="0" xfId="0" applyFont="1" applyFill="1" applyBorder="1" applyAlignment="1" applyProtection="1">
      <alignment horizontal="justify" vertical="center" wrapText="1"/>
    </xf>
    <xf numFmtId="0" fontId="33" fillId="0" borderId="0" xfId="0" applyFont="1" applyAlignment="1" applyProtection="1">
      <alignment vertical="center"/>
    </xf>
    <xf numFmtId="0" fontId="59" fillId="0" borderId="7" xfId="0" applyFont="1" applyBorder="1" applyAlignment="1" applyProtection="1">
      <alignment vertical="center"/>
    </xf>
    <xf numFmtId="0" fontId="59" fillId="0" borderId="8" xfId="0" applyFont="1" applyBorder="1" applyAlignment="1" applyProtection="1">
      <alignment vertical="center"/>
    </xf>
    <xf numFmtId="0" fontId="60" fillId="13" borderId="43" xfId="0" applyFont="1" applyFill="1" applyBorder="1" applyAlignment="1" applyProtection="1">
      <alignment horizontal="left" vertical="center"/>
    </xf>
    <xf numFmtId="0" fontId="59" fillId="0" borderId="45" xfId="0" applyFont="1" applyBorder="1" applyAlignment="1" applyProtection="1">
      <alignment horizontal="left" vertical="center" wrapText="1"/>
    </xf>
    <xf numFmtId="0" fontId="59" fillId="0" borderId="10" xfId="0" applyFont="1" applyBorder="1" applyAlignment="1" applyProtection="1">
      <alignment horizontal="center" vertical="center"/>
    </xf>
    <xf numFmtId="0" fontId="59" fillId="0" borderId="0" xfId="0" applyFont="1" applyBorder="1" applyAlignment="1" applyProtection="1">
      <alignment horizontal="center" vertical="center"/>
    </xf>
    <xf numFmtId="0" fontId="60" fillId="13" borderId="47" xfId="0" applyFont="1" applyFill="1" applyBorder="1" applyAlignment="1" applyProtection="1">
      <alignment horizontal="left" vertical="center"/>
    </xf>
    <xf numFmtId="0" fontId="59" fillId="0" borderId="48" xfId="0" applyFont="1" applyBorder="1" applyAlignment="1" applyProtection="1">
      <alignment horizontal="left" vertical="center"/>
    </xf>
    <xf numFmtId="0" fontId="59" fillId="0" borderId="12" xfId="0" applyFont="1" applyBorder="1" applyAlignment="1" applyProtection="1">
      <alignment vertical="center"/>
    </xf>
    <xf numFmtId="0" fontId="59" fillId="0" borderId="13" xfId="0" applyFont="1" applyBorder="1" applyAlignment="1" applyProtection="1">
      <alignment vertical="center"/>
    </xf>
    <xf numFmtId="0" fontId="60" fillId="13" borderId="74" xfId="0" applyFont="1" applyFill="1" applyBorder="1" applyAlignment="1" applyProtection="1">
      <alignment vertical="center"/>
    </xf>
    <xf numFmtId="0" fontId="59" fillId="0" borderId="56" xfId="0" applyFont="1" applyBorder="1" applyAlignment="1" applyProtection="1">
      <alignment horizontal="left" vertical="center"/>
    </xf>
    <xf numFmtId="0" fontId="46" fillId="13" borderId="43" xfId="0" applyFont="1" applyFill="1" applyBorder="1" applyAlignment="1" applyProtection="1">
      <alignment horizontal="center" vertical="center"/>
    </xf>
    <xf numFmtId="0" fontId="46" fillId="13" borderId="43" xfId="0" applyFont="1" applyFill="1" applyBorder="1" applyAlignment="1" applyProtection="1">
      <alignment vertical="center"/>
    </xf>
    <xf numFmtId="0" fontId="46" fillId="13" borderId="38" xfId="0" applyFont="1" applyFill="1" applyBorder="1" applyAlignment="1" applyProtection="1">
      <alignment vertical="center"/>
    </xf>
    <xf numFmtId="0" fontId="46" fillId="13" borderId="73" xfId="0" applyFont="1" applyFill="1" applyBorder="1" applyAlignment="1" applyProtection="1">
      <alignment vertical="center"/>
    </xf>
    <xf numFmtId="0" fontId="2" fillId="8" borderId="69" xfId="0" applyFont="1" applyFill="1" applyBorder="1" applyAlignment="1" applyProtection="1">
      <alignment horizontal="justify" vertical="center" wrapText="1"/>
      <protection hidden="1"/>
    </xf>
    <xf numFmtId="0" fontId="14" fillId="8" borderId="1" xfId="0" applyFont="1" applyFill="1" applyBorder="1" applyAlignment="1" applyProtection="1">
      <alignment horizontal="center" vertical="center" wrapText="1"/>
      <protection hidden="1"/>
    </xf>
    <xf numFmtId="0" fontId="14" fillId="8" borderId="48" xfId="0" applyFont="1" applyFill="1" applyBorder="1" applyAlignment="1" applyProtection="1">
      <alignment horizontal="center" vertical="center" wrapText="1"/>
      <protection hidden="1"/>
    </xf>
    <xf numFmtId="0" fontId="44" fillId="8" borderId="51" xfId="0" applyFont="1" applyFill="1" applyBorder="1" applyAlignment="1" applyProtection="1">
      <alignment horizontal="center" vertical="center" wrapText="1"/>
      <protection hidden="1"/>
    </xf>
    <xf numFmtId="0" fontId="44" fillId="8" borderId="1" xfId="0" applyFont="1" applyFill="1" applyBorder="1" applyAlignment="1" applyProtection="1">
      <alignment horizontal="center" vertical="center" wrapText="1"/>
      <protection hidden="1"/>
    </xf>
    <xf numFmtId="0" fontId="44" fillId="8" borderId="48" xfId="0" applyFont="1" applyFill="1" applyBorder="1" applyAlignment="1" applyProtection="1">
      <alignment horizontal="center" vertical="center" wrapText="1"/>
      <protection hidden="1"/>
    </xf>
    <xf numFmtId="0" fontId="44" fillId="8" borderId="69" xfId="0" applyFont="1" applyFill="1" applyBorder="1" applyAlignment="1" applyProtection="1">
      <alignment horizontal="justify" vertical="center" wrapText="1"/>
      <protection hidden="1"/>
    </xf>
    <xf numFmtId="0" fontId="33" fillId="0" borderId="0" xfId="0" applyFont="1" applyAlignment="1" applyProtection="1">
      <alignment vertical="center" wrapText="1"/>
    </xf>
    <xf numFmtId="0" fontId="2" fillId="0" borderId="0" xfId="0" applyFont="1" applyAlignment="1" applyProtection="1">
      <alignment vertical="center" wrapText="1"/>
    </xf>
    <xf numFmtId="0" fontId="27" fillId="0" borderId="76" xfId="0" applyFont="1" applyBorder="1" applyAlignment="1" applyProtection="1">
      <alignment wrapText="1"/>
      <protection hidden="1"/>
    </xf>
    <xf numFmtId="0" fontId="34" fillId="0" borderId="82" xfId="0" applyFont="1" applyBorder="1" applyAlignment="1" applyProtection="1">
      <alignment vertical="center" wrapText="1"/>
      <protection hidden="1"/>
    </xf>
    <xf numFmtId="0" fontId="33" fillId="0" borderId="0" xfId="0" applyFont="1" applyAlignment="1" applyProtection="1">
      <alignment wrapText="1"/>
      <protection hidden="1"/>
    </xf>
    <xf numFmtId="0" fontId="59" fillId="0" borderId="0" xfId="0" applyFont="1" applyBorder="1" applyAlignment="1" applyProtection="1">
      <alignment vertical="center" wrapText="1"/>
      <protection hidden="1"/>
    </xf>
    <xf numFmtId="0" fontId="34" fillId="0" borderId="85" xfId="0" applyFont="1" applyBorder="1" applyAlignment="1" applyProtection="1">
      <alignment horizontal="left" vertical="center" wrapText="1"/>
      <protection hidden="1"/>
    </xf>
    <xf numFmtId="0" fontId="27" fillId="0" borderId="79" xfId="0" applyFont="1" applyBorder="1" applyAlignment="1" applyProtection="1">
      <alignment wrapText="1"/>
      <protection hidden="1"/>
    </xf>
    <xf numFmtId="14" fontId="34" fillId="0" borderId="88" xfId="0" applyNumberFormat="1" applyFont="1" applyBorder="1" applyAlignment="1" applyProtection="1">
      <alignment horizontal="left" vertical="center" wrapText="1"/>
      <protection hidden="1"/>
    </xf>
    <xf numFmtId="170" fontId="0" fillId="11" borderId="48" xfId="0" applyNumberFormat="1" applyFill="1" applyBorder="1" applyAlignment="1" applyProtection="1">
      <alignment horizontal="center" vertical="center" wrapText="1"/>
      <protection locked="0"/>
    </xf>
    <xf numFmtId="170" fontId="0" fillId="11" borderId="72" xfId="0" applyNumberFormat="1" applyFill="1" applyBorder="1" applyAlignment="1" applyProtection="1">
      <alignment horizontal="center" vertical="center" wrapText="1"/>
      <protection locked="0"/>
    </xf>
    <xf numFmtId="170" fontId="0" fillId="11" borderId="59" xfId="0" applyNumberFormat="1" applyFill="1" applyBorder="1" applyAlignment="1" applyProtection="1">
      <alignment horizontal="center" vertical="center" wrapText="1"/>
      <protection locked="0"/>
    </xf>
    <xf numFmtId="0" fontId="14" fillId="13" borderId="1" xfId="0" applyFont="1" applyFill="1" applyBorder="1" applyAlignment="1" applyProtection="1">
      <alignment horizontal="center" vertical="center" wrapText="1"/>
      <protection hidden="1"/>
    </xf>
    <xf numFmtId="0" fontId="9" fillId="13" borderId="0" xfId="0" applyFont="1" applyFill="1" applyProtection="1">
      <protection hidden="1"/>
    </xf>
    <xf numFmtId="0" fontId="33" fillId="0" borderId="7" xfId="0" applyFont="1" applyBorder="1" applyProtection="1">
      <protection hidden="1"/>
    </xf>
    <xf numFmtId="0" fontId="33" fillId="0" borderId="8" xfId="0" applyFont="1" applyBorder="1" applyProtection="1">
      <protection hidden="1"/>
    </xf>
    <xf numFmtId="0" fontId="33" fillId="0" borderId="0" xfId="0" applyFont="1" applyProtection="1">
      <protection hidden="1"/>
    </xf>
    <xf numFmtId="0" fontId="33" fillId="0" borderId="10" xfId="0" applyFont="1" applyBorder="1" applyProtection="1">
      <protection hidden="1"/>
    </xf>
    <xf numFmtId="0" fontId="33" fillId="0" borderId="0" xfId="0" applyFont="1" applyBorder="1" applyProtection="1">
      <protection hidden="1"/>
    </xf>
    <xf numFmtId="0" fontId="33" fillId="0" borderId="12" xfId="0" applyFont="1" applyBorder="1" applyProtection="1">
      <protection hidden="1"/>
    </xf>
    <xf numFmtId="0" fontId="33" fillId="0" borderId="13" xfId="0" applyFont="1" applyBorder="1" applyProtection="1">
      <protection hidden="1"/>
    </xf>
    <xf numFmtId="0" fontId="33" fillId="0" borderId="7" xfId="0" applyFont="1" applyBorder="1" applyAlignment="1" applyProtection="1">
      <alignment vertical="center" wrapText="1"/>
    </xf>
    <xf numFmtId="0" fontId="33" fillId="0" borderId="10" xfId="0" applyFont="1" applyBorder="1" applyAlignment="1" applyProtection="1">
      <alignment vertical="center" wrapText="1"/>
    </xf>
    <xf numFmtId="0" fontId="33" fillId="0" borderId="12" xfId="0" applyFont="1" applyBorder="1" applyAlignment="1" applyProtection="1">
      <alignment vertical="center" wrapText="1"/>
    </xf>
    <xf numFmtId="0" fontId="63" fillId="13" borderId="89" xfId="0" applyFont="1" applyFill="1" applyBorder="1" applyAlignment="1" applyProtection="1">
      <alignment vertical="center" wrapText="1"/>
      <protection hidden="1"/>
    </xf>
    <xf numFmtId="0" fontId="31" fillId="11" borderId="93" xfId="0" applyFont="1" applyFill="1" applyBorder="1" applyAlignment="1" applyProtection="1">
      <alignment horizontal="left" vertical="center" wrapText="1"/>
      <protection hidden="1"/>
    </xf>
    <xf numFmtId="0" fontId="63" fillId="13" borderId="84" xfId="0" applyFont="1" applyFill="1" applyBorder="1" applyAlignment="1" applyProtection="1">
      <alignment vertical="center" wrapText="1"/>
      <protection hidden="1"/>
    </xf>
    <xf numFmtId="0" fontId="31" fillId="11" borderId="94" xfId="0" applyFont="1" applyFill="1" applyBorder="1" applyAlignment="1" applyProtection="1">
      <alignment horizontal="left" vertical="center" wrapText="1"/>
      <protection hidden="1"/>
    </xf>
    <xf numFmtId="0" fontId="63" fillId="13" borderId="91" xfId="0" applyFont="1" applyFill="1" applyBorder="1" applyAlignment="1" applyProtection="1">
      <alignment vertical="center" wrapText="1"/>
      <protection hidden="1"/>
    </xf>
    <xf numFmtId="14" fontId="31" fillId="11" borderId="95" xfId="0" applyNumberFormat="1" applyFont="1" applyFill="1" applyBorder="1" applyAlignment="1" applyProtection="1">
      <alignment horizontal="left" vertical="center" wrapText="1"/>
      <protection hidden="1"/>
    </xf>
    <xf numFmtId="0" fontId="47" fillId="13" borderId="1" xfId="0" applyFont="1" applyFill="1" applyBorder="1" applyAlignment="1" applyProtection="1">
      <alignment horizontal="center" vertical="center" wrapText="1"/>
      <protection hidden="1"/>
    </xf>
    <xf numFmtId="0" fontId="33" fillId="0" borderId="75" xfId="0" applyFont="1" applyBorder="1" applyProtection="1">
      <protection hidden="1"/>
    </xf>
    <xf numFmtId="0" fontId="33" fillId="0" borderId="76" xfId="0" applyFont="1" applyBorder="1" applyProtection="1">
      <protection hidden="1"/>
    </xf>
    <xf numFmtId="0" fontId="17" fillId="0" borderId="82" xfId="0" applyFont="1" applyBorder="1" applyAlignment="1" applyProtection="1">
      <alignment horizontal="left" vertical="center"/>
      <protection hidden="1"/>
    </xf>
    <xf numFmtId="0" fontId="32" fillId="11" borderId="0" xfId="1" applyFont="1" applyFill="1" applyProtection="1">
      <protection hidden="1"/>
    </xf>
    <xf numFmtId="0" fontId="33" fillId="0" borderId="77" xfId="0" applyFont="1" applyBorder="1" applyProtection="1">
      <protection hidden="1"/>
    </xf>
    <xf numFmtId="0" fontId="59" fillId="0" borderId="0" xfId="0" applyFont="1" applyBorder="1" applyAlignment="1" applyProtection="1">
      <alignment vertical="center"/>
    </xf>
    <xf numFmtId="0" fontId="17" fillId="0" borderId="85" xfId="0" applyFont="1" applyBorder="1" applyAlignment="1" applyProtection="1">
      <alignment horizontal="left" vertical="center"/>
      <protection hidden="1"/>
    </xf>
    <xf numFmtId="0" fontId="33" fillId="0" borderId="78" xfId="0" applyFont="1" applyBorder="1" applyProtection="1">
      <protection hidden="1"/>
    </xf>
    <xf numFmtId="0" fontId="33" fillId="0" borderId="79" xfId="0" applyFont="1" applyBorder="1" applyProtection="1">
      <protection hidden="1"/>
    </xf>
    <xf numFmtId="0" fontId="59" fillId="0" borderId="79" xfId="0" applyFont="1" applyBorder="1" applyAlignment="1" applyProtection="1">
      <alignment vertical="center"/>
    </xf>
    <xf numFmtId="14" fontId="17" fillId="0" borderId="88" xfId="0" applyNumberFormat="1" applyFont="1" applyBorder="1" applyAlignment="1" applyProtection="1">
      <alignment horizontal="left" vertical="center"/>
      <protection hidden="1"/>
    </xf>
    <xf numFmtId="0" fontId="33" fillId="11" borderId="7" xfId="0" applyFont="1" applyFill="1" applyBorder="1" applyAlignment="1" applyProtection="1">
      <alignment wrapText="1"/>
      <protection hidden="1"/>
    </xf>
    <xf numFmtId="0" fontId="33" fillId="11" borderId="8" xfId="0" applyFont="1" applyFill="1" applyBorder="1" applyAlignment="1" applyProtection="1">
      <alignment wrapText="1"/>
      <protection hidden="1"/>
    </xf>
    <xf numFmtId="0" fontId="59" fillId="11" borderId="8" xfId="0" applyFont="1" applyFill="1" applyBorder="1" applyAlignment="1" applyProtection="1">
      <alignment wrapText="1"/>
      <protection hidden="1"/>
    </xf>
    <xf numFmtId="0" fontId="33" fillId="0" borderId="8" xfId="0" applyFont="1" applyBorder="1" applyAlignment="1" applyProtection="1">
      <alignment wrapText="1"/>
      <protection hidden="1"/>
    </xf>
    <xf numFmtId="0" fontId="34" fillId="0" borderId="93" xfId="0" applyFont="1" applyBorder="1" applyAlignment="1" applyProtection="1">
      <alignment horizontal="left" vertical="center" wrapText="1"/>
      <protection hidden="1"/>
    </xf>
    <xf numFmtId="0" fontId="33" fillId="11" borderId="10" xfId="0" applyFont="1" applyFill="1" applyBorder="1" applyAlignment="1" applyProtection="1">
      <alignment wrapText="1"/>
      <protection hidden="1"/>
    </xf>
    <xf numFmtId="0" fontId="33" fillId="11" borderId="0" xfId="0" applyFont="1" applyFill="1" applyBorder="1" applyAlignment="1" applyProtection="1">
      <alignment wrapText="1"/>
      <protection hidden="1"/>
    </xf>
    <xf numFmtId="0" fontId="33" fillId="0" borderId="0" xfId="0" applyFont="1" applyBorder="1" applyAlignment="1" applyProtection="1">
      <alignment wrapText="1"/>
      <protection hidden="1"/>
    </xf>
    <xf numFmtId="0" fontId="63" fillId="13" borderId="96" xfId="0" applyFont="1" applyFill="1" applyBorder="1" applyAlignment="1" applyProtection="1">
      <alignment vertical="center" wrapText="1"/>
      <protection hidden="1"/>
    </xf>
    <xf numFmtId="0" fontId="34" fillId="0" borderId="97" xfId="0" applyFont="1" applyBorder="1" applyAlignment="1" applyProtection="1">
      <alignment horizontal="left" vertical="center" wrapText="1"/>
      <protection hidden="1"/>
    </xf>
    <xf numFmtId="0" fontId="33" fillId="11" borderId="12" xfId="0" applyFont="1" applyFill="1" applyBorder="1" applyAlignment="1" applyProtection="1">
      <alignment wrapText="1"/>
      <protection hidden="1"/>
    </xf>
    <xf numFmtId="0" fontId="33" fillId="11" borderId="13" xfId="0" applyFont="1" applyFill="1" applyBorder="1" applyAlignment="1" applyProtection="1">
      <alignment wrapText="1"/>
      <protection hidden="1"/>
    </xf>
    <xf numFmtId="0" fontId="33" fillId="0" borderId="13" xfId="0" applyFont="1" applyBorder="1" applyAlignment="1" applyProtection="1">
      <alignment wrapText="1"/>
      <protection hidden="1"/>
    </xf>
    <xf numFmtId="0" fontId="63" fillId="13" borderId="98" xfId="0" applyFont="1" applyFill="1" applyBorder="1" applyAlignment="1" applyProtection="1">
      <alignment vertical="center" wrapText="1"/>
      <protection hidden="1"/>
    </xf>
    <xf numFmtId="14" fontId="34" fillId="0" borderId="99" xfId="0" applyNumberFormat="1" applyFont="1" applyBorder="1" applyAlignment="1" applyProtection="1">
      <alignment horizontal="left" vertical="center" wrapText="1"/>
      <protection hidden="1"/>
    </xf>
    <xf numFmtId="0" fontId="59" fillId="11" borderId="0" xfId="0" applyFont="1" applyFill="1" applyBorder="1" applyAlignment="1" applyProtection="1">
      <alignment horizontal="center" wrapText="1"/>
      <protection hidden="1"/>
    </xf>
    <xf numFmtId="0" fontId="63" fillId="13" borderId="100" xfId="0" applyFont="1" applyFill="1" applyBorder="1" applyAlignment="1" applyProtection="1">
      <alignment vertical="center" wrapText="1"/>
      <protection hidden="1"/>
    </xf>
    <xf numFmtId="0" fontId="34" fillId="0" borderId="101" xfId="0" applyFont="1" applyBorder="1" applyAlignment="1" applyProtection="1">
      <alignment horizontal="left" vertical="center" wrapText="1"/>
      <protection hidden="1"/>
    </xf>
    <xf numFmtId="0" fontId="33" fillId="0" borderId="19" xfId="0" applyFont="1" applyBorder="1" applyAlignment="1" applyProtection="1">
      <alignment wrapText="1"/>
      <protection hidden="1"/>
    </xf>
    <xf numFmtId="0" fontId="34" fillId="0" borderId="0" xfId="0" applyFont="1" applyBorder="1" applyAlignment="1" applyProtection="1">
      <alignment horizontal="center" vertical="center" wrapText="1"/>
      <protection hidden="1"/>
    </xf>
    <xf numFmtId="165" fontId="65" fillId="0" borderId="0" xfId="1" applyNumberFormat="1" applyFont="1" applyFill="1" applyBorder="1" applyAlignment="1" applyProtection="1">
      <alignment vertical="center" wrapText="1"/>
      <protection hidden="1"/>
    </xf>
    <xf numFmtId="0" fontId="33" fillId="0" borderId="3" xfId="0" applyFont="1" applyBorder="1" applyAlignment="1" applyProtection="1">
      <alignment wrapText="1"/>
      <protection hidden="1"/>
    </xf>
    <xf numFmtId="0" fontId="66" fillId="0" borderId="0" xfId="0" applyFont="1" applyBorder="1" applyAlignment="1" applyProtection="1">
      <alignment wrapText="1"/>
      <protection hidden="1"/>
    </xf>
    <xf numFmtId="0" fontId="33" fillId="0" borderId="16" xfId="0" applyFont="1" applyFill="1" applyBorder="1" applyAlignment="1" applyProtection="1">
      <alignment wrapText="1"/>
      <protection hidden="1"/>
    </xf>
    <xf numFmtId="0" fontId="64" fillId="0" borderId="16" xfId="0" applyFont="1" applyFill="1" applyBorder="1" applyAlignment="1" applyProtection="1">
      <alignment vertical="center" wrapText="1"/>
      <protection hidden="1"/>
    </xf>
    <xf numFmtId="0" fontId="66" fillId="0" borderId="16" xfId="0" applyFont="1" applyFill="1" applyBorder="1" applyAlignment="1" applyProtection="1">
      <alignment wrapText="1"/>
      <protection hidden="1"/>
    </xf>
    <xf numFmtId="0" fontId="66" fillId="0" borderId="0" xfId="0" applyFont="1" applyFill="1" applyBorder="1" applyAlignment="1" applyProtection="1">
      <alignment wrapText="1"/>
      <protection hidden="1"/>
    </xf>
    <xf numFmtId="0" fontId="47" fillId="13" borderId="24" xfId="0" applyFont="1" applyFill="1" applyBorder="1" applyAlignment="1" applyProtection="1">
      <alignment horizontal="center" vertical="center" wrapText="1"/>
      <protection hidden="1"/>
    </xf>
    <xf numFmtId="0" fontId="47" fillId="13" borderId="26" xfId="0" quotePrefix="1" applyFont="1" applyFill="1" applyBorder="1" applyAlignment="1" applyProtection="1">
      <alignment horizontal="justify" vertical="center" wrapText="1"/>
      <protection hidden="1"/>
    </xf>
    <xf numFmtId="0" fontId="47" fillId="13" borderId="20" xfId="0" applyFont="1" applyFill="1" applyBorder="1" applyAlignment="1" applyProtection="1">
      <alignment horizontal="center" vertical="center" wrapText="1"/>
      <protection hidden="1"/>
    </xf>
    <xf numFmtId="0" fontId="47" fillId="13" borderId="26" xfId="0" applyFont="1" applyFill="1" applyBorder="1" applyAlignment="1" applyProtection="1">
      <alignment horizontal="center" vertical="center" wrapText="1"/>
      <protection hidden="1"/>
    </xf>
    <xf numFmtId="0" fontId="47" fillId="13" borderId="1" xfId="0" applyFont="1" applyFill="1" applyBorder="1" applyAlignment="1" applyProtection="1">
      <alignment horizontal="center" vertical="center" textRotation="90" wrapText="1"/>
      <protection hidden="1"/>
    </xf>
    <xf numFmtId="0" fontId="5" fillId="34" borderId="1" xfId="0" applyFont="1" applyFill="1" applyBorder="1" applyAlignment="1" applyProtection="1">
      <alignment horizontal="center" vertical="center" wrapText="1"/>
      <protection locked="0"/>
    </xf>
    <xf numFmtId="0" fontId="5" fillId="34" borderId="48"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xf>
    <xf numFmtId="0" fontId="40" fillId="0" borderId="1" xfId="0" applyFont="1" applyBorder="1" applyAlignment="1" applyProtection="1">
      <alignment horizontal="center" vertical="center" wrapText="1"/>
      <protection hidden="1"/>
    </xf>
    <xf numFmtId="0" fontId="0" fillId="0" borderId="0" xfId="0" applyFont="1" applyAlignment="1" applyProtection="1">
      <alignment horizontal="left" vertical="center"/>
      <protection hidden="1"/>
    </xf>
    <xf numFmtId="0" fontId="18" fillId="2" borderId="1" xfId="1" applyFont="1" applyFill="1" applyBorder="1" applyProtection="1">
      <protection hidden="1"/>
    </xf>
    <xf numFmtId="0" fontId="17" fillId="11" borderId="0" xfId="1" applyFont="1" applyFill="1" applyBorder="1" applyAlignment="1" applyProtection="1">
      <alignment vertical="center" wrapText="1"/>
    </xf>
    <xf numFmtId="0" fontId="9" fillId="0" borderId="0" xfId="0" applyFont="1" applyBorder="1" applyAlignment="1" applyProtection="1">
      <alignment wrapText="1"/>
      <protection hidden="1"/>
    </xf>
    <xf numFmtId="0" fontId="14" fillId="13" borderId="1" xfId="0" applyFont="1" applyFill="1" applyBorder="1" applyAlignment="1" applyProtection="1">
      <alignment horizontal="center" vertical="center" wrapText="1"/>
      <protection hidden="1"/>
    </xf>
    <xf numFmtId="0" fontId="9" fillId="11" borderId="0" xfId="0" applyFont="1" applyFill="1" applyBorder="1" applyAlignment="1" applyProtection="1">
      <alignment wrapText="1"/>
      <protection hidden="1"/>
    </xf>
    <xf numFmtId="0" fontId="63" fillId="13" borderId="54" xfId="0" applyFont="1" applyFill="1" applyBorder="1" applyAlignment="1" applyProtection="1">
      <alignment horizontal="center" vertical="center"/>
    </xf>
    <xf numFmtId="0" fontId="63" fillId="13" borderId="55" xfId="0" applyFont="1" applyFill="1" applyBorder="1" applyAlignment="1" applyProtection="1">
      <alignment horizontal="center" vertical="center"/>
    </xf>
    <xf numFmtId="0" fontId="63" fillId="13" borderId="56" xfId="0" applyFont="1" applyFill="1" applyBorder="1" applyAlignment="1" applyProtection="1">
      <alignment horizontal="center" vertical="center"/>
    </xf>
    <xf numFmtId="0" fontId="70" fillId="13" borderId="1" xfId="1" applyFont="1" applyFill="1" applyBorder="1" applyAlignment="1" applyProtection="1">
      <alignment horizontal="center" vertical="center" wrapText="1"/>
    </xf>
    <xf numFmtId="0" fontId="13" fillId="13" borderId="51" xfId="2" applyFill="1" applyBorder="1" applyAlignment="1" applyProtection="1">
      <alignment horizontal="center" vertical="center" wrapText="1"/>
    </xf>
    <xf numFmtId="0" fontId="13" fillId="13" borderId="1" xfId="2" applyFill="1" applyBorder="1" applyAlignment="1" applyProtection="1">
      <alignment horizontal="center" vertical="center" wrapText="1"/>
    </xf>
    <xf numFmtId="0" fontId="13" fillId="13" borderId="48" xfId="2" applyFill="1" applyBorder="1" applyAlignment="1" applyProtection="1">
      <alignment horizontal="center" vertical="center" wrapText="1"/>
    </xf>
    <xf numFmtId="0" fontId="39" fillId="13" borderId="1" xfId="0" applyFont="1" applyFill="1" applyBorder="1" applyAlignment="1" applyProtection="1">
      <alignment vertical="center" wrapText="1"/>
      <protection hidden="1"/>
    </xf>
    <xf numFmtId="0" fontId="47" fillId="13" borderId="0" xfId="0" applyFont="1" applyFill="1" applyAlignment="1" applyProtection="1">
      <alignment vertical="center" wrapText="1"/>
      <protection hidden="1"/>
    </xf>
    <xf numFmtId="0" fontId="37" fillId="13" borderId="0" xfId="0" applyFont="1" applyFill="1" applyAlignment="1" applyProtection="1">
      <alignment horizontal="center" vertical="center" wrapText="1"/>
      <protection hidden="1"/>
    </xf>
    <xf numFmtId="0" fontId="72" fillId="13" borderId="1" xfId="0" applyFont="1" applyFill="1" applyBorder="1" applyAlignment="1" applyProtection="1">
      <alignment horizontal="center" vertical="center" wrapText="1"/>
      <protection hidden="1"/>
    </xf>
    <xf numFmtId="0" fontId="0" fillId="26" borderId="1" xfId="0" applyFill="1" applyBorder="1" applyAlignment="1" applyProtection="1">
      <alignment horizontal="center" vertical="center"/>
      <protection locked="0"/>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34" fillId="0" borderId="23" xfId="0" applyFont="1" applyBorder="1" applyAlignment="1" applyProtection="1">
      <alignment vertical="center" wrapText="1"/>
    </xf>
    <xf numFmtId="0" fontId="5" fillId="0" borderId="0" xfId="0" applyFont="1" applyAlignment="1" applyProtection="1">
      <alignment vertical="center" wrapText="1"/>
      <protection hidden="1"/>
    </xf>
    <xf numFmtId="0" fontId="4" fillId="0" borderId="51"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58" xfId="0" applyFont="1" applyBorder="1" applyAlignment="1" applyProtection="1">
      <alignment horizontal="center" vertical="center" wrapText="1"/>
      <protection hidden="1"/>
    </xf>
    <xf numFmtId="0" fontId="4" fillId="8" borderId="16" xfId="0" applyFont="1" applyFill="1" applyBorder="1" applyAlignment="1" applyProtection="1">
      <alignment vertical="center" wrapText="1"/>
      <protection hidden="1"/>
    </xf>
    <xf numFmtId="0" fontId="34" fillId="0" borderId="73" xfId="0" applyFont="1" applyBorder="1" applyAlignment="1" applyProtection="1">
      <alignment horizontal="left" vertical="center" wrapText="1"/>
    </xf>
    <xf numFmtId="14" fontId="34" fillId="0" borderId="103" xfId="0" applyNumberFormat="1" applyFont="1" applyBorder="1" applyAlignment="1" applyProtection="1">
      <alignment horizontal="left" vertical="center" wrapText="1"/>
    </xf>
    <xf numFmtId="0" fontId="4" fillId="0" borderId="1" xfId="0" applyFont="1" applyBorder="1" applyAlignment="1" applyProtection="1">
      <alignment horizontal="center" vertical="center" wrapText="1"/>
      <protection hidden="1"/>
    </xf>
    <xf numFmtId="0" fontId="3" fillId="26" borderId="1" xfId="0" applyFont="1" applyFill="1" applyBorder="1" applyAlignment="1" applyProtection="1">
      <alignment horizontal="justify" vertical="center" wrapText="1"/>
    </xf>
    <xf numFmtId="0" fontId="53" fillId="12" borderId="1" xfId="0" applyFont="1" applyFill="1" applyBorder="1" applyAlignment="1" applyProtection="1">
      <alignment horizontal="justify" vertical="center" wrapText="1"/>
    </xf>
    <xf numFmtId="0" fontId="5" fillId="0" borderId="0" xfId="0" applyFont="1" applyProtection="1">
      <protection hidden="1"/>
    </xf>
    <xf numFmtId="0" fontId="5" fillId="0" borderId="0" xfId="0" applyFont="1" applyAlignment="1" applyProtection="1">
      <alignment wrapText="1"/>
      <protection hidden="1"/>
    </xf>
    <xf numFmtId="0" fontId="43" fillId="13" borderId="37" xfId="0" applyFont="1" applyFill="1" applyBorder="1" applyAlignment="1" applyProtection="1">
      <alignment vertical="center" wrapText="1"/>
      <protection hidden="1"/>
    </xf>
    <xf numFmtId="0" fontId="43" fillId="13" borderId="13" xfId="0" applyFont="1" applyFill="1" applyBorder="1" applyAlignment="1" applyProtection="1">
      <alignment vertical="center" wrapText="1"/>
      <protection hidden="1"/>
    </xf>
    <xf numFmtId="0" fontId="5" fillId="0" borderId="0" xfId="0" applyFont="1" applyBorder="1" applyAlignment="1" applyProtection="1">
      <alignment wrapText="1"/>
      <protection hidden="1"/>
    </xf>
    <xf numFmtId="0" fontId="5" fillId="0" borderId="0" xfId="0" applyFont="1" applyFill="1" applyBorder="1" applyAlignment="1" applyProtection="1">
      <alignment wrapText="1"/>
      <protection hidden="1"/>
    </xf>
    <xf numFmtId="0" fontId="4" fillId="0" borderId="0" xfId="0" applyFont="1" applyFill="1" applyBorder="1" applyAlignment="1" applyProtection="1">
      <alignment horizontal="left" vertical="center" wrapText="1"/>
      <protection hidden="1"/>
    </xf>
    <xf numFmtId="0" fontId="75" fillId="0" borderId="0" xfId="0" applyFont="1" applyFill="1" applyBorder="1" applyAlignment="1" applyProtection="1">
      <alignment vertical="center"/>
      <protection hidden="1"/>
    </xf>
    <xf numFmtId="0" fontId="5" fillId="34" borderId="51" xfId="0" applyFont="1" applyFill="1" applyBorder="1" applyAlignment="1" applyProtection="1">
      <alignment horizontal="center" vertical="center" wrapText="1"/>
      <protection locked="0"/>
    </xf>
    <xf numFmtId="0" fontId="5" fillId="34" borderId="54" xfId="0" applyFont="1" applyFill="1" applyBorder="1" applyAlignment="1" applyProtection="1">
      <alignment horizontal="center" vertical="center" wrapText="1"/>
      <protection locked="0"/>
    </xf>
    <xf numFmtId="0" fontId="5" fillId="34" borderId="55" xfId="0" applyFont="1" applyFill="1" applyBorder="1" applyAlignment="1" applyProtection="1">
      <alignment horizontal="center" vertical="center" wrapText="1"/>
      <protection locked="0"/>
    </xf>
    <xf numFmtId="0" fontId="77" fillId="0" borderId="0" xfId="0" applyFont="1" applyFill="1" applyBorder="1" applyAlignment="1" applyProtection="1">
      <alignment vertical="center" wrapText="1"/>
      <protection hidden="1"/>
    </xf>
    <xf numFmtId="0" fontId="77" fillId="0" borderId="0" xfId="0" applyFont="1" applyProtection="1">
      <protection hidden="1"/>
    </xf>
    <xf numFmtId="0" fontId="75" fillId="0" borderId="0" xfId="0" applyFont="1" applyFill="1" applyBorder="1" applyAlignment="1" applyProtection="1">
      <alignment horizontal="center" vertical="center" textRotation="90"/>
      <protection hidden="1"/>
    </xf>
    <xf numFmtId="0" fontId="4" fillId="0" borderId="0" xfId="0" applyFont="1" applyFill="1" applyBorder="1" applyAlignment="1" applyProtection="1">
      <alignment horizontal="center" vertical="center"/>
      <protection hidden="1"/>
    </xf>
    <xf numFmtId="0" fontId="5" fillId="0" borderId="0" xfId="0" applyFont="1" applyFill="1" applyBorder="1" applyProtection="1">
      <protection hidden="1"/>
    </xf>
    <xf numFmtId="0" fontId="5" fillId="34" borderId="44"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justify" vertical="center" wrapText="1"/>
      <protection hidden="1"/>
    </xf>
    <xf numFmtId="0" fontId="5" fillId="0" borderId="0" xfId="0" applyFont="1" applyFill="1" applyAlignment="1" applyProtection="1">
      <alignment vertical="center" wrapText="1"/>
      <protection hidden="1"/>
    </xf>
    <xf numFmtId="0" fontId="74" fillId="0" borderId="0" xfId="0" applyFont="1" applyFill="1" applyBorder="1" applyAlignment="1" applyProtection="1">
      <alignment horizontal="center" vertical="center"/>
      <protection hidden="1"/>
    </xf>
    <xf numFmtId="0" fontId="75" fillId="0" borderId="0" xfId="0" applyFont="1" applyFill="1" applyBorder="1" applyAlignment="1" applyProtection="1">
      <alignment vertical="top" wrapText="1"/>
      <protection hidden="1"/>
    </xf>
    <xf numFmtId="0" fontId="81" fillId="0" borderId="0" xfId="0" applyFont="1" applyFill="1" applyBorder="1" applyAlignment="1" applyProtection="1">
      <alignment vertical="top" wrapText="1"/>
      <protection hidden="1"/>
    </xf>
    <xf numFmtId="0" fontId="74" fillId="0" borderId="0" xfId="0" applyFont="1" applyBorder="1" applyAlignment="1" applyProtection="1">
      <alignment horizontal="center" vertical="center"/>
      <protection hidden="1"/>
    </xf>
    <xf numFmtId="0" fontId="79" fillId="17" borderId="1" xfId="0" applyFont="1" applyFill="1" applyBorder="1" applyAlignment="1" applyProtection="1">
      <alignment horizontal="center"/>
      <protection hidden="1"/>
    </xf>
    <xf numFmtId="0" fontId="75" fillId="0" borderId="0" xfId="0" applyFont="1" applyFill="1" applyBorder="1" applyAlignment="1" applyProtection="1">
      <alignment horizontal="center" vertical="center" textRotation="90" wrapText="1"/>
      <protection hidden="1"/>
    </xf>
    <xf numFmtId="0" fontId="75" fillId="0" borderId="0" xfId="0" applyFont="1" applyFill="1" applyBorder="1" applyAlignment="1" applyProtection="1">
      <alignment horizontal="center"/>
      <protection hidden="1"/>
    </xf>
    <xf numFmtId="0" fontId="75" fillId="0" borderId="0" xfId="0" applyFont="1" applyFill="1" applyBorder="1" applyAlignment="1" applyProtection="1">
      <protection hidden="1"/>
    </xf>
    <xf numFmtId="0" fontId="82" fillId="0" borderId="0" xfId="0" applyFont="1" applyFill="1" applyBorder="1" applyAlignment="1" applyProtection="1">
      <alignment horizontal="center" vertical="center"/>
      <protection hidden="1"/>
    </xf>
    <xf numFmtId="0" fontId="83" fillId="0" borderId="0" xfId="0" applyFont="1" applyFill="1" applyBorder="1" applyAlignment="1" applyProtection="1">
      <alignment vertical="center" wrapText="1"/>
      <protection hidden="1"/>
    </xf>
    <xf numFmtId="0" fontId="28" fillId="0" borderId="0" xfId="0" applyFont="1" applyAlignment="1" applyProtection="1">
      <alignment vertical="center" wrapText="1"/>
    </xf>
    <xf numFmtId="0" fontId="43" fillId="13" borderId="12" xfId="0" applyFont="1" applyFill="1" applyBorder="1" applyAlignment="1" applyProtection="1">
      <alignment vertical="center" wrapText="1"/>
      <protection hidden="1"/>
    </xf>
    <xf numFmtId="0" fontId="43" fillId="0" borderId="13" xfId="0" applyFont="1" applyFill="1" applyBorder="1" applyAlignment="1" applyProtection="1">
      <alignment vertical="center" wrapText="1"/>
      <protection hidden="1"/>
    </xf>
    <xf numFmtId="0" fontId="43" fillId="0" borderId="14" xfId="0" applyFont="1" applyFill="1" applyBorder="1" applyAlignment="1" applyProtection="1">
      <alignment vertical="center" wrapText="1"/>
      <protection hidden="1"/>
    </xf>
    <xf numFmtId="0" fontId="4" fillId="17" borderId="1" xfId="0" applyFont="1" applyFill="1" applyBorder="1" applyAlignment="1" applyProtection="1">
      <alignment horizontal="center" vertical="center" wrapText="1"/>
      <protection hidden="1"/>
    </xf>
    <xf numFmtId="0" fontId="4" fillId="17" borderId="15" xfId="0" applyFont="1" applyFill="1" applyBorder="1" applyAlignment="1" applyProtection="1">
      <alignment vertical="center" wrapText="1"/>
      <protection hidden="1"/>
    </xf>
    <xf numFmtId="0" fontId="4" fillId="26" borderId="1" xfId="0" applyFont="1" applyFill="1" applyBorder="1" applyAlignment="1" applyProtection="1">
      <alignment horizontal="center" vertical="center" wrapText="1"/>
      <protection hidden="1"/>
    </xf>
    <xf numFmtId="0" fontId="4" fillId="26" borderId="1" xfId="0" applyFont="1" applyFill="1" applyBorder="1" applyAlignment="1" applyProtection="1">
      <alignment vertical="center" wrapText="1"/>
      <protection hidden="1"/>
    </xf>
    <xf numFmtId="0" fontId="4" fillId="31" borderId="51" xfId="0" applyFont="1" applyFill="1" applyBorder="1" applyAlignment="1" applyProtection="1">
      <alignment horizontal="center" vertical="center" wrapText="1"/>
      <protection hidden="1"/>
    </xf>
    <xf numFmtId="0" fontId="4" fillId="31" borderId="1" xfId="0" applyFont="1" applyFill="1" applyBorder="1" applyAlignment="1" applyProtection="1">
      <alignment horizontal="center" vertical="center" wrapText="1"/>
      <protection hidden="1"/>
    </xf>
    <xf numFmtId="0" fontId="4" fillId="31" borderId="48" xfId="0" applyFont="1" applyFill="1" applyBorder="1" applyAlignment="1" applyProtection="1">
      <alignment horizontal="center" vertical="center" wrapText="1"/>
      <protection hidden="1"/>
    </xf>
    <xf numFmtId="0" fontId="4" fillId="31" borderId="1" xfId="0" applyFont="1" applyFill="1" applyBorder="1" applyAlignment="1" applyProtection="1">
      <alignment vertical="center" wrapText="1"/>
      <protection hidden="1"/>
    </xf>
    <xf numFmtId="0" fontId="61" fillId="32" borderId="50" xfId="0" applyFont="1" applyFill="1" applyBorder="1" applyAlignment="1" applyProtection="1">
      <alignment horizontal="center" vertical="center" wrapText="1"/>
      <protection hidden="1"/>
    </xf>
    <xf numFmtId="0" fontId="61" fillId="32" borderId="24" xfId="0" applyFont="1" applyFill="1" applyBorder="1" applyAlignment="1" applyProtection="1">
      <alignment horizontal="center" vertical="center" wrapText="1"/>
      <protection hidden="1"/>
    </xf>
    <xf numFmtId="0" fontId="61" fillId="32" borderId="1" xfId="0" applyFont="1" applyFill="1" applyBorder="1" applyAlignment="1" applyProtection="1">
      <alignment horizontal="center" vertical="center" wrapText="1"/>
      <protection hidden="1"/>
    </xf>
    <xf numFmtId="0" fontId="4" fillId="26" borderId="44" xfId="0" applyFont="1" applyFill="1" applyBorder="1" applyAlignment="1" applyProtection="1">
      <alignment horizontal="center" vertical="center" wrapText="1"/>
      <protection hidden="1"/>
    </xf>
    <xf numFmtId="0" fontId="79" fillId="26" borderId="1" xfId="0" applyFont="1" applyFill="1" applyBorder="1" applyAlignment="1" applyProtection="1">
      <alignment horizontal="center"/>
      <protection hidden="1"/>
    </xf>
    <xf numFmtId="0" fontId="79" fillId="31" borderId="55" xfId="0" applyFont="1" applyFill="1" applyBorder="1" applyAlignment="1" applyProtection="1">
      <alignment vertical="top" wrapText="1"/>
      <protection hidden="1"/>
    </xf>
    <xf numFmtId="0" fontId="79" fillId="31" borderId="56" xfId="0" applyFont="1" applyFill="1" applyBorder="1" applyAlignment="1" applyProtection="1">
      <alignment vertical="top" wrapText="1"/>
      <protection hidden="1"/>
    </xf>
    <xf numFmtId="0" fontId="80" fillId="32" borderId="54" xfId="0" applyFont="1" applyFill="1" applyBorder="1" applyAlignment="1" applyProtection="1">
      <alignment vertical="top" wrapText="1"/>
      <protection hidden="1"/>
    </xf>
    <xf numFmtId="0" fontId="80" fillId="32" borderId="55" xfId="0" applyFont="1" applyFill="1" applyBorder="1" applyAlignment="1" applyProtection="1">
      <alignment vertical="top" wrapText="1"/>
      <protection hidden="1"/>
    </xf>
    <xf numFmtId="0" fontId="80" fillId="32" borderId="56" xfId="0" applyFont="1" applyFill="1" applyBorder="1" applyAlignment="1" applyProtection="1">
      <alignment vertical="top" wrapText="1"/>
      <protection hidden="1"/>
    </xf>
    <xf numFmtId="0" fontId="0" fillId="37" borderId="1" xfId="0" applyFill="1" applyBorder="1" applyAlignment="1" applyProtection="1">
      <alignment wrapText="1"/>
      <protection hidden="1"/>
    </xf>
    <xf numFmtId="0" fontId="0" fillId="11" borderId="10" xfId="0" applyFill="1" applyBorder="1" applyAlignment="1" applyProtection="1">
      <alignment wrapText="1"/>
      <protection hidden="1"/>
    </xf>
    <xf numFmtId="0" fontId="0" fillId="11" borderId="0" xfId="0" applyFill="1" applyBorder="1" applyAlignment="1" applyProtection="1">
      <alignment wrapText="1"/>
      <protection hidden="1"/>
    </xf>
    <xf numFmtId="0" fontId="5" fillId="11" borderId="0" xfId="0" applyFont="1" applyFill="1" applyBorder="1" applyAlignment="1" applyProtection="1">
      <alignment horizontal="center" vertical="center" wrapText="1"/>
      <protection locked="0"/>
    </xf>
    <xf numFmtId="0" fontId="0" fillId="11" borderId="0" xfId="0" applyFill="1" applyBorder="1" applyAlignment="1" applyProtection="1">
      <alignment vertical="center" wrapText="1"/>
      <protection hidden="1"/>
    </xf>
    <xf numFmtId="0" fontId="0" fillId="11" borderId="0" xfId="0" applyFill="1" applyBorder="1" applyAlignment="1" applyProtection="1">
      <alignment horizontal="center" vertical="center" wrapText="1"/>
      <protection locked="0"/>
    </xf>
    <xf numFmtId="0" fontId="0" fillId="11" borderId="11" xfId="0" applyFill="1" applyBorder="1" applyAlignment="1" applyProtection="1">
      <alignment wrapText="1"/>
      <protection hidden="1"/>
    </xf>
    <xf numFmtId="0" fontId="0" fillId="11" borderId="0" xfId="0" applyFill="1" applyAlignment="1" applyProtection="1">
      <alignment wrapText="1"/>
      <protection hidden="1"/>
    </xf>
    <xf numFmtId="0" fontId="0" fillId="11" borderId="1" xfId="0" applyFill="1" applyBorder="1" applyAlignment="1" applyProtection="1">
      <alignment wrapText="1"/>
      <protection hidden="1"/>
    </xf>
    <xf numFmtId="0" fontId="4" fillId="8" borderId="16" xfId="0" applyFont="1" applyFill="1" applyBorder="1" applyAlignment="1" applyProtection="1">
      <alignment horizontal="right" vertical="center" wrapText="1"/>
      <protection hidden="1"/>
    </xf>
    <xf numFmtId="0" fontId="5" fillId="8" borderId="16" xfId="0" applyFont="1" applyFill="1" applyBorder="1" applyAlignment="1" applyProtection="1">
      <alignment horizontal="center" vertical="center" wrapText="1"/>
      <protection locked="0"/>
    </xf>
    <xf numFmtId="0" fontId="5" fillId="8" borderId="17" xfId="0" applyFont="1" applyFill="1" applyBorder="1" applyAlignment="1" applyProtection="1">
      <alignment horizontal="center" vertical="center" wrapText="1"/>
      <protection locked="0"/>
    </xf>
    <xf numFmtId="0" fontId="0" fillId="8" borderId="16" xfId="0" applyFill="1" applyBorder="1" applyAlignment="1" applyProtection="1">
      <alignment vertical="center" wrapText="1"/>
      <protection hidden="1"/>
    </xf>
    <xf numFmtId="0" fontId="0" fillId="8" borderId="17" xfId="0" applyFill="1" applyBorder="1" applyAlignment="1" applyProtection="1">
      <alignment vertical="center" wrapText="1"/>
      <protection hidden="1"/>
    </xf>
    <xf numFmtId="0" fontId="13" fillId="13" borderId="1" xfId="2" applyFill="1" applyBorder="1" applyAlignment="1" applyProtection="1">
      <alignment horizontal="center" vertical="center"/>
      <protection hidden="1"/>
    </xf>
    <xf numFmtId="0" fontId="4" fillId="11" borderId="15" xfId="0" applyFont="1" applyFill="1" applyBorder="1" applyAlignment="1" applyProtection="1">
      <alignment horizontal="left" vertical="center" wrapText="1"/>
      <protection hidden="1"/>
    </xf>
    <xf numFmtId="0" fontId="4" fillId="11" borderId="16" xfId="0" applyFont="1" applyFill="1" applyBorder="1" applyAlignment="1" applyProtection="1">
      <alignment horizontal="left" vertical="center" wrapText="1"/>
      <protection hidden="1"/>
    </xf>
    <xf numFmtId="0" fontId="4" fillId="11" borderId="16" xfId="0" applyFont="1" applyFill="1" applyBorder="1" applyAlignment="1" applyProtection="1">
      <alignment horizontal="right" vertical="center" wrapText="1"/>
      <protection hidden="1"/>
    </xf>
    <xf numFmtId="0" fontId="5" fillId="11" borderId="16" xfId="0" applyFont="1" applyFill="1" applyBorder="1" applyAlignment="1" applyProtection="1">
      <alignment horizontal="center" vertical="center" wrapText="1"/>
      <protection locked="0"/>
    </xf>
    <xf numFmtId="0" fontId="4" fillId="11" borderId="0" xfId="0" applyFont="1" applyFill="1" applyBorder="1" applyAlignment="1" applyProtection="1">
      <alignment horizontal="left" vertical="center" wrapText="1"/>
      <protection hidden="1"/>
    </xf>
    <xf numFmtId="0" fontId="4" fillId="11" borderId="0" xfId="0" applyFont="1" applyFill="1" applyBorder="1" applyAlignment="1" applyProtection="1">
      <alignment wrapText="1"/>
      <protection hidden="1"/>
    </xf>
    <xf numFmtId="0" fontId="4" fillId="11" borderId="0" xfId="0" applyFont="1" applyFill="1" applyBorder="1" applyAlignment="1" applyProtection="1">
      <alignment vertical="center" wrapText="1"/>
      <protection hidden="1"/>
    </xf>
    <xf numFmtId="0" fontId="4" fillId="11" borderId="0" xfId="0" applyFont="1" applyFill="1" applyBorder="1" applyAlignment="1" applyProtection="1">
      <alignment horizontal="center" vertical="center" wrapText="1"/>
      <protection hidden="1"/>
    </xf>
    <xf numFmtId="0" fontId="4" fillId="11" borderId="19" xfId="0" applyFont="1" applyFill="1" applyBorder="1" applyAlignment="1" applyProtection="1">
      <alignment horizontal="left" vertical="center" wrapText="1"/>
      <protection hidden="1"/>
    </xf>
    <xf numFmtId="0" fontId="4" fillId="11" borderId="19" xfId="0" applyFont="1" applyFill="1" applyBorder="1" applyAlignment="1" applyProtection="1">
      <alignment vertical="center" wrapText="1"/>
      <protection hidden="1"/>
    </xf>
    <xf numFmtId="0" fontId="5" fillId="11" borderId="19" xfId="0" applyFont="1" applyFill="1" applyBorder="1" applyAlignment="1" applyProtection="1">
      <alignment horizontal="center" vertical="center" wrapText="1"/>
      <protection locked="0"/>
    </xf>
    <xf numFmtId="0" fontId="13" fillId="0" borderId="17" xfId="2" applyFill="1" applyBorder="1" applyAlignment="1" applyProtection="1">
      <alignment horizontal="justify" vertical="center" wrapText="1"/>
      <protection hidden="1"/>
    </xf>
    <xf numFmtId="0" fontId="3" fillId="0" borderId="1" xfId="21" applyBorder="1" applyAlignment="1">
      <alignment vertical="center"/>
    </xf>
    <xf numFmtId="0" fontId="5" fillId="34" borderId="57" xfId="0" applyFont="1" applyFill="1" applyBorder="1" applyAlignment="1" applyProtection="1">
      <alignment horizontal="center" vertical="center" wrapText="1"/>
      <protection hidden="1"/>
    </xf>
    <xf numFmtId="0" fontId="5" fillId="34" borderId="44" xfId="0" applyFont="1" applyFill="1" applyBorder="1" applyAlignment="1" applyProtection="1">
      <alignment horizontal="center" vertical="center" wrapText="1"/>
      <protection hidden="1"/>
    </xf>
    <xf numFmtId="0" fontId="5" fillId="34" borderId="51" xfId="0" applyFont="1" applyFill="1" applyBorder="1" applyAlignment="1" applyProtection="1">
      <alignment horizontal="center" vertical="center" wrapText="1"/>
      <protection hidden="1"/>
    </xf>
    <xf numFmtId="0" fontId="5" fillId="34" borderId="1" xfId="0" applyFont="1" applyFill="1" applyBorder="1" applyAlignment="1" applyProtection="1">
      <alignment horizontal="center" vertical="center" wrapText="1"/>
      <protection hidden="1"/>
    </xf>
    <xf numFmtId="0" fontId="4" fillId="0" borderId="0" xfId="0" applyFont="1" applyFill="1" applyBorder="1" applyAlignment="1" applyProtection="1">
      <alignment horizontal="center" vertical="center" wrapText="1"/>
      <protection hidden="1"/>
    </xf>
    <xf numFmtId="0" fontId="47" fillId="13" borderId="26" xfId="0" applyFont="1" applyFill="1" applyBorder="1" applyAlignment="1" applyProtection="1">
      <alignment horizontal="center" vertical="center" wrapText="1"/>
      <protection hidden="1"/>
    </xf>
    <xf numFmtId="0" fontId="4" fillId="6" borderId="0" xfId="0" applyFont="1" applyFill="1" applyBorder="1" applyAlignment="1" applyProtection="1">
      <alignment horizontal="center" vertical="center"/>
      <protection hidden="1"/>
    </xf>
    <xf numFmtId="0" fontId="4" fillId="38" borderId="0" xfId="0" applyFont="1" applyFill="1" applyBorder="1" applyAlignment="1" applyProtection="1">
      <alignment horizontal="center" vertical="center"/>
      <protection hidden="1"/>
    </xf>
    <xf numFmtId="167" fontId="13" fillId="38" borderId="0" xfId="2" applyNumberFormat="1" applyFont="1" applyFill="1" applyAlignment="1" applyProtection="1">
      <alignment horizontal="center" vertical="center" wrapText="1"/>
      <protection hidden="1"/>
    </xf>
    <xf numFmtId="0" fontId="13" fillId="38" borderId="0" xfId="2" applyFont="1" applyFill="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locked="0"/>
    </xf>
    <xf numFmtId="0" fontId="0" fillId="0" borderId="1" xfId="0" applyFill="1" applyBorder="1" applyAlignment="1" applyProtection="1">
      <alignment horizontal="center" vertical="center"/>
      <protection locked="0"/>
    </xf>
    <xf numFmtId="0" fontId="0" fillId="0" borderId="1" xfId="0" applyFill="1" applyBorder="1" applyAlignment="1" applyProtection="1">
      <alignment vertical="center" wrapText="1"/>
      <protection hidden="1"/>
    </xf>
    <xf numFmtId="0" fontId="0" fillId="0" borderId="1" xfId="0" applyFill="1" applyBorder="1" applyAlignment="1" applyProtection="1">
      <alignment horizontal="center"/>
      <protection locked="0"/>
    </xf>
    <xf numFmtId="0" fontId="0" fillId="0" borderId="1" xfId="0" applyBorder="1"/>
    <xf numFmtId="0" fontId="79" fillId="26" borderId="1" xfId="0" applyFont="1" applyFill="1" applyBorder="1" applyAlignment="1" applyProtection="1">
      <alignment vertical="center" wrapText="1"/>
      <protection hidden="1"/>
    </xf>
    <xf numFmtId="0" fontId="79" fillId="17" borderId="1" xfId="0" applyFont="1" applyFill="1" applyBorder="1" applyAlignment="1" applyProtection="1">
      <protection hidden="1"/>
    </xf>
    <xf numFmtId="0" fontId="79" fillId="17" borderId="1" xfId="0" applyFont="1" applyFill="1" applyBorder="1" applyAlignment="1" applyProtection="1">
      <alignment vertical="center" wrapText="1"/>
      <protection hidden="1"/>
    </xf>
    <xf numFmtId="0" fontId="79" fillId="26" borderId="15" xfId="0" applyFont="1" applyFill="1" applyBorder="1" applyAlignment="1" applyProtection="1">
      <alignment vertical="center" wrapText="1"/>
      <protection hidden="1"/>
    </xf>
    <xf numFmtId="173" fontId="37" fillId="0" borderId="1" xfId="51" applyNumberFormat="1" applyFont="1" applyFill="1" applyBorder="1" applyAlignment="1" applyProtection="1">
      <alignment horizontal="center" vertical="center" wrapText="1"/>
      <protection hidden="1"/>
    </xf>
    <xf numFmtId="0" fontId="2" fillId="0" borderId="0" xfId="0" applyFont="1" applyBorder="1" applyAlignment="1" applyProtection="1">
      <alignment horizontal="center" vertical="center"/>
    </xf>
    <xf numFmtId="0" fontId="50" fillId="0" borderId="0" xfId="0" applyFont="1" applyBorder="1" applyAlignment="1" applyProtection="1">
      <alignment horizontal="justify" vertical="center" wrapText="1"/>
    </xf>
    <xf numFmtId="0" fontId="50" fillId="0" borderId="0" xfId="0" applyFont="1" applyBorder="1" applyAlignment="1" applyProtection="1">
      <alignment horizontal="justify" vertical="center"/>
    </xf>
    <xf numFmtId="0" fontId="59" fillId="0" borderId="8" xfId="0" applyFont="1" applyBorder="1" applyAlignment="1" applyProtection="1">
      <alignment horizontal="center" vertical="center" wrapText="1"/>
    </xf>
    <xf numFmtId="0" fontId="59" fillId="0" borderId="8" xfId="0" applyFont="1" applyBorder="1" applyAlignment="1" applyProtection="1">
      <alignment horizontal="center" vertical="center"/>
    </xf>
    <xf numFmtId="0" fontId="59" fillId="0" borderId="0" xfId="0" applyFont="1" applyBorder="1" applyAlignment="1" applyProtection="1">
      <alignment horizontal="center" vertical="center"/>
    </xf>
    <xf numFmtId="0" fontId="59" fillId="0" borderId="13" xfId="0" applyFont="1" applyBorder="1" applyAlignment="1" applyProtection="1">
      <alignment horizontal="center" vertical="center"/>
    </xf>
    <xf numFmtId="0" fontId="61" fillId="26" borderId="51" xfId="0" applyFont="1" applyFill="1" applyBorder="1" applyAlignment="1" applyProtection="1">
      <alignment horizontal="left" vertical="center" wrapText="1"/>
      <protection hidden="1"/>
    </xf>
    <xf numFmtId="0" fontId="61" fillId="26" borderId="1" xfId="0" applyFont="1" applyFill="1" applyBorder="1" applyAlignment="1" applyProtection="1">
      <alignment horizontal="left" vertical="center" wrapText="1"/>
      <protection hidden="1"/>
    </xf>
    <xf numFmtId="0" fontId="5" fillId="0" borderId="1" xfId="0" applyFont="1" applyBorder="1" applyAlignment="1" applyProtection="1">
      <alignment horizontal="justify" vertical="center" wrapText="1"/>
      <protection hidden="1"/>
    </xf>
    <xf numFmtId="0" fontId="5" fillId="0" borderId="48" xfId="0" applyFont="1" applyBorder="1" applyAlignment="1" applyProtection="1">
      <alignment horizontal="justify" vertical="center" wrapText="1"/>
      <protection hidden="1"/>
    </xf>
    <xf numFmtId="0" fontId="61" fillId="26" borderId="54" xfId="0" applyFont="1" applyFill="1" applyBorder="1" applyAlignment="1" applyProtection="1">
      <alignment horizontal="left" vertical="center" wrapText="1"/>
      <protection hidden="1"/>
    </xf>
    <xf numFmtId="0" fontId="61" fillId="26" borderId="55" xfId="0" applyFont="1" applyFill="1" applyBorder="1" applyAlignment="1" applyProtection="1">
      <alignment horizontal="left" vertical="center" wrapText="1"/>
      <protection hidden="1"/>
    </xf>
    <xf numFmtId="0" fontId="5" fillId="0" borderId="55" xfId="0" applyFont="1" applyBorder="1" applyAlignment="1" applyProtection="1">
      <alignment horizontal="justify" vertical="center" wrapText="1"/>
      <protection hidden="1"/>
    </xf>
    <xf numFmtId="0" fontId="5" fillId="0" borderId="56" xfId="0" applyFont="1" applyBorder="1" applyAlignment="1" applyProtection="1">
      <alignment horizontal="justify" vertical="center" wrapText="1"/>
      <protection hidden="1"/>
    </xf>
    <xf numFmtId="0" fontId="68" fillId="0" borderId="38" xfId="0" applyFont="1" applyBorder="1" applyAlignment="1" applyProtection="1">
      <alignment horizontal="center" vertical="center" wrapText="1"/>
    </xf>
    <xf numFmtId="0" fontId="68" fillId="0" borderId="73" xfId="0" applyFont="1" applyBorder="1" applyAlignment="1" applyProtection="1">
      <alignment horizontal="center" vertical="center" wrapText="1"/>
    </xf>
    <xf numFmtId="0" fontId="68" fillId="0" borderId="16" xfId="0" applyFont="1" applyBorder="1" applyAlignment="1" applyProtection="1">
      <alignment horizontal="center" vertical="center" wrapText="1"/>
    </xf>
    <xf numFmtId="0" fontId="68" fillId="0" borderId="42" xfId="0" applyFont="1" applyBorder="1" applyAlignment="1" applyProtection="1">
      <alignment horizontal="center" vertical="center" wrapText="1"/>
    </xf>
    <xf numFmtId="0" fontId="68" fillId="0" borderId="13" xfId="0" applyFont="1" applyBorder="1" applyAlignment="1" applyProtection="1">
      <alignment horizontal="center" vertical="center" wrapText="1"/>
    </xf>
    <xf numFmtId="0" fontId="68" fillId="0" borderId="14" xfId="0" applyFont="1" applyBorder="1" applyAlignment="1" applyProtection="1">
      <alignment horizontal="center" vertical="center" wrapText="1"/>
    </xf>
    <xf numFmtId="0" fontId="2" fillId="26" borderId="1" xfId="0" applyFont="1" applyFill="1" applyBorder="1" applyAlignment="1" applyProtection="1">
      <alignment horizontal="center" vertical="center" wrapText="1"/>
      <protection locked="0"/>
    </xf>
    <xf numFmtId="0" fontId="61" fillId="34" borderId="1"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46" fillId="13" borderId="0" xfId="0" applyFont="1" applyFill="1" applyBorder="1" applyAlignment="1" applyProtection="1">
      <alignment horizontal="center" vertical="center" wrapText="1"/>
    </xf>
    <xf numFmtId="0" fontId="46" fillId="13" borderId="6" xfId="0" applyFont="1" applyFill="1" applyBorder="1" applyAlignment="1" applyProtection="1">
      <alignment horizontal="center" vertical="center" wrapText="1"/>
    </xf>
    <xf numFmtId="0" fontId="46" fillId="33" borderId="1" xfId="0" applyFont="1" applyFill="1" applyBorder="1" applyAlignment="1" applyProtection="1">
      <alignment horizontal="left" vertical="center" wrapText="1"/>
    </xf>
    <xf numFmtId="0" fontId="61" fillId="12" borderId="1" xfId="0" applyFont="1" applyFill="1" applyBorder="1" applyAlignment="1" applyProtection="1">
      <alignment horizontal="left" vertical="center" wrapText="1"/>
    </xf>
    <xf numFmtId="0" fontId="46" fillId="13" borderId="0"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left" vertical="center" wrapText="1"/>
      <protection locked="0"/>
    </xf>
    <xf numFmtId="0" fontId="5" fillId="0" borderId="17" xfId="0" applyFont="1" applyFill="1" applyBorder="1" applyAlignment="1" applyProtection="1">
      <alignment horizontal="left" vertical="center" wrapText="1"/>
      <protection locked="0"/>
    </xf>
    <xf numFmtId="0" fontId="5" fillId="0" borderId="0" xfId="0" applyFont="1" applyBorder="1" applyAlignment="1" applyProtection="1">
      <alignment horizontal="center" vertical="center" wrapText="1"/>
      <protection hidden="1"/>
    </xf>
    <xf numFmtId="0" fontId="61" fillId="8" borderId="21" xfId="0" applyFont="1" applyFill="1" applyBorder="1" applyAlignment="1" applyProtection="1">
      <alignment horizontal="left" vertical="center" wrapText="1"/>
      <protection hidden="1"/>
    </xf>
    <xf numFmtId="0" fontId="61" fillId="8" borderId="22" xfId="0" applyFont="1" applyFill="1" applyBorder="1" applyAlignment="1" applyProtection="1">
      <alignment horizontal="left" vertical="center" wrapText="1"/>
      <protection hidden="1"/>
    </xf>
    <xf numFmtId="0" fontId="61" fillId="8" borderId="23" xfId="0" applyFont="1" applyFill="1" applyBorder="1" applyAlignment="1" applyProtection="1">
      <alignment horizontal="left" vertical="center" wrapText="1"/>
      <protection hidden="1"/>
    </xf>
    <xf numFmtId="0" fontId="61" fillId="26" borderId="46" xfId="0" applyFont="1" applyFill="1" applyBorder="1" applyAlignment="1" applyProtection="1">
      <alignment horizontal="left" vertical="center" wrapText="1"/>
      <protection hidden="1"/>
    </xf>
    <xf numFmtId="0" fontId="61" fillId="26" borderId="20" xfId="0" applyFont="1" applyFill="1" applyBorder="1" applyAlignment="1" applyProtection="1">
      <alignment horizontal="left" vertical="center" wrapText="1"/>
      <protection hidden="1"/>
    </xf>
    <xf numFmtId="0" fontId="5" fillId="0" borderId="26" xfId="0" applyFont="1" applyBorder="1" applyAlignment="1" applyProtection="1">
      <alignment horizontal="justify" vertical="center" wrapText="1"/>
      <protection hidden="1"/>
    </xf>
    <xf numFmtId="0" fontId="5" fillId="0" borderId="59" xfId="0" applyFont="1" applyBorder="1" applyAlignment="1" applyProtection="1">
      <alignment horizontal="justify" vertical="center" wrapText="1"/>
      <protection hidden="1"/>
    </xf>
    <xf numFmtId="0" fontId="61" fillId="26" borderId="47" xfId="0" applyFont="1" applyFill="1" applyBorder="1" applyAlignment="1" applyProtection="1">
      <alignment horizontal="left" vertical="center" wrapText="1"/>
      <protection hidden="1"/>
    </xf>
    <xf numFmtId="0" fontId="61" fillId="26" borderId="17" xfId="0" applyFont="1" applyFill="1" applyBorder="1" applyAlignment="1" applyProtection="1">
      <alignment horizontal="left" vertical="center" wrapText="1"/>
      <protection hidden="1"/>
    </xf>
    <xf numFmtId="0" fontId="0" fillId="11" borderId="15" xfId="0" applyFont="1" applyFill="1" applyBorder="1" applyAlignment="1" applyProtection="1">
      <alignment horizontal="center" vertical="center" wrapText="1"/>
      <protection locked="0"/>
    </xf>
    <xf numFmtId="0" fontId="0" fillId="11" borderId="16" xfId="0" applyFont="1" applyFill="1" applyBorder="1" applyAlignment="1" applyProtection="1">
      <alignment horizontal="center" vertical="center" wrapText="1"/>
      <protection locked="0"/>
    </xf>
    <xf numFmtId="0" fontId="0" fillId="11" borderId="42" xfId="0" applyFont="1" applyFill="1" applyBorder="1" applyAlignment="1" applyProtection="1">
      <alignment horizontal="center" vertical="center" wrapText="1"/>
      <protection locked="0"/>
    </xf>
    <xf numFmtId="0" fontId="0" fillId="0" borderId="37" xfId="0" applyFill="1" applyBorder="1" applyAlignment="1" applyProtection="1">
      <alignment horizontal="center" vertical="center" wrapText="1"/>
      <protection locked="0"/>
    </xf>
    <xf numFmtId="0" fontId="0" fillId="0" borderId="13" xfId="0" applyFill="1" applyBorder="1" applyAlignment="1" applyProtection="1">
      <alignment horizontal="center" vertical="center" wrapText="1"/>
      <protection locked="0"/>
    </xf>
    <xf numFmtId="0" fontId="0" fillId="0" borderId="14" xfId="0" applyFill="1" applyBorder="1" applyAlignment="1" applyProtection="1">
      <alignment horizontal="center" vertical="center" wrapText="1"/>
      <protection locked="0"/>
    </xf>
    <xf numFmtId="0" fontId="0" fillId="11" borderId="18" xfId="0" applyFill="1" applyBorder="1" applyAlignment="1" applyProtection="1">
      <alignment horizontal="center" vertical="center" wrapText="1"/>
      <protection locked="0"/>
    </xf>
    <xf numFmtId="0" fontId="0" fillId="11" borderId="19" xfId="0" applyFill="1" applyBorder="1" applyAlignment="1" applyProtection="1">
      <alignment horizontal="center" vertical="center" wrapText="1"/>
      <protection locked="0"/>
    </xf>
    <xf numFmtId="0" fontId="0" fillId="11" borderId="60" xfId="0" applyFill="1" applyBorder="1" applyAlignment="1" applyProtection="1">
      <alignment horizontal="center" vertical="center" wrapText="1"/>
      <protection locked="0"/>
    </xf>
    <xf numFmtId="0" fontId="0" fillId="0" borderId="18" xfId="0" applyFill="1" applyBorder="1" applyAlignment="1" applyProtection="1">
      <alignment horizontal="center" vertical="center" wrapText="1"/>
      <protection locked="0"/>
    </xf>
    <xf numFmtId="0" fontId="0" fillId="0" borderId="19" xfId="0" applyFill="1" applyBorder="1" applyAlignment="1" applyProtection="1">
      <alignment horizontal="center" vertical="center" wrapText="1"/>
      <protection locked="0"/>
    </xf>
    <xf numFmtId="0" fontId="0" fillId="0" borderId="60" xfId="0" applyFill="1" applyBorder="1" applyAlignment="1" applyProtection="1">
      <alignment horizontal="center" vertical="center" wrapText="1"/>
      <protection locked="0"/>
    </xf>
    <xf numFmtId="0" fontId="46" fillId="13" borderId="66" xfId="0" applyFont="1" applyFill="1" applyBorder="1" applyAlignment="1" applyProtection="1">
      <alignment horizontal="center" vertical="center" wrapText="1"/>
      <protection hidden="1"/>
    </xf>
    <xf numFmtId="0" fontId="46" fillId="13" borderId="67" xfId="0" applyFont="1" applyFill="1" applyBorder="1" applyAlignment="1" applyProtection="1">
      <alignment horizontal="center" vertical="center" wrapText="1"/>
      <protection hidden="1"/>
    </xf>
    <xf numFmtId="0" fontId="46" fillId="13" borderId="68" xfId="0" applyFont="1" applyFill="1" applyBorder="1" applyAlignment="1" applyProtection="1">
      <alignment horizontal="center" vertical="center" wrapText="1"/>
      <protection hidden="1"/>
    </xf>
    <xf numFmtId="0" fontId="5" fillId="0" borderId="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5" fillId="0" borderId="55" xfId="0" applyFont="1" applyBorder="1" applyAlignment="1" applyProtection="1">
      <alignment horizontal="justify" vertical="center" wrapText="1"/>
      <protection locked="0"/>
    </xf>
    <xf numFmtId="0" fontId="5" fillId="0" borderId="56" xfId="0" applyFont="1" applyBorder="1" applyAlignment="1" applyProtection="1">
      <alignment horizontal="justify" vertical="center" wrapText="1"/>
      <protection locked="0"/>
    </xf>
    <xf numFmtId="0" fontId="46" fillId="13" borderId="21" xfId="0" applyFont="1" applyFill="1" applyBorder="1" applyAlignment="1" applyProtection="1">
      <alignment horizontal="center" vertical="center" wrapText="1"/>
      <protection hidden="1"/>
    </xf>
    <xf numFmtId="0" fontId="46" fillId="13" borderId="22" xfId="0" applyFont="1" applyFill="1" applyBorder="1" applyAlignment="1" applyProtection="1">
      <alignment horizontal="center" vertical="center" wrapText="1"/>
      <protection hidden="1"/>
    </xf>
    <xf numFmtId="0" fontId="46" fillId="13" borderId="23" xfId="0" applyFont="1" applyFill="1" applyBorder="1" applyAlignment="1" applyProtection="1">
      <alignment horizontal="center" vertical="center" wrapText="1"/>
      <protection hidden="1"/>
    </xf>
    <xf numFmtId="0" fontId="0" fillId="11" borderId="18" xfId="0" applyFill="1" applyBorder="1" applyAlignment="1" applyProtection="1">
      <alignment horizontal="center" vertical="center" wrapText="1"/>
    </xf>
    <xf numFmtId="0" fontId="0" fillId="11" borderId="19" xfId="0" applyFill="1" applyBorder="1" applyAlignment="1" applyProtection="1">
      <alignment horizontal="center" vertical="center" wrapText="1"/>
    </xf>
    <xf numFmtId="0" fontId="0" fillId="11" borderId="60" xfId="0" applyFill="1" applyBorder="1" applyAlignment="1" applyProtection="1">
      <alignment horizontal="center" vertical="center" wrapText="1"/>
    </xf>
    <xf numFmtId="0" fontId="5" fillId="0" borderId="15" xfId="0" applyFont="1" applyBorder="1" applyAlignment="1" applyProtection="1">
      <alignment horizontal="left" vertical="center" wrapText="1"/>
      <protection hidden="1"/>
    </xf>
    <xf numFmtId="0" fontId="5" fillId="0" borderId="16" xfId="0" applyFont="1" applyBorder="1" applyAlignment="1" applyProtection="1">
      <alignment horizontal="left" vertical="center" wrapText="1"/>
      <protection hidden="1"/>
    </xf>
    <xf numFmtId="0" fontId="5" fillId="0" borderId="42" xfId="0" applyFont="1" applyBorder="1" applyAlignment="1" applyProtection="1">
      <alignment horizontal="left" vertical="center" wrapText="1"/>
      <protection hidden="1"/>
    </xf>
    <xf numFmtId="0" fontId="5" fillId="0" borderId="1" xfId="0" applyFont="1" applyBorder="1" applyAlignment="1" applyProtection="1">
      <alignment horizontal="left" vertical="center" wrapText="1"/>
      <protection hidden="1"/>
    </xf>
    <xf numFmtId="0" fontId="5" fillId="0" borderId="48" xfId="0" applyFont="1" applyBorder="1" applyAlignment="1" applyProtection="1">
      <alignment horizontal="left" vertical="center" wrapText="1"/>
      <protection hidden="1"/>
    </xf>
    <xf numFmtId="0" fontId="5" fillId="0" borderId="47"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4" fillId="8" borderId="47" xfId="0" applyFont="1" applyFill="1" applyBorder="1" applyAlignment="1" applyProtection="1">
      <alignment horizontal="left" vertical="center" wrapText="1"/>
      <protection hidden="1"/>
    </xf>
    <xf numFmtId="0" fontId="4" fillId="8" borderId="16" xfId="0" applyFont="1" applyFill="1" applyBorder="1" applyAlignment="1" applyProtection="1">
      <alignment horizontal="left" vertical="center" wrapText="1"/>
      <protection hidden="1"/>
    </xf>
    <xf numFmtId="0" fontId="4" fillId="8" borderId="42" xfId="0" applyFont="1" applyFill="1" applyBorder="1" applyAlignment="1" applyProtection="1">
      <alignment horizontal="left" vertical="center" wrapText="1"/>
      <protection hidden="1"/>
    </xf>
    <xf numFmtId="0" fontId="4" fillId="8" borderId="47" xfId="0" applyFont="1" applyFill="1" applyBorder="1" applyAlignment="1" applyProtection="1">
      <alignment vertical="center" wrapText="1"/>
      <protection hidden="1"/>
    </xf>
    <xf numFmtId="0" fontId="4" fillId="8" borderId="16" xfId="0" applyFont="1" applyFill="1" applyBorder="1" applyAlignment="1" applyProtection="1">
      <alignment vertical="center" wrapText="1"/>
      <protection hidden="1"/>
    </xf>
    <xf numFmtId="0" fontId="4" fillId="8" borderId="42" xfId="0" applyFont="1" applyFill="1" applyBorder="1" applyAlignment="1" applyProtection="1">
      <alignment vertical="center" wrapText="1"/>
      <protection hidden="1"/>
    </xf>
    <xf numFmtId="0" fontId="5" fillId="0" borderId="1" xfId="0" applyFont="1" applyFill="1" applyBorder="1" applyAlignment="1" applyProtection="1">
      <alignment horizontal="left" vertical="center" wrapText="1"/>
      <protection locked="0"/>
    </xf>
    <xf numFmtId="0" fontId="0" fillId="0" borderId="15" xfId="0"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0" fontId="0" fillId="0" borderId="42" xfId="0" applyFill="1" applyBorder="1" applyAlignment="1" applyProtection="1">
      <alignment horizontal="center" vertical="center" wrapText="1"/>
      <protection locked="0"/>
    </xf>
    <xf numFmtId="0" fontId="0" fillId="0" borderId="105" xfId="0" applyFill="1" applyBorder="1" applyAlignment="1" applyProtection="1">
      <alignment horizontal="center" vertical="center" wrapText="1"/>
      <protection locked="0"/>
    </xf>
    <xf numFmtId="0" fontId="0" fillId="0" borderId="40" xfId="0" applyFill="1" applyBorder="1" applyAlignment="1" applyProtection="1">
      <alignment horizontal="center" vertical="center" wrapText="1"/>
      <protection locked="0"/>
    </xf>
    <xf numFmtId="0" fontId="0" fillId="0" borderId="103" xfId="0" applyFill="1" applyBorder="1" applyAlignment="1" applyProtection="1">
      <alignment horizontal="center" vertical="center" wrapText="1"/>
      <protection locked="0"/>
    </xf>
    <xf numFmtId="0" fontId="46" fillId="13" borderId="57" xfId="0" applyFont="1" applyFill="1" applyBorder="1" applyAlignment="1" applyProtection="1">
      <alignment horizontal="center" vertical="center" wrapText="1"/>
      <protection hidden="1"/>
    </xf>
    <xf numFmtId="0" fontId="46" fillId="13" borderId="44" xfId="0" applyFont="1" applyFill="1" applyBorder="1" applyAlignment="1" applyProtection="1">
      <alignment horizontal="center" vertical="center" wrapText="1"/>
      <protection hidden="1"/>
    </xf>
    <xf numFmtId="0" fontId="46" fillId="13" borderId="45" xfId="0" applyFont="1" applyFill="1" applyBorder="1" applyAlignment="1" applyProtection="1">
      <alignment horizontal="center" vertical="center" wrapText="1"/>
      <protection hidden="1"/>
    </xf>
    <xf numFmtId="0" fontId="0" fillId="0" borderId="15" xfId="0" applyFill="1" applyBorder="1" applyAlignment="1" applyProtection="1">
      <alignment horizontal="center" vertical="center" wrapText="1"/>
    </xf>
    <xf numFmtId="0" fontId="0" fillId="0" borderId="16" xfId="0" applyFill="1" applyBorder="1" applyAlignment="1" applyProtection="1">
      <alignment horizontal="center" vertical="center" wrapText="1"/>
    </xf>
    <xf numFmtId="0" fontId="0" fillId="0" borderId="42" xfId="0" applyFill="1"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7" xfId="0" applyFill="1" applyBorder="1" applyAlignment="1" applyProtection="1">
      <alignment horizontal="center" vertical="center" wrapText="1"/>
    </xf>
    <xf numFmtId="0" fontId="0" fillId="11" borderId="15" xfId="0" applyFill="1" applyBorder="1" applyAlignment="1" applyProtection="1">
      <alignment horizontal="center" vertical="center" wrapText="1"/>
    </xf>
    <xf numFmtId="0" fontId="0" fillId="11" borderId="16" xfId="0" applyFill="1" applyBorder="1" applyAlignment="1" applyProtection="1">
      <alignment horizontal="center" vertical="center" wrapText="1"/>
    </xf>
    <xf numFmtId="0" fontId="0" fillId="11" borderId="42" xfId="0" applyFill="1" applyBorder="1" applyAlignment="1" applyProtection="1">
      <alignment horizontal="center" vertical="center" wrapText="1"/>
    </xf>
    <xf numFmtId="0" fontId="0" fillId="11" borderId="15" xfId="0" applyFill="1" applyBorder="1" applyAlignment="1" applyProtection="1">
      <alignment horizontal="center" vertical="center" wrapText="1"/>
      <protection locked="0"/>
    </xf>
    <xf numFmtId="0" fontId="0" fillId="11" borderId="16" xfId="0" applyFill="1" applyBorder="1" applyAlignment="1" applyProtection="1">
      <alignment horizontal="center" vertical="center" wrapText="1"/>
      <protection locked="0"/>
    </xf>
    <xf numFmtId="0" fontId="0" fillId="11" borderId="42" xfId="0" applyFill="1" applyBorder="1" applyAlignment="1" applyProtection="1">
      <alignment horizontal="center" vertical="center" wrapText="1"/>
      <protection locked="0"/>
    </xf>
    <xf numFmtId="0" fontId="46" fillId="13" borderId="7" xfId="0" applyFont="1" applyFill="1" applyBorder="1" applyAlignment="1" applyProtection="1">
      <alignment horizontal="center" vertical="center" wrapText="1"/>
      <protection hidden="1"/>
    </xf>
    <xf numFmtId="0" fontId="46" fillId="13" borderId="8" xfId="0" applyFont="1" applyFill="1" applyBorder="1" applyAlignment="1" applyProtection="1">
      <alignment horizontal="center" vertical="center" wrapText="1"/>
      <protection hidden="1"/>
    </xf>
    <xf numFmtId="0" fontId="46" fillId="13" borderId="9" xfId="0" applyFont="1" applyFill="1" applyBorder="1" applyAlignment="1" applyProtection="1">
      <alignment horizontal="center" vertical="center" wrapText="1"/>
      <protection hidden="1"/>
    </xf>
    <xf numFmtId="0" fontId="1" fillId="0" borderId="13" xfId="0" applyFont="1" applyFill="1" applyBorder="1" applyAlignment="1" applyProtection="1">
      <alignment horizontal="center" vertical="center" wrapText="1"/>
    </xf>
    <xf numFmtId="0" fontId="44" fillId="26" borderId="1" xfId="0" applyFont="1" applyFill="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hidden="1"/>
    </xf>
    <xf numFmtId="0" fontId="4" fillId="0" borderId="22" xfId="0" applyFon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6" fillId="13" borderId="108" xfId="0" applyFont="1" applyFill="1" applyBorder="1" applyAlignment="1" applyProtection="1">
      <alignment horizontal="center" vertical="center" wrapText="1"/>
      <protection hidden="1"/>
    </xf>
    <xf numFmtId="0" fontId="46" fillId="13" borderId="102" xfId="0" applyFont="1" applyFill="1" applyBorder="1" applyAlignment="1" applyProtection="1">
      <alignment horizontal="center" vertical="center" wrapText="1"/>
      <protection hidden="1"/>
    </xf>
    <xf numFmtId="0" fontId="46" fillId="13" borderId="109" xfId="0" applyFont="1" applyFill="1" applyBorder="1" applyAlignment="1" applyProtection="1">
      <alignment horizontal="center" vertical="center" wrapText="1"/>
      <protection hidden="1"/>
    </xf>
    <xf numFmtId="0" fontId="38" fillId="8" borderId="25" xfId="0" applyFont="1" applyFill="1" applyBorder="1" applyAlignment="1" applyProtection="1">
      <alignment horizontal="center" vertical="center" wrapText="1"/>
      <protection hidden="1"/>
    </xf>
    <xf numFmtId="0" fontId="37" fillId="0" borderId="47" xfId="0" applyFont="1" applyBorder="1" applyAlignment="1" applyProtection="1">
      <alignment horizontal="center" vertical="center"/>
      <protection hidden="1"/>
    </xf>
    <xf numFmtId="0" fontId="37" fillId="0" borderId="16" xfId="0" applyFont="1" applyBorder="1" applyAlignment="1" applyProtection="1">
      <alignment horizontal="center" vertical="center"/>
      <protection hidden="1"/>
    </xf>
    <xf numFmtId="0" fontId="37" fillId="0" borderId="42" xfId="0" applyFont="1" applyBorder="1" applyAlignment="1" applyProtection="1">
      <alignment horizontal="center" vertical="center"/>
      <protection hidden="1"/>
    </xf>
    <xf numFmtId="0" fontId="37" fillId="0" borderId="51" xfId="0" applyFont="1" applyBorder="1" applyAlignment="1" applyProtection="1">
      <alignment horizontal="center" vertical="center" wrapText="1"/>
      <protection hidden="1"/>
    </xf>
    <xf numFmtId="0" fontId="37" fillId="0" borderId="1" xfId="0" applyFont="1" applyBorder="1" applyAlignment="1" applyProtection="1">
      <alignment horizontal="center" vertical="center" wrapText="1"/>
      <protection hidden="1"/>
    </xf>
    <xf numFmtId="0" fontId="37" fillId="0" borderId="48" xfId="0" applyFont="1" applyBorder="1" applyAlignment="1" applyProtection="1">
      <alignment horizontal="center" vertical="center" wrapText="1"/>
      <protection hidden="1"/>
    </xf>
    <xf numFmtId="0" fontId="37" fillId="0" borderId="54" xfId="0" applyFont="1" applyBorder="1" applyAlignment="1" applyProtection="1">
      <alignment horizontal="center" vertical="center" wrapText="1"/>
      <protection hidden="1"/>
    </xf>
    <xf numFmtId="0" fontId="37" fillId="0" borderId="55" xfId="0" applyFont="1" applyBorder="1" applyAlignment="1" applyProtection="1">
      <alignment horizontal="center" vertical="center" wrapText="1"/>
      <protection hidden="1"/>
    </xf>
    <xf numFmtId="0" fontId="37" fillId="0" borderId="56" xfId="0" applyFont="1" applyBorder="1" applyAlignment="1" applyProtection="1">
      <alignment horizontal="center" vertical="center" wrapText="1"/>
      <protection hidden="1"/>
    </xf>
    <xf numFmtId="0" fontId="17" fillId="0" borderId="38" xfId="0" applyFont="1" applyBorder="1" applyAlignment="1" applyProtection="1">
      <alignment horizontal="center" vertical="center"/>
      <protection hidden="1"/>
    </xf>
    <xf numFmtId="0" fontId="17" fillId="0" borderId="106" xfId="0" applyFont="1" applyBorder="1" applyAlignment="1" applyProtection="1">
      <alignment horizontal="center" vertical="center"/>
      <protection hidden="1"/>
    </xf>
    <xf numFmtId="0" fontId="17" fillId="0" borderId="16" xfId="0" applyFont="1" applyBorder="1" applyAlignment="1" applyProtection="1">
      <alignment horizontal="center" vertical="center"/>
      <protection hidden="1"/>
    </xf>
    <xf numFmtId="0" fontId="17" fillId="0" borderId="107"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90" xfId="0" applyFont="1" applyBorder="1" applyAlignment="1" applyProtection="1">
      <alignment horizontal="center" vertical="center"/>
      <protection hidden="1"/>
    </xf>
    <xf numFmtId="0" fontId="38" fillId="8" borderId="57" xfId="0" applyFont="1" applyFill="1" applyBorder="1" applyAlignment="1" applyProtection="1">
      <alignment horizontal="center" vertical="center" wrapText="1"/>
      <protection hidden="1"/>
    </xf>
    <xf numFmtId="0" fontId="38" fillId="8" borderId="44" xfId="0" applyFont="1" applyFill="1" applyBorder="1" applyAlignment="1" applyProtection="1">
      <alignment horizontal="center" vertical="center" wrapText="1"/>
      <protection hidden="1"/>
    </xf>
    <xf numFmtId="0" fontId="38" fillId="8" borderId="45" xfId="0" applyFont="1" applyFill="1" applyBorder="1" applyAlignment="1" applyProtection="1">
      <alignment horizontal="center" vertical="center" wrapText="1"/>
      <protection hidden="1"/>
    </xf>
    <xf numFmtId="0" fontId="89" fillId="35" borderId="1" xfId="0" applyFont="1" applyFill="1" applyBorder="1" applyAlignment="1" applyProtection="1">
      <alignment horizontal="center" vertical="center" textRotation="90" wrapText="1"/>
      <protection hidden="1"/>
    </xf>
    <xf numFmtId="0" fontId="81" fillId="34" borderId="8" xfId="0" applyFont="1" applyFill="1" applyBorder="1" applyAlignment="1" applyProtection="1">
      <alignment horizontal="center" vertical="center" wrapText="1"/>
      <protection locked="0"/>
    </xf>
    <xf numFmtId="0" fontId="81" fillId="34" borderId="8" xfId="0" applyFont="1" applyFill="1" applyBorder="1" applyAlignment="1" applyProtection="1">
      <alignment horizontal="center" vertical="center"/>
      <protection locked="0"/>
    </xf>
    <xf numFmtId="0" fontId="81" fillId="34" borderId="9" xfId="0" applyFont="1" applyFill="1" applyBorder="1" applyAlignment="1" applyProtection="1">
      <alignment horizontal="center" vertical="center"/>
      <protection locked="0"/>
    </xf>
    <xf numFmtId="0" fontId="81" fillId="34" borderId="0" xfId="0" applyFont="1" applyFill="1" applyBorder="1" applyAlignment="1" applyProtection="1">
      <alignment horizontal="center" vertical="center"/>
      <protection locked="0"/>
    </xf>
    <xf numFmtId="0" fontId="81" fillId="34" borderId="11" xfId="0" applyFont="1" applyFill="1" applyBorder="1" applyAlignment="1" applyProtection="1">
      <alignment horizontal="center" vertical="center"/>
      <protection locked="0"/>
    </xf>
    <xf numFmtId="0" fontId="81" fillId="34" borderId="13" xfId="0" applyFont="1" applyFill="1" applyBorder="1" applyAlignment="1" applyProtection="1">
      <alignment horizontal="center" vertical="center"/>
      <protection locked="0"/>
    </xf>
    <xf numFmtId="0" fontId="81" fillId="34" borderId="14" xfId="0" applyFont="1" applyFill="1" applyBorder="1" applyAlignment="1" applyProtection="1">
      <alignment horizontal="center" vertical="center"/>
      <protection locked="0"/>
    </xf>
    <xf numFmtId="0" fontId="81" fillId="34" borderId="7" xfId="0" applyFont="1" applyFill="1" applyBorder="1" applyAlignment="1" applyProtection="1">
      <alignment horizontal="center" vertical="center" wrapText="1"/>
      <protection locked="0"/>
    </xf>
    <xf numFmtId="0" fontId="81" fillId="34" borderId="10" xfId="0" applyFont="1" applyFill="1" applyBorder="1" applyAlignment="1" applyProtection="1">
      <alignment horizontal="center" vertical="center"/>
      <protection locked="0"/>
    </xf>
    <xf numFmtId="0" fontId="81" fillId="34" borderId="12" xfId="0" applyFont="1" applyFill="1" applyBorder="1" applyAlignment="1" applyProtection="1">
      <alignment horizontal="center" vertical="center"/>
      <protection locked="0"/>
    </xf>
    <xf numFmtId="0" fontId="90" fillId="8" borderId="7" xfId="0" applyFont="1" applyFill="1" applyBorder="1" applyAlignment="1" applyProtection="1">
      <alignment horizontal="center" vertical="center"/>
      <protection hidden="1"/>
    </xf>
    <xf numFmtId="0" fontId="90" fillId="8" borderId="8" xfId="0" applyFont="1" applyFill="1" applyBorder="1" applyAlignment="1" applyProtection="1">
      <alignment horizontal="center" vertical="center"/>
      <protection hidden="1"/>
    </xf>
    <xf numFmtId="0" fontId="90" fillId="8" borderId="9" xfId="0" applyFont="1" applyFill="1" applyBorder="1" applyAlignment="1" applyProtection="1">
      <alignment horizontal="center" vertical="center"/>
      <protection hidden="1"/>
    </xf>
    <xf numFmtId="0" fontId="90" fillId="8" borderId="21" xfId="0" applyFont="1" applyFill="1" applyBorder="1" applyAlignment="1" applyProtection="1">
      <alignment horizontal="center" vertical="center"/>
      <protection hidden="1"/>
    </xf>
    <xf numFmtId="0" fontId="90" fillId="8" borderId="22" xfId="0" applyFont="1" applyFill="1" applyBorder="1" applyAlignment="1" applyProtection="1">
      <alignment horizontal="center" vertical="center"/>
      <protection hidden="1"/>
    </xf>
    <xf numFmtId="0" fontId="90" fillId="8" borderId="23" xfId="0" applyFont="1" applyFill="1" applyBorder="1" applyAlignment="1" applyProtection="1">
      <alignment horizontal="center" vertical="center"/>
      <protection hidden="1"/>
    </xf>
    <xf numFmtId="0" fontId="34" fillId="0" borderId="38" xfId="0" applyFont="1" applyBorder="1" applyAlignment="1" applyProtection="1">
      <alignment horizontal="center" vertical="center" wrapText="1"/>
    </xf>
    <xf numFmtId="0" fontId="34" fillId="0" borderId="73" xfId="0" applyFont="1" applyBorder="1" applyAlignment="1" applyProtection="1">
      <alignment horizontal="center" vertical="center" wrapText="1"/>
    </xf>
    <xf numFmtId="0" fontId="34" fillId="0" borderId="19" xfId="0" applyFont="1" applyBorder="1" applyAlignment="1" applyProtection="1">
      <alignment horizontal="center" vertical="center" wrapText="1"/>
    </xf>
    <xf numFmtId="0" fontId="34" fillId="0" borderId="60" xfId="0" applyFont="1" applyBorder="1" applyAlignment="1" applyProtection="1">
      <alignment horizontal="center" vertical="center" wrapText="1"/>
    </xf>
    <xf numFmtId="14" fontId="34" fillId="0" borderId="40" xfId="0" applyNumberFormat="1" applyFont="1" applyBorder="1" applyAlignment="1" applyProtection="1">
      <alignment horizontal="center" vertical="center" wrapText="1"/>
    </xf>
    <xf numFmtId="14" fontId="34" fillId="0" borderId="103" xfId="0" applyNumberFormat="1" applyFont="1" applyBorder="1" applyAlignment="1" applyProtection="1">
      <alignment horizontal="center" vertical="center" wrapText="1"/>
    </xf>
    <xf numFmtId="0" fontId="60" fillId="13" borderId="47" xfId="0" applyFont="1" applyFill="1" applyBorder="1" applyAlignment="1" applyProtection="1">
      <alignment horizontal="center" vertical="center"/>
    </xf>
    <xf numFmtId="0" fontId="60" fillId="13" borderId="16" xfId="0" applyFont="1" applyFill="1" applyBorder="1" applyAlignment="1" applyProtection="1">
      <alignment horizontal="center" vertical="center"/>
    </xf>
    <xf numFmtId="0" fontId="78" fillId="8" borderId="7" xfId="0" applyFont="1" applyFill="1" applyBorder="1" applyAlignment="1" applyProtection="1">
      <alignment horizontal="center" vertical="center" wrapText="1"/>
      <protection hidden="1"/>
    </xf>
    <xf numFmtId="0" fontId="78" fillId="8" borderId="8" xfId="0" applyFont="1" applyFill="1" applyBorder="1" applyAlignment="1" applyProtection="1">
      <alignment horizontal="center" vertical="center" wrapText="1"/>
      <protection hidden="1"/>
    </xf>
    <xf numFmtId="0" fontId="78" fillId="8" borderId="9" xfId="0" applyFont="1" applyFill="1" applyBorder="1" applyAlignment="1" applyProtection="1">
      <alignment horizontal="center" vertical="center" wrapText="1"/>
      <protection hidden="1"/>
    </xf>
    <xf numFmtId="0" fontId="90" fillId="8" borderId="21" xfId="0" applyFont="1" applyFill="1" applyBorder="1" applyAlignment="1" applyProtection="1">
      <alignment horizontal="center" vertical="center" wrapText="1"/>
      <protection hidden="1"/>
    </xf>
    <xf numFmtId="0" fontId="90" fillId="8" borderId="22" xfId="0" applyFont="1" applyFill="1" applyBorder="1" applyAlignment="1" applyProtection="1">
      <alignment horizontal="center" vertical="center" wrapText="1"/>
      <protection hidden="1"/>
    </xf>
    <xf numFmtId="0" fontId="90" fillId="8" borderId="23" xfId="0" applyFont="1" applyFill="1" applyBorder="1" applyAlignment="1" applyProtection="1">
      <alignment horizontal="center" vertical="center" wrapText="1"/>
      <protection hidden="1"/>
    </xf>
    <xf numFmtId="0" fontId="76" fillId="0" borderId="55" xfId="0" applyFont="1" applyFill="1" applyBorder="1" applyAlignment="1" applyProtection="1">
      <alignment horizontal="center" vertical="center"/>
      <protection hidden="1"/>
    </xf>
    <xf numFmtId="0" fontId="76" fillId="0" borderId="52" xfId="0" applyFont="1" applyFill="1" applyBorder="1" applyAlignment="1" applyProtection="1">
      <alignment horizontal="center" vertical="center"/>
      <protection hidden="1"/>
    </xf>
    <xf numFmtId="0" fontId="76" fillId="0" borderId="53" xfId="0" applyFont="1" applyFill="1" applyBorder="1" applyAlignment="1" applyProtection="1">
      <alignment horizontal="center" vertical="center"/>
      <protection hidden="1"/>
    </xf>
    <xf numFmtId="0" fontId="78" fillId="0" borderId="0" xfId="0" applyFont="1" applyFill="1" applyBorder="1" applyAlignment="1" applyProtection="1">
      <alignment horizontal="center" vertical="center"/>
      <protection hidden="1"/>
    </xf>
    <xf numFmtId="0" fontId="74" fillId="0" borderId="57" xfId="0" applyFont="1" applyBorder="1" applyAlignment="1" applyProtection="1">
      <alignment horizontal="center" vertical="center"/>
      <protection hidden="1"/>
    </xf>
    <xf numFmtId="0" fontId="74" fillId="0" borderId="44" xfId="0" applyFont="1" applyBorder="1" applyAlignment="1" applyProtection="1">
      <alignment horizontal="center" vertical="center"/>
      <protection hidden="1"/>
    </xf>
    <xf numFmtId="0" fontId="74" fillId="0" borderId="54" xfId="0" applyFont="1" applyBorder="1" applyAlignment="1" applyProtection="1">
      <alignment horizontal="center" vertical="center"/>
      <protection hidden="1"/>
    </xf>
    <xf numFmtId="0" fontId="74" fillId="0" borderId="55" xfId="0" applyFont="1" applyBorder="1" applyAlignment="1" applyProtection="1">
      <alignment horizontal="center" vertical="center"/>
      <protection hidden="1"/>
    </xf>
    <xf numFmtId="0" fontId="89" fillId="30" borderId="21" xfId="0" applyFont="1" applyFill="1" applyBorder="1" applyAlignment="1" applyProtection="1">
      <alignment horizontal="center" vertical="center" wrapText="1"/>
      <protection hidden="1"/>
    </xf>
    <xf numFmtId="0" fontId="89" fillId="30" borderId="22" xfId="0" applyFont="1" applyFill="1" applyBorder="1" applyAlignment="1" applyProtection="1">
      <alignment horizontal="center" vertical="center" wrapText="1"/>
      <protection hidden="1"/>
    </xf>
    <xf numFmtId="0" fontId="89" fillId="30" borderId="23" xfId="0" applyFont="1" applyFill="1" applyBorder="1" applyAlignment="1" applyProtection="1">
      <alignment horizontal="center" vertical="center" wrapText="1"/>
      <protection hidden="1"/>
    </xf>
    <xf numFmtId="0" fontId="89" fillId="3" borderId="21" xfId="0" applyFont="1" applyFill="1" applyBorder="1" applyAlignment="1" applyProtection="1">
      <alignment horizontal="center" vertical="center" wrapText="1"/>
      <protection hidden="1"/>
    </xf>
    <xf numFmtId="0" fontId="89" fillId="3" borderId="22" xfId="0" applyFont="1" applyFill="1" applyBorder="1" applyAlignment="1" applyProtection="1">
      <alignment horizontal="center" vertical="center" wrapText="1"/>
      <protection hidden="1"/>
    </xf>
    <xf numFmtId="0" fontId="89" fillId="3" borderId="23" xfId="0" applyFont="1" applyFill="1" applyBorder="1" applyAlignment="1" applyProtection="1">
      <alignment horizontal="center" vertical="center" wrapText="1"/>
      <protection hidden="1"/>
    </xf>
    <xf numFmtId="0" fontId="87" fillId="36" borderId="51" xfId="0" applyFont="1" applyFill="1" applyBorder="1" applyAlignment="1" applyProtection="1">
      <alignment horizontal="center" vertical="center" textRotation="90"/>
      <protection hidden="1"/>
    </xf>
    <xf numFmtId="0" fontId="87" fillId="36" borderId="54" xfId="0" applyFont="1" applyFill="1" applyBorder="1" applyAlignment="1" applyProtection="1">
      <alignment horizontal="center" vertical="center" textRotation="90"/>
      <protection hidden="1"/>
    </xf>
    <xf numFmtId="0" fontId="76" fillId="2" borderId="55" xfId="0" applyFont="1" applyFill="1" applyBorder="1" applyAlignment="1" applyProtection="1">
      <alignment horizontal="center" vertical="center" wrapText="1"/>
      <protection hidden="1"/>
    </xf>
    <xf numFmtId="0" fontId="73" fillId="0" borderId="0" xfId="0" applyFont="1" applyFill="1" applyBorder="1" applyAlignment="1" applyProtection="1">
      <alignment horizontal="center" vertical="center" wrapText="1"/>
      <protection hidden="1"/>
    </xf>
    <xf numFmtId="0" fontId="5" fillId="34" borderId="57" xfId="0" applyFont="1" applyFill="1" applyBorder="1" applyAlignment="1" applyProtection="1">
      <alignment horizontal="center" vertical="center" wrapText="1"/>
      <protection hidden="1"/>
    </xf>
    <xf numFmtId="0" fontId="5" fillId="34" borderId="44" xfId="0" applyFont="1" applyFill="1" applyBorder="1" applyAlignment="1" applyProtection="1">
      <alignment horizontal="center" vertical="center" wrapText="1"/>
      <protection hidden="1"/>
    </xf>
    <xf numFmtId="0" fontId="5" fillId="34" borderId="45" xfId="0" applyFont="1" applyFill="1" applyBorder="1" applyAlignment="1" applyProtection="1">
      <alignment horizontal="center" vertical="center" wrapText="1"/>
      <protection hidden="1"/>
    </xf>
    <xf numFmtId="0" fontId="5" fillId="34" borderId="51" xfId="0" applyFont="1" applyFill="1" applyBorder="1" applyAlignment="1" applyProtection="1">
      <alignment horizontal="center" vertical="center" wrapText="1"/>
      <protection hidden="1"/>
    </xf>
    <xf numFmtId="0" fontId="5" fillId="34" borderId="1" xfId="0" applyFont="1" applyFill="1" applyBorder="1" applyAlignment="1" applyProtection="1">
      <alignment horizontal="center" vertical="center" wrapText="1"/>
      <protection hidden="1"/>
    </xf>
    <xf numFmtId="0" fontId="5" fillId="34" borderId="48" xfId="0" applyFont="1" applyFill="1" applyBorder="1" applyAlignment="1" applyProtection="1">
      <alignment horizontal="center" vertical="center" wrapText="1"/>
      <protection hidden="1"/>
    </xf>
    <xf numFmtId="0" fontId="5" fillId="34" borderId="15" xfId="0" applyFont="1" applyFill="1" applyBorder="1" applyAlignment="1" applyProtection="1">
      <alignment horizontal="center" vertical="center" wrapText="1"/>
      <protection hidden="1"/>
    </xf>
    <xf numFmtId="0" fontId="85" fillId="30" borderId="43" xfId="0" applyFont="1" applyFill="1" applyBorder="1" applyAlignment="1" applyProtection="1">
      <alignment horizontal="center" vertical="center"/>
      <protection hidden="1"/>
    </xf>
    <xf numFmtId="0" fontId="85" fillId="30" borderId="38" xfId="0" applyFont="1" applyFill="1" applyBorder="1" applyAlignment="1" applyProtection="1">
      <alignment horizontal="center" vertical="center"/>
      <protection hidden="1"/>
    </xf>
    <xf numFmtId="0" fontId="85" fillId="30" borderId="73" xfId="0" applyFont="1" applyFill="1" applyBorder="1" applyAlignment="1" applyProtection="1">
      <alignment horizontal="center" vertical="center"/>
      <protection hidden="1"/>
    </xf>
    <xf numFmtId="0" fontId="85" fillId="3" borderId="43" xfId="0" applyFont="1" applyFill="1" applyBorder="1" applyAlignment="1" applyProtection="1">
      <alignment horizontal="center" vertical="center"/>
      <protection hidden="1"/>
    </xf>
    <xf numFmtId="0" fontId="85" fillId="3" borderId="38" xfId="0" applyFont="1" applyFill="1" applyBorder="1" applyAlignment="1" applyProtection="1">
      <alignment horizontal="center" vertical="center"/>
      <protection hidden="1"/>
    </xf>
    <xf numFmtId="0" fontId="85" fillId="3" borderId="73" xfId="0" applyFont="1" applyFill="1" applyBorder="1" applyAlignment="1" applyProtection="1">
      <alignment horizontal="center" vertical="center"/>
      <protection hidden="1"/>
    </xf>
    <xf numFmtId="0" fontId="86" fillId="22" borderId="51" xfId="0" applyFont="1" applyFill="1" applyBorder="1" applyAlignment="1" applyProtection="1">
      <alignment horizontal="center" vertical="center" textRotation="90"/>
      <protection hidden="1"/>
    </xf>
    <xf numFmtId="0" fontId="86" fillId="22" borderId="54" xfId="0" applyFont="1" applyFill="1" applyBorder="1" applyAlignment="1" applyProtection="1">
      <alignment horizontal="center" vertical="center" textRotation="90"/>
      <protection hidden="1"/>
    </xf>
    <xf numFmtId="0" fontId="76" fillId="2" borderId="56" xfId="0" applyFont="1" applyFill="1" applyBorder="1" applyAlignment="1" applyProtection="1">
      <alignment horizontal="center" vertical="center" wrapText="1"/>
      <protection hidden="1"/>
    </xf>
    <xf numFmtId="0" fontId="76" fillId="0" borderId="13" xfId="0" applyFont="1" applyFill="1" applyBorder="1" applyAlignment="1" applyProtection="1">
      <alignment horizontal="center" vertical="center"/>
      <protection hidden="1"/>
    </xf>
    <xf numFmtId="0" fontId="76" fillId="0" borderId="14" xfId="0" applyFont="1" applyFill="1" applyBorder="1" applyAlignment="1" applyProtection="1">
      <alignment horizontal="center" vertical="center"/>
      <protection hidden="1"/>
    </xf>
    <xf numFmtId="0" fontId="76" fillId="0" borderId="21" xfId="0" applyFont="1" applyFill="1" applyBorder="1" applyAlignment="1" applyProtection="1">
      <alignment horizontal="center" vertical="center"/>
      <protection hidden="1"/>
    </xf>
    <xf numFmtId="0" fontId="76" fillId="0" borderId="22" xfId="0" applyFont="1" applyFill="1" applyBorder="1" applyAlignment="1" applyProtection="1">
      <alignment horizontal="center" vertical="center"/>
      <protection hidden="1"/>
    </xf>
    <xf numFmtId="0" fontId="81" fillId="34" borderId="9" xfId="0" applyFont="1" applyFill="1" applyBorder="1" applyAlignment="1" applyProtection="1">
      <alignment horizontal="center" vertical="center" wrapText="1"/>
      <protection locked="0"/>
    </xf>
    <xf numFmtId="0" fontId="81" fillId="34" borderId="10" xfId="0" applyFont="1" applyFill="1" applyBorder="1" applyAlignment="1" applyProtection="1">
      <alignment horizontal="center" vertical="center" wrapText="1"/>
      <protection locked="0"/>
    </xf>
    <xf numFmtId="0" fontId="81" fillId="34" borderId="0" xfId="0" applyFont="1" applyFill="1" applyBorder="1" applyAlignment="1" applyProtection="1">
      <alignment horizontal="center" vertical="center" wrapText="1"/>
      <protection locked="0"/>
    </xf>
    <xf numFmtId="0" fontId="81" fillId="34" borderId="11" xfId="0" applyFont="1" applyFill="1" applyBorder="1" applyAlignment="1" applyProtection="1">
      <alignment horizontal="center" vertical="center" wrapText="1"/>
      <protection locked="0"/>
    </xf>
    <xf numFmtId="0" fontId="81" fillId="34" borderId="13" xfId="0" applyFont="1" applyFill="1" applyBorder="1" applyAlignment="1" applyProtection="1">
      <alignment horizontal="center" vertical="center" wrapText="1"/>
      <protection locked="0"/>
    </xf>
    <xf numFmtId="0" fontId="81" fillId="34" borderId="14" xfId="0" applyFont="1" applyFill="1" applyBorder="1" applyAlignment="1" applyProtection="1">
      <alignment horizontal="center" vertical="center" wrapText="1"/>
      <protection locked="0"/>
    </xf>
    <xf numFmtId="0" fontId="88" fillId="36" borderId="4" xfId="0" applyFont="1" applyFill="1" applyBorder="1" applyAlignment="1" applyProtection="1">
      <alignment horizontal="center" vertical="center" textRotation="90" wrapText="1"/>
      <protection hidden="1"/>
    </xf>
    <xf numFmtId="0" fontId="88" fillId="36" borderId="6" xfId="0" applyFont="1" applyFill="1" applyBorder="1" applyAlignment="1" applyProtection="1">
      <alignment horizontal="center" vertical="center" textRotation="90" wrapText="1"/>
      <protection hidden="1"/>
    </xf>
    <xf numFmtId="0" fontId="60" fillId="13" borderId="43" xfId="0" applyFont="1" applyFill="1" applyBorder="1" applyAlignment="1" applyProtection="1">
      <alignment horizontal="center" vertical="center"/>
    </xf>
    <xf numFmtId="0" fontId="60" fillId="13" borderId="38" xfId="0" applyFont="1" applyFill="1" applyBorder="1" applyAlignment="1" applyProtection="1">
      <alignment horizontal="center" vertical="center"/>
    </xf>
    <xf numFmtId="0" fontId="60" fillId="13" borderId="74" xfId="0" applyFont="1" applyFill="1" applyBorder="1" applyAlignment="1" applyProtection="1">
      <alignment horizontal="center" vertical="center"/>
    </xf>
    <xf numFmtId="0" fontId="60" fillId="13" borderId="40" xfId="0" applyFont="1" applyFill="1" applyBorder="1" applyAlignment="1" applyProtection="1">
      <alignment horizontal="center" vertical="center"/>
    </xf>
    <xf numFmtId="0" fontId="68" fillId="0" borderId="8" xfId="0" applyFont="1" applyBorder="1" applyAlignment="1" applyProtection="1">
      <alignment horizontal="center" vertical="center" wrapText="1"/>
    </xf>
    <xf numFmtId="0" fontId="68" fillId="0" borderId="9" xfId="0" applyFont="1" applyBorder="1" applyAlignment="1" applyProtection="1">
      <alignment horizontal="center" vertical="center" wrapText="1"/>
    </xf>
    <xf numFmtId="0" fontId="4" fillId="0" borderId="0" xfId="0" applyFont="1" applyBorder="1" applyAlignment="1" applyProtection="1">
      <alignment horizontal="left" vertical="center" wrapText="1"/>
      <protection hidden="1"/>
    </xf>
    <xf numFmtId="0" fontId="5" fillId="26" borderId="1" xfId="0" applyFont="1" applyFill="1" applyBorder="1" applyAlignment="1" applyProtection="1">
      <alignment horizontal="center" vertical="center" wrapText="1"/>
      <protection hidden="1"/>
    </xf>
    <xf numFmtId="0" fontId="68" fillId="0" borderId="22" xfId="0" applyFont="1" applyBorder="1" applyAlignment="1" applyProtection="1">
      <alignment horizontal="center" vertical="center" wrapText="1"/>
    </xf>
    <xf numFmtId="0" fontId="68" fillId="0" borderId="23" xfId="0" applyFont="1" applyBorder="1" applyAlignment="1" applyProtection="1">
      <alignment horizontal="center" vertical="center" wrapText="1"/>
    </xf>
    <xf numFmtId="0" fontId="68" fillId="0" borderId="0" xfId="0" applyFont="1" applyBorder="1" applyAlignment="1" applyProtection="1">
      <alignment horizontal="center" vertical="center" wrapText="1"/>
    </xf>
    <xf numFmtId="0" fontId="68" fillId="0" borderId="11" xfId="0" applyFont="1" applyBorder="1" applyAlignment="1" applyProtection="1">
      <alignment horizontal="center" vertical="center" wrapText="1"/>
    </xf>
    <xf numFmtId="14" fontId="43" fillId="11" borderId="7" xfId="0" applyNumberFormat="1" applyFont="1" applyFill="1" applyBorder="1" applyAlignment="1" applyProtection="1">
      <alignment horizontal="center" vertical="center" wrapText="1"/>
      <protection hidden="1"/>
    </xf>
    <xf numFmtId="14" fontId="43" fillId="11" borderId="8" xfId="0" applyNumberFormat="1" applyFont="1" applyFill="1" applyBorder="1" applyAlignment="1" applyProtection="1">
      <alignment horizontal="center" vertical="center" wrapText="1"/>
      <protection hidden="1"/>
    </xf>
    <xf numFmtId="14" fontId="43" fillId="11" borderId="10" xfId="0" applyNumberFormat="1" applyFont="1" applyFill="1" applyBorder="1" applyAlignment="1" applyProtection="1">
      <alignment horizontal="center" vertical="center" wrapText="1"/>
      <protection hidden="1"/>
    </xf>
    <xf numFmtId="14" fontId="43" fillId="11" borderId="0" xfId="0" applyNumberFormat="1" applyFont="1" applyFill="1" applyBorder="1" applyAlignment="1" applyProtection="1">
      <alignment horizontal="center" vertical="center" wrapText="1"/>
      <protection hidden="1"/>
    </xf>
    <xf numFmtId="14" fontId="43" fillId="11" borderId="12" xfId="0" applyNumberFormat="1" applyFont="1" applyFill="1" applyBorder="1" applyAlignment="1" applyProtection="1">
      <alignment horizontal="center" vertical="center" wrapText="1"/>
      <protection hidden="1"/>
    </xf>
    <xf numFmtId="14" fontId="43" fillId="11" borderId="13" xfId="0" applyNumberFormat="1" applyFont="1" applyFill="1" applyBorder="1" applyAlignment="1" applyProtection="1">
      <alignment horizontal="center" vertical="center" wrapText="1"/>
      <protection hidden="1"/>
    </xf>
    <xf numFmtId="0" fontId="14" fillId="26" borderId="1" xfId="0" applyFont="1" applyFill="1" applyBorder="1" applyAlignment="1" applyProtection="1">
      <alignment horizontal="center" vertical="center" wrapText="1"/>
      <protection hidden="1"/>
    </xf>
    <xf numFmtId="0" fontId="14" fillId="26" borderId="48" xfId="0" applyFont="1" applyFill="1" applyBorder="1" applyAlignment="1" applyProtection="1">
      <alignment horizontal="center" vertical="center" wrapText="1"/>
      <protection hidden="1"/>
    </xf>
    <xf numFmtId="0" fontId="46" fillId="13" borderId="1" xfId="0" applyFont="1" applyFill="1" applyBorder="1" applyAlignment="1" applyProtection="1">
      <alignment horizontal="center" vertical="center" wrapText="1"/>
      <protection hidden="1"/>
    </xf>
    <xf numFmtId="0" fontId="46" fillId="13" borderId="48" xfId="0" applyFont="1" applyFill="1" applyBorder="1" applyAlignment="1" applyProtection="1">
      <alignment horizontal="center" vertical="center" wrapText="1"/>
      <protection hidden="1"/>
    </xf>
    <xf numFmtId="0" fontId="0" fillId="0" borderId="3" xfId="0" applyBorder="1" applyAlignment="1" applyProtection="1">
      <alignment horizontal="left" wrapText="1"/>
      <protection hidden="1"/>
    </xf>
    <xf numFmtId="0" fontId="0" fillId="0" borderId="71" xfId="0" applyBorder="1" applyAlignment="1" applyProtection="1">
      <alignment horizontal="left" wrapText="1"/>
      <protection hidden="1"/>
    </xf>
    <xf numFmtId="0" fontId="2" fillId="0" borderId="0" xfId="0" applyFont="1" applyBorder="1" applyAlignment="1" applyProtection="1">
      <alignment horizontal="center" vertical="center" wrapText="1"/>
      <protection hidden="1"/>
    </xf>
    <xf numFmtId="0" fontId="16" fillId="0" borderId="1" xfId="0" applyFont="1" applyBorder="1" applyAlignment="1" applyProtection="1">
      <alignment horizontal="justify" vertical="center" wrapText="1"/>
      <protection hidden="1"/>
    </xf>
    <xf numFmtId="0" fontId="0" fillId="11" borderId="1" xfId="0" applyFill="1" applyBorder="1" applyAlignment="1" applyProtection="1">
      <alignment horizontal="justify" vertical="center" wrapText="1"/>
      <protection locked="0"/>
    </xf>
    <xf numFmtId="170" fontId="0" fillId="11" borderId="1" xfId="0" applyNumberFormat="1" applyFill="1" applyBorder="1" applyAlignment="1" applyProtection="1">
      <alignment horizontal="center" vertical="center" wrapText="1"/>
      <protection locked="0"/>
    </xf>
    <xf numFmtId="0" fontId="2" fillId="27" borderId="26" xfId="0" applyFont="1" applyFill="1" applyBorder="1" applyAlignment="1" applyProtection="1">
      <alignment horizontal="center" vertical="center" textRotation="90" wrapText="1"/>
      <protection hidden="1"/>
    </xf>
    <xf numFmtId="0" fontId="2" fillId="27" borderId="1" xfId="0" applyFont="1" applyFill="1" applyBorder="1" applyAlignment="1" applyProtection="1">
      <alignment horizontal="center" vertical="center" textRotation="90" wrapText="1"/>
      <protection hidden="1"/>
    </xf>
    <xf numFmtId="0" fontId="0" fillId="11" borderId="18" xfId="0" applyFill="1" applyBorder="1" applyAlignment="1" applyProtection="1">
      <alignment horizontal="justify" vertical="center" wrapText="1"/>
      <protection locked="0"/>
    </xf>
    <xf numFmtId="0" fontId="0" fillId="11" borderId="19" xfId="0" applyFill="1" applyBorder="1" applyAlignment="1" applyProtection="1">
      <alignment horizontal="justify" vertical="center" wrapText="1"/>
      <protection locked="0"/>
    </xf>
    <xf numFmtId="0" fontId="0" fillId="11" borderId="20" xfId="0" applyFill="1" applyBorder="1" applyAlignment="1" applyProtection="1">
      <alignment horizontal="justify" vertical="center" wrapText="1"/>
      <protection locked="0"/>
    </xf>
    <xf numFmtId="0" fontId="0" fillId="11" borderId="26" xfId="0" applyFill="1" applyBorder="1" applyAlignment="1" applyProtection="1">
      <alignment horizontal="justify" vertical="center" wrapText="1"/>
      <protection locked="0"/>
    </xf>
    <xf numFmtId="170" fontId="0" fillId="11" borderId="18" xfId="0" applyNumberFormat="1" applyFill="1" applyBorder="1" applyAlignment="1" applyProtection="1">
      <alignment horizontal="center" vertical="center" wrapText="1"/>
      <protection locked="0"/>
    </xf>
    <xf numFmtId="170" fontId="0" fillId="11" borderId="19" xfId="0" applyNumberFormat="1" applyFill="1" applyBorder="1" applyAlignment="1" applyProtection="1">
      <alignment horizontal="center" vertical="center" wrapText="1"/>
      <protection locked="0"/>
    </xf>
    <xf numFmtId="170" fontId="0" fillId="11" borderId="20" xfId="0" applyNumberFormat="1" applyFill="1" applyBorder="1" applyAlignment="1" applyProtection="1">
      <alignment horizontal="center" vertical="center" wrapText="1"/>
      <protection locked="0"/>
    </xf>
    <xf numFmtId="0" fontId="0" fillId="11" borderId="62" xfId="0" applyFill="1" applyBorder="1" applyAlignment="1" applyProtection="1">
      <alignment horizontal="justify" vertical="center" wrapText="1"/>
      <protection locked="0"/>
    </xf>
    <xf numFmtId="0" fontId="0" fillId="11" borderId="63" xfId="0" applyFill="1" applyBorder="1" applyAlignment="1" applyProtection="1">
      <alignment horizontal="justify" vertical="center" wrapText="1"/>
      <protection locked="0"/>
    </xf>
    <xf numFmtId="0" fontId="0" fillId="11" borderId="64" xfId="0" applyFill="1" applyBorder="1" applyAlignment="1" applyProtection="1">
      <alignment horizontal="justify" vertical="center" wrapText="1"/>
      <protection locked="0"/>
    </xf>
    <xf numFmtId="0" fontId="0" fillId="11" borderId="61" xfId="0" applyFill="1" applyBorder="1" applyAlignment="1" applyProtection="1">
      <alignment horizontal="justify" vertical="center" wrapText="1"/>
      <protection locked="0"/>
    </xf>
    <xf numFmtId="170" fontId="0" fillId="11" borderId="62" xfId="0" applyNumberFormat="1" applyFill="1" applyBorder="1" applyAlignment="1" applyProtection="1">
      <alignment horizontal="center" vertical="center" wrapText="1"/>
      <protection locked="0"/>
    </xf>
    <xf numFmtId="170" fontId="0" fillId="11" borderId="63" xfId="0" applyNumberFormat="1" applyFill="1" applyBorder="1" applyAlignment="1" applyProtection="1">
      <alignment horizontal="center" vertical="center" wrapText="1"/>
      <protection locked="0"/>
    </xf>
    <xf numFmtId="170" fontId="0" fillId="11" borderId="64" xfId="0" applyNumberFormat="1" applyFill="1" applyBorder="1" applyAlignment="1" applyProtection="1">
      <alignment horizontal="center" vertical="center" wrapText="1"/>
      <protection locked="0"/>
    </xf>
    <xf numFmtId="0" fontId="2" fillId="8" borderId="1" xfId="0" applyFont="1" applyFill="1" applyBorder="1" applyAlignment="1" applyProtection="1">
      <alignment horizontal="center" vertical="center" wrapText="1"/>
      <protection hidden="1"/>
    </xf>
    <xf numFmtId="0" fontId="14" fillId="29" borderId="1" xfId="0" applyFont="1" applyFill="1" applyBorder="1" applyAlignment="1" applyProtection="1">
      <alignment horizontal="center" vertical="center" wrapText="1"/>
      <protection hidden="1"/>
    </xf>
    <xf numFmtId="0" fontId="2" fillId="8" borderId="24" xfId="0" applyFont="1" applyFill="1" applyBorder="1" applyAlignment="1" applyProtection="1">
      <alignment horizontal="center" vertical="center" textRotation="90" wrapText="1"/>
      <protection hidden="1"/>
    </xf>
    <xf numFmtId="0" fontId="2" fillId="8" borderId="25" xfId="0" applyFont="1" applyFill="1" applyBorder="1" applyAlignment="1" applyProtection="1">
      <alignment horizontal="center" vertical="center" textRotation="90" wrapText="1"/>
      <protection hidden="1"/>
    </xf>
    <xf numFmtId="0" fontId="2" fillId="8" borderId="65" xfId="0" applyFont="1" applyFill="1" applyBorder="1" applyAlignment="1" applyProtection="1">
      <alignment horizontal="center" vertical="center" textRotation="90" wrapText="1"/>
      <protection hidden="1"/>
    </xf>
    <xf numFmtId="0" fontId="14" fillId="13" borderId="1" xfId="0" applyFont="1" applyFill="1" applyBorder="1" applyAlignment="1" applyProtection="1">
      <alignment horizontal="center" vertical="center" wrapText="1"/>
      <protection hidden="1"/>
    </xf>
    <xf numFmtId="0" fontId="14" fillId="13" borderId="48"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2" fillId="0" borderId="48" xfId="0" applyFont="1" applyBorder="1" applyAlignment="1" applyProtection="1">
      <alignment horizontal="center" vertical="center" wrapText="1"/>
      <protection hidden="1"/>
    </xf>
    <xf numFmtId="0" fontId="0" fillId="11" borderId="1" xfId="0" applyNumberFormat="1" applyFill="1" applyBorder="1" applyAlignment="1" applyProtection="1">
      <alignment horizontal="justify" vertical="center" wrapText="1"/>
      <protection locked="0"/>
    </xf>
    <xf numFmtId="0" fontId="0" fillId="11" borderId="48" xfId="0" applyNumberFormat="1" applyFill="1" applyBorder="1" applyAlignment="1" applyProtection="1">
      <alignment horizontal="justify" vertical="center" wrapText="1"/>
      <protection locked="0"/>
    </xf>
    <xf numFmtId="0" fontId="0" fillId="11" borderId="15" xfId="0" applyNumberFormat="1" applyFill="1" applyBorder="1" applyAlignment="1" applyProtection="1">
      <alignment horizontal="justify" vertical="center" wrapText="1"/>
      <protection locked="0"/>
    </xf>
    <xf numFmtId="0" fontId="0" fillId="11" borderId="16" xfId="0" applyNumberFormat="1" applyFill="1" applyBorder="1" applyAlignment="1" applyProtection="1">
      <alignment horizontal="justify" vertical="center" wrapText="1"/>
      <protection locked="0"/>
    </xf>
    <xf numFmtId="0" fontId="0" fillId="11" borderId="42" xfId="0" applyNumberFormat="1" applyFill="1" applyBorder="1" applyAlignment="1" applyProtection="1">
      <alignment horizontal="justify" vertical="center" wrapText="1"/>
      <protection locked="0"/>
    </xf>
    <xf numFmtId="0" fontId="0" fillId="11" borderId="16" xfId="0" applyFill="1" applyBorder="1" applyAlignment="1" applyProtection="1">
      <alignment horizontal="justify" vertical="center" wrapText="1"/>
      <protection locked="0"/>
    </xf>
    <xf numFmtId="0" fontId="0" fillId="11" borderId="17" xfId="0" applyFill="1" applyBorder="1" applyAlignment="1" applyProtection="1">
      <alignment horizontal="justify" vertical="center" wrapText="1"/>
      <protection locked="0"/>
    </xf>
    <xf numFmtId="170" fontId="0" fillId="11" borderId="15" xfId="0" applyNumberFormat="1" applyFill="1" applyBorder="1" applyAlignment="1" applyProtection="1">
      <alignment horizontal="center" vertical="center" wrapText="1"/>
      <protection locked="0"/>
    </xf>
    <xf numFmtId="170" fontId="0" fillId="11" borderId="16" xfId="0" applyNumberFormat="1" applyFill="1" applyBorder="1" applyAlignment="1" applyProtection="1">
      <alignment horizontal="center" vertical="center" wrapText="1"/>
      <protection locked="0"/>
    </xf>
    <xf numFmtId="170" fontId="0" fillId="11" borderId="17" xfId="0" applyNumberFormat="1" applyFill="1" applyBorder="1" applyAlignment="1" applyProtection="1">
      <alignment horizontal="center" vertical="center" wrapText="1"/>
      <protection locked="0"/>
    </xf>
    <xf numFmtId="166" fontId="0" fillId="11" borderId="15" xfId="0" applyNumberFormat="1" applyFill="1" applyBorder="1" applyAlignment="1" applyProtection="1">
      <alignment horizontal="center" vertical="center" wrapText="1"/>
      <protection locked="0"/>
    </xf>
    <xf numFmtId="166" fontId="0" fillId="11" borderId="16" xfId="0" applyNumberFormat="1" applyFill="1" applyBorder="1" applyAlignment="1" applyProtection="1">
      <alignment horizontal="center" vertical="center" wrapText="1"/>
      <protection locked="0"/>
    </xf>
    <xf numFmtId="166" fontId="0" fillId="11" borderId="17" xfId="0" applyNumberFormat="1" applyFill="1" applyBorder="1" applyAlignment="1" applyProtection="1">
      <alignment horizontal="center" vertical="center" wrapText="1"/>
      <protection locked="0"/>
    </xf>
    <xf numFmtId="0" fontId="0" fillId="11" borderId="18" xfId="0" applyFill="1" applyBorder="1" applyAlignment="1" applyProtection="1">
      <alignment horizontal="justify" vertical="center" wrapText="1"/>
      <protection hidden="1"/>
    </xf>
    <xf numFmtId="0" fontId="0" fillId="11" borderId="19" xfId="0" applyFill="1" applyBorder="1" applyAlignment="1" applyProtection="1">
      <alignment horizontal="justify" vertical="center" wrapText="1"/>
      <protection hidden="1"/>
    </xf>
    <xf numFmtId="0" fontId="0" fillId="11" borderId="20" xfId="0" applyFill="1" applyBorder="1" applyAlignment="1" applyProtection="1">
      <alignment horizontal="justify" vertical="center" wrapText="1"/>
      <protection hidden="1"/>
    </xf>
    <xf numFmtId="0" fontId="0" fillId="11" borderId="15" xfId="0" applyFill="1" applyBorder="1" applyAlignment="1" applyProtection="1">
      <alignment horizontal="justify" vertical="center" wrapText="1"/>
      <protection hidden="1"/>
    </xf>
    <xf numFmtId="0" fontId="0" fillId="11" borderId="16" xfId="0" applyFill="1" applyBorder="1" applyAlignment="1" applyProtection="1">
      <alignment horizontal="justify" vertical="center" wrapText="1"/>
      <protection hidden="1"/>
    </xf>
    <xf numFmtId="0" fontId="0" fillId="11" borderId="17" xfId="0" applyFill="1" applyBorder="1" applyAlignment="1" applyProtection="1">
      <alignment horizontal="justify" vertical="center" wrapText="1"/>
      <protection hidden="1"/>
    </xf>
    <xf numFmtId="0" fontId="2" fillId="34" borderId="26" xfId="0" applyFont="1" applyFill="1" applyBorder="1" applyAlignment="1" applyProtection="1">
      <alignment horizontal="center" vertical="center" wrapText="1"/>
      <protection hidden="1"/>
    </xf>
    <xf numFmtId="0" fontId="2" fillId="34" borderId="1" xfId="0" applyFont="1" applyFill="1" applyBorder="1" applyAlignment="1" applyProtection="1">
      <alignment horizontal="center" vertical="center" wrapText="1"/>
      <protection hidden="1"/>
    </xf>
    <xf numFmtId="0" fontId="0" fillId="11" borderId="62" xfId="0" applyFill="1" applyBorder="1" applyAlignment="1" applyProtection="1">
      <alignment horizontal="justify" vertical="center" wrapText="1"/>
      <protection hidden="1"/>
    </xf>
    <xf numFmtId="0" fontId="0" fillId="11" borderId="63" xfId="0" applyFill="1" applyBorder="1" applyAlignment="1" applyProtection="1">
      <alignment horizontal="justify" vertical="center" wrapText="1"/>
      <protection hidden="1"/>
    </xf>
    <xf numFmtId="0" fontId="0" fillId="11" borderId="64" xfId="0" applyFill="1" applyBorder="1" applyAlignment="1" applyProtection="1">
      <alignment horizontal="justify" vertical="center" wrapText="1"/>
      <protection hidden="1"/>
    </xf>
    <xf numFmtId="0" fontId="0" fillId="0" borderId="15" xfId="0" applyBorder="1" applyAlignment="1" applyProtection="1">
      <alignment horizontal="justify" vertical="center" wrapText="1"/>
      <protection locked="0"/>
    </xf>
    <xf numFmtId="0" fontId="0" fillId="0" borderId="16" xfId="0" applyBorder="1" applyAlignment="1" applyProtection="1">
      <alignment horizontal="justify" vertical="center" wrapText="1"/>
      <protection locked="0"/>
    </xf>
    <xf numFmtId="0" fontId="0" fillId="0" borderId="42" xfId="0" applyBorder="1" applyAlignment="1" applyProtection="1">
      <alignment horizontal="justify" vertical="center" wrapText="1"/>
      <protection locked="0"/>
    </xf>
    <xf numFmtId="0" fontId="4" fillId="0" borderId="15"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xf>
    <xf numFmtId="0" fontId="0" fillId="26" borderId="1" xfId="0" applyFill="1" applyBorder="1" applyAlignment="1" applyProtection="1">
      <alignment horizontal="center" vertical="center" wrapText="1"/>
      <protection hidden="1"/>
    </xf>
    <xf numFmtId="0" fontId="0" fillId="26" borderId="1" xfId="0" applyFill="1" applyBorder="1" applyAlignment="1" applyProtection="1">
      <alignment horizontal="justify" vertical="center" wrapText="1"/>
      <protection locked="0"/>
    </xf>
    <xf numFmtId="0" fontId="53" fillId="2" borderId="15" xfId="0" applyFont="1" applyFill="1" applyBorder="1" applyAlignment="1" applyProtection="1">
      <alignment horizontal="center" vertical="center" wrapText="1"/>
      <protection hidden="1"/>
    </xf>
    <xf numFmtId="0" fontId="53" fillId="2" borderId="17" xfId="0" applyFont="1" applyFill="1" applyBorder="1" applyAlignment="1" applyProtection="1">
      <alignment horizontal="center" vertical="center" wrapText="1"/>
      <protection hidden="1"/>
    </xf>
    <xf numFmtId="0" fontId="53" fillId="2" borderId="15" xfId="0" applyFont="1" applyFill="1" applyBorder="1" applyAlignment="1" applyProtection="1">
      <alignment horizontal="center" vertical="center" wrapText="1"/>
      <protection locked="0"/>
    </xf>
    <xf numFmtId="0" fontId="53" fillId="2" borderId="16" xfId="0" applyFont="1" applyFill="1" applyBorder="1" applyAlignment="1" applyProtection="1">
      <alignment horizontal="center" vertical="center" wrapText="1"/>
      <protection locked="0"/>
    </xf>
    <xf numFmtId="0" fontId="53" fillId="2" borderId="17" xfId="0" applyFont="1" applyFill="1" applyBorder="1" applyAlignment="1" applyProtection="1">
      <alignment horizontal="center" vertical="center" wrapText="1"/>
      <protection locked="0"/>
    </xf>
    <xf numFmtId="0" fontId="53" fillId="2" borderId="16" xfId="0" applyFont="1" applyFill="1" applyBorder="1" applyAlignment="1" applyProtection="1">
      <alignment horizontal="center" vertical="center" wrapText="1"/>
      <protection hidden="1"/>
    </xf>
    <xf numFmtId="0" fontId="53" fillId="2" borderId="2" xfId="0" applyFont="1" applyFill="1" applyBorder="1" applyAlignment="1" applyProtection="1">
      <alignment horizontal="center" vertical="center" wrapText="1"/>
      <protection hidden="1"/>
    </xf>
    <xf numFmtId="0" fontId="53" fillId="2" borderId="3" xfId="0" applyFont="1" applyFill="1" applyBorder="1" applyAlignment="1" applyProtection="1">
      <alignment horizontal="center" vertical="center" wrapText="1"/>
      <protection hidden="1"/>
    </xf>
    <xf numFmtId="0" fontId="53" fillId="2" borderId="4" xfId="0" applyFont="1" applyFill="1" applyBorder="1" applyAlignment="1" applyProtection="1">
      <alignment horizontal="center" vertical="center" wrapText="1"/>
      <protection hidden="1"/>
    </xf>
    <xf numFmtId="0" fontId="53" fillId="2" borderId="5" xfId="0" applyFont="1" applyFill="1" applyBorder="1" applyAlignment="1" applyProtection="1">
      <alignment horizontal="center" vertical="center" wrapText="1"/>
      <protection hidden="1"/>
    </xf>
    <xf numFmtId="0" fontId="53" fillId="2" borderId="0" xfId="0" applyFont="1" applyFill="1" applyBorder="1" applyAlignment="1" applyProtection="1">
      <alignment horizontal="center" vertical="center" wrapText="1"/>
      <protection hidden="1"/>
    </xf>
    <xf numFmtId="0" fontId="53" fillId="2" borderId="6" xfId="0" applyFont="1" applyFill="1" applyBorder="1" applyAlignment="1" applyProtection="1">
      <alignment horizontal="center" vertical="center" wrapText="1"/>
      <protection hidden="1"/>
    </xf>
    <xf numFmtId="0" fontId="53" fillId="2" borderId="18" xfId="0" applyFont="1" applyFill="1" applyBorder="1" applyAlignment="1" applyProtection="1">
      <alignment horizontal="center" vertical="center" wrapText="1"/>
      <protection hidden="1"/>
    </xf>
    <xf numFmtId="0" fontId="53" fillId="2" borderId="19" xfId="0" applyFont="1" applyFill="1" applyBorder="1" applyAlignment="1" applyProtection="1">
      <alignment horizontal="center" vertical="center" wrapText="1"/>
      <protection hidden="1"/>
    </xf>
    <xf numFmtId="0" fontId="53" fillId="2" borderId="20" xfId="0" applyFont="1" applyFill="1" applyBorder="1" applyAlignment="1" applyProtection="1">
      <alignment horizontal="center" vertical="center" wrapText="1"/>
      <protection hidden="1"/>
    </xf>
    <xf numFmtId="0" fontId="0" fillId="0" borderId="15" xfId="0" applyBorder="1" applyAlignment="1" applyProtection="1">
      <alignment horizontal="center" wrapText="1"/>
      <protection hidden="1"/>
    </xf>
    <xf numFmtId="0" fontId="0" fillId="0" borderId="16" xfId="0" applyBorder="1" applyAlignment="1" applyProtection="1">
      <alignment horizontal="center" wrapText="1"/>
      <protection hidden="1"/>
    </xf>
    <xf numFmtId="0" fontId="0" fillId="0" borderId="17" xfId="0" applyBorder="1" applyAlignment="1" applyProtection="1">
      <alignment horizontal="center" wrapText="1"/>
      <protection hidden="1"/>
    </xf>
    <xf numFmtId="0" fontId="0" fillId="8" borderId="1" xfId="0" applyFill="1" applyBorder="1" applyAlignment="1" applyProtection="1">
      <alignment horizontal="justify" vertical="center" wrapText="1"/>
      <protection locked="0"/>
    </xf>
    <xf numFmtId="0" fontId="0" fillId="0" borderId="6" xfId="0" applyBorder="1" applyAlignment="1" applyProtection="1">
      <alignment horizontal="center" vertical="center" wrapText="1"/>
      <protection hidden="1"/>
    </xf>
    <xf numFmtId="0" fontId="1" fillId="6" borderId="0" xfId="0" applyFont="1" applyFill="1" applyBorder="1" applyAlignment="1" applyProtection="1">
      <alignment horizontal="left" wrapText="1"/>
      <protection hidden="1"/>
    </xf>
    <xf numFmtId="0" fontId="9" fillId="13" borderId="1" xfId="0" applyFont="1" applyFill="1" applyBorder="1" applyAlignment="1" applyProtection="1">
      <alignment horizontal="center" vertical="center" wrapText="1"/>
      <protection hidden="1"/>
    </xf>
    <xf numFmtId="0" fontId="0" fillId="0" borderId="19" xfId="0" applyBorder="1" applyAlignment="1" applyProtection="1">
      <alignment horizontal="center" wrapText="1"/>
      <protection hidden="1"/>
    </xf>
    <xf numFmtId="0" fontId="2" fillId="0" borderId="19" xfId="0" applyFont="1" applyBorder="1" applyAlignment="1" applyProtection="1">
      <alignment horizontal="left" wrapText="1"/>
      <protection hidden="1"/>
    </xf>
    <xf numFmtId="0" fontId="44" fillId="0" borderId="1" xfId="0" applyFont="1" applyFill="1" applyBorder="1" applyAlignment="1" applyProtection="1">
      <alignment horizontal="center" vertical="center" wrapText="1"/>
      <protection hidden="1"/>
    </xf>
    <xf numFmtId="0" fontId="32" fillId="8" borderId="1" xfId="0" applyFont="1" applyFill="1" applyBorder="1" applyAlignment="1" applyProtection="1">
      <alignment horizontal="center" vertical="center" wrapText="1"/>
      <protection locked="0"/>
    </xf>
    <xf numFmtId="0" fontId="92" fillId="8" borderId="1" xfId="0" applyFont="1" applyFill="1" applyBorder="1" applyAlignment="1" applyProtection="1">
      <alignment horizontal="justify" vertical="center" wrapText="1"/>
      <protection locked="0"/>
    </xf>
    <xf numFmtId="0" fontId="27" fillId="0" borderId="75" xfId="0" applyFont="1" applyBorder="1" applyAlignment="1" applyProtection="1">
      <alignment horizontal="center" wrapText="1"/>
      <protection hidden="1"/>
    </xf>
    <xf numFmtId="0" fontId="27" fillId="0" borderId="76" xfId="0" applyFont="1" applyBorder="1" applyAlignment="1" applyProtection="1">
      <alignment horizontal="center" wrapText="1"/>
      <protection hidden="1"/>
    </xf>
    <xf numFmtId="0" fontId="27" fillId="0" borderId="77" xfId="0" applyFont="1" applyBorder="1" applyAlignment="1" applyProtection="1">
      <alignment horizontal="center" wrapText="1"/>
      <protection hidden="1"/>
    </xf>
    <xf numFmtId="0" fontId="27" fillId="0" borderId="0" xfId="0" applyFont="1" applyBorder="1" applyAlignment="1" applyProtection="1">
      <alignment horizontal="center" wrapText="1"/>
      <protection hidden="1"/>
    </xf>
    <xf numFmtId="0" fontId="27" fillId="0" borderId="78" xfId="0" applyFont="1" applyBorder="1" applyAlignment="1" applyProtection="1">
      <alignment horizontal="center" wrapText="1"/>
      <protection hidden="1"/>
    </xf>
    <xf numFmtId="0" fontId="27" fillId="0" borderId="79" xfId="0" applyFont="1" applyBorder="1" applyAlignment="1" applyProtection="1">
      <alignment horizontal="center" wrapText="1"/>
      <protection hidden="1"/>
    </xf>
    <xf numFmtId="0" fontId="59" fillId="0" borderId="76" xfId="0" applyFont="1" applyBorder="1" applyAlignment="1" applyProtection="1">
      <alignment horizontal="center" vertical="center" wrapText="1"/>
      <protection hidden="1"/>
    </xf>
    <xf numFmtId="0" fontId="59" fillId="0" borderId="80" xfId="0" applyFont="1" applyBorder="1" applyAlignment="1" applyProtection="1">
      <alignment horizontal="center" vertical="center" wrapText="1"/>
      <protection hidden="1"/>
    </xf>
    <xf numFmtId="0" fontId="43" fillId="13" borderId="81" xfId="0" applyFont="1" applyFill="1" applyBorder="1" applyAlignment="1" applyProtection="1">
      <alignment horizontal="center" vertical="center" wrapText="1"/>
      <protection hidden="1"/>
    </xf>
    <xf numFmtId="0" fontId="59" fillId="0" borderId="0" xfId="0" applyFont="1" applyBorder="1" applyAlignment="1" applyProtection="1">
      <alignment horizontal="center" vertical="center" wrapText="1"/>
      <protection hidden="1"/>
    </xf>
    <xf numFmtId="0" fontId="59" fillId="0" borderId="83" xfId="0" applyFont="1" applyBorder="1" applyAlignment="1" applyProtection="1">
      <alignment horizontal="center" vertical="center" wrapText="1"/>
      <protection hidden="1"/>
    </xf>
    <xf numFmtId="0" fontId="43" fillId="13" borderId="84" xfId="0" applyFont="1" applyFill="1" applyBorder="1" applyAlignment="1" applyProtection="1">
      <alignment horizontal="center" vertical="center" wrapText="1"/>
      <protection hidden="1"/>
    </xf>
    <xf numFmtId="0" fontId="59" fillId="0" borderId="79" xfId="0" applyFont="1" applyBorder="1" applyAlignment="1" applyProtection="1">
      <alignment horizontal="center" vertical="center" wrapText="1"/>
      <protection hidden="1"/>
    </xf>
    <xf numFmtId="0" fontId="59" fillId="0" borderId="86" xfId="0" applyFont="1" applyBorder="1" applyAlignment="1" applyProtection="1">
      <alignment horizontal="center" vertical="center" wrapText="1"/>
      <protection hidden="1"/>
    </xf>
    <xf numFmtId="0" fontId="43" fillId="13" borderId="87" xfId="0" applyFont="1" applyFill="1" applyBorder="1" applyAlignment="1" applyProtection="1">
      <alignment horizontal="center" vertical="center" wrapText="1"/>
      <protection hidden="1"/>
    </xf>
    <xf numFmtId="0" fontId="44" fillId="34" borderId="15" xfId="0" applyFont="1" applyFill="1" applyBorder="1" applyAlignment="1" applyProtection="1">
      <alignment horizontal="center" vertical="center" wrapText="1"/>
      <protection hidden="1"/>
    </xf>
    <xf numFmtId="0" fontId="44" fillId="34" borderId="16" xfId="0" applyFont="1" applyFill="1" applyBorder="1" applyAlignment="1" applyProtection="1">
      <alignment horizontal="center" vertical="center" wrapText="1"/>
      <protection hidden="1"/>
    </xf>
    <xf numFmtId="0" fontId="44" fillId="34" borderId="17" xfId="0" applyFont="1" applyFill="1" applyBorder="1" applyAlignment="1" applyProtection="1">
      <alignment horizontal="center" vertical="center" wrapText="1"/>
      <protection hidden="1"/>
    </xf>
    <xf numFmtId="0" fontId="14" fillId="13" borderId="36" xfId="0" applyFont="1" applyFill="1" applyBorder="1" applyAlignment="1" applyProtection="1">
      <alignment horizontal="center" vertical="center" wrapText="1"/>
      <protection hidden="1"/>
    </xf>
    <xf numFmtId="0" fontId="14" fillId="13" borderId="38" xfId="0" applyFont="1" applyFill="1" applyBorder="1" applyAlignment="1" applyProtection="1">
      <alignment horizontal="center" vertical="center" wrapText="1"/>
      <protection hidden="1"/>
    </xf>
    <xf numFmtId="0" fontId="14" fillId="13" borderId="39" xfId="0" applyFont="1" applyFill="1" applyBorder="1" applyAlignment="1" applyProtection="1">
      <alignment horizontal="center" vertical="center" wrapText="1"/>
      <protection hidden="1"/>
    </xf>
    <xf numFmtId="0" fontId="14" fillId="13" borderId="36" xfId="0" applyFont="1" applyFill="1" applyBorder="1" applyAlignment="1" applyProtection="1">
      <alignment horizontal="center" wrapText="1"/>
      <protection hidden="1"/>
    </xf>
    <xf numFmtId="0" fontId="14" fillId="13" borderId="38" xfId="0" applyFont="1" applyFill="1" applyBorder="1" applyAlignment="1" applyProtection="1">
      <alignment horizontal="center" wrapText="1"/>
      <protection hidden="1"/>
    </xf>
    <xf numFmtId="0" fontId="14" fillId="13" borderId="39" xfId="0" applyFont="1" applyFill="1" applyBorder="1" applyAlignment="1" applyProtection="1">
      <alignment horizontal="center" wrapText="1"/>
      <protection hidden="1"/>
    </xf>
    <xf numFmtId="0" fontId="9" fillId="0" borderId="15" xfId="0" applyFont="1" applyBorder="1" applyAlignment="1" applyProtection="1">
      <alignment horizontal="center" wrapText="1"/>
      <protection hidden="1"/>
    </xf>
    <xf numFmtId="0" fontId="9" fillId="0" borderId="16" xfId="0" applyFont="1" applyBorder="1" applyAlignment="1" applyProtection="1">
      <alignment horizontal="center" wrapText="1"/>
      <protection hidden="1"/>
    </xf>
    <xf numFmtId="0" fontId="9" fillId="0" borderId="17" xfId="0" applyFont="1" applyBorder="1" applyAlignment="1" applyProtection="1">
      <alignment horizontal="center" wrapText="1"/>
      <protection hidden="1"/>
    </xf>
    <xf numFmtId="0" fontId="14" fillId="21" borderId="15" xfId="0" applyFont="1" applyFill="1" applyBorder="1" applyAlignment="1" applyProtection="1">
      <alignment horizontal="center" vertical="center" textRotation="90" wrapText="1"/>
      <protection hidden="1"/>
    </xf>
    <xf numFmtId="0" fontId="14" fillId="21" borderId="16" xfId="0" applyFont="1" applyFill="1" applyBorder="1" applyAlignment="1" applyProtection="1">
      <alignment horizontal="center" vertical="center" textRotation="90" wrapText="1"/>
      <protection hidden="1"/>
    </xf>
    <xf numFmtId="0" fontId="14" fillId="21" borderId="17" xfId="0" applyFont="1" applyFill="1" applyBorder="1" applyAlignment="1" applyProtection="1">
      <alignment horizontal="center" vertical="center" textRotation="90" wrapText="1"/>
      <protection hidden="1"/>
    </xf>
    <xf numFmtId="0" fontId="14" fillId="33" borderId="15" xfId="0" applyFont="1" applyFill="1" applyBorder="1" applyAlignment="1" applyProtection="1">
      <alignment horizontal="center" vertical="center" wrapText="1"/>
      <protection hidden="1"/>
    </xf>
    <xf numFmtId="0" fontId="14" fillId="33" borderId="16" xfId="0" applyFont="1" applyFill="1" applyBorder="1" applyAlignment="1" applyProtection="1">
      <alignment horizontal="center" vertical="center" wrapText="1"/>
      <protection hidden="1"/>
    </xf>
    <xf numFmtId="0" fontId="14" fillId="33" borderId="42" xfId="0" applyFont="1" applyFill="1" applyBorder="1" applyAlignment="1" applyProtection="1">
      <alignment horizontal="center" vertical="center" wrapText="1"/>
      <protection hidden="1"/>
    </xf>
    <xf numFmtId="0" fontId="53" fillId="0" borderId="15" xfId="0" applyFont="1" applyBorder="1" applyAlignment="1" applyProtection="1">
      <alignment horizontal="justify" vertical="center" wrapText="1"/>
      <protection locked="0"/>
    </xf>
    <xf numFmtId="0" fontId="53" fillId="0" borderId="16" xfId="0" applyFont="1" applyBorder="1" applyAlignment="1" applyProtection="1">
      <alignment horizontal="justify" vertical="center" wrapText="1"/>
      <protection locked="0"/>
    </xf>
    <xf numFmtId="0" fontId="53" fillId="0" borderId="42" xfId="0" applyFont="1" applyBorder="1" applyAlignment="1" applyProtection="1">
      <alignment horizontal="justify" vertical="center" wrapText="1"/>
      <protection locked="0"/>
    </xf>
    <xf numFmtId="0" fontId="53" fillId="2" borderId="1" xfId="0" applyFont="1" applyFill="1" applyBorder="1" applyAlignment="1" applyProtection="1">
      <alignment horizontal="justify" vertical="center" wrapText="1"/>
      <protection locked="0"/>
    </xf>
    <xf numFmtId="0" fontId="53" fillId="2" borderId="1" xfId="0" applyFont="1" applyFill="1" applyBorder="1" applyAlignment="1" applyProtection="1">
      <alignment horizontal="center" vertical="center" wrapText="1"/>
      <protection hidden="1"/>
    </xf>
    <xf numFmtId="0" fontId="14" fillId="21" borderId="26" xfId="0" applyFont="1" applyFill="1" applyBorder="1" applyAlignment="1" applyProtection="1">
      <alignment horizontal="center" vertical="center" wrapText="1"/>
      <protection hidden="1"/>
    </xf>
    <xf numFmtId="0" fontId="14" fillId="13" borderId="1" xfId="0" applyFont="1" applyFill="1" applyBorder="1" applyAlignment="1" applyProtection="1">
      <alignment horizontal="center" vertical="center" textRotation="90" wrapText="1"/>
      <protection hidden="1"/>
    </xf>
    <xf numFmtId="0" fontId="14" fillId="21" borderId="1" xfId="0" applyFont="1" applyFill="1" applyBorder="1" applyAlignment="1" applyProtection="1">
      <alignment horizontal="center" wrapText="1"/>
      <protection hidden="1"/>
    </xf>
    <xf numFmtId="0" fontId="14" fillId="21" borderId="1" xfId="0" applyFont="1" applyFill="1" applyBorder="1" applyAlignment="1" applyProtection="1">
      <alignment horizontal="center" vertical="center" wrapText="1"/>
      <protection hidden="1"/>
    </xf>
    <xf numFmtId="0" fontId="52" fillId="33" borderId="1" xfId="0" applyFont="1" applyFill="1" applyBorder="1" applyAlignment="1" applyProtection="1">
      <alignment horizontal="center" vertical="center" textRotation="90" wrapText="1"/>
      <protection hidden="1"/>
    </xf>
    <xf numFmtId="0" fontId="52" fillId="33" borderId="15" xfId="0" applyFont="1" applyFill="1" applyBorder="1" applyAlignment="1" applyProtection="1">
      <alignment horizontal="center" vertical="center" textRotation="90" wrapText="1"/>
      <protection hidden="1"/>
    </xf>
    <xf numFmtId="0" fontId="52" fillId="33" borderId="16" xfId="0" applyFont="1" applyFill="1" applyBorder="1" applyAlignment="1" applyProtection="1">
      <alignment horizontal="center" vertical="center" textRotation="90" wrapText="1"/>
      <protection hidden="1"/>
    </xf>
    <xf numFmtId="0" fontId="52" fillId="33" borderId="17" xfId="0" applyFont="1" applyFill="1" applyBorder="1" applyAlignment="1" applyProtection="1">
      <alignment horizontal="center" vertical="center" textRotation="90" wrapText="1"/>
      <protection hidden="1"/>
    </xf>
    <xf numFmtId="0" fontId="14" fillId="21" borderId="18" xfId="0" applyFont="1" applyFill="1" applyBorder="1" applyAlignment="1" applyProtection="1">
      <alignment horizontal="center" vertical="center" wrapText="1"/>
      <protection hidden="1"/>
    </xf>
    <xf numFmtId="0" fontId="14" fillId="21" borderId="20" xfId="0" applyFont="1" applyFill="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0" fillId="0" borderId="24" xfId="0" applyBorder="1" applyAlignment="1" applyProtection="1">
      <alignment horizontal="right" vertical="center" textRotation="90" wrapText="1"/>
      <protection hidden="1"/>
    </xf>
    <xf numFmtId="0" fontId="0" fillId="0" borderId="25" xfId="0" applyBorder="1" applyAlignment="1" applyProtection="1">
      <alignment horizontal="right" vertical="center" textRotation="90" wrapText="1"/>
      <protection hidden="1"/>
    </xf>
    <xf numFmtId="0" fontId="0" fillId="0" borderId="26" xfId="0" applyBorder="1" applyAlignment="1" applyProtection="1">
      <alignment horizontal="right" vertical="center" textRotation="90" wrapText="1"/>
      <protection hidden="1"/>
    </xf>
    <xf numFmtId="0" fontId="0" fillId="6" borderId="0" xfId="0" applyFill="1" applyBorder="1" applyAlignment="1" applyProtection="1">
      <alignment horizontal="left" wrapText="1"/>
      <protection hidden="1"/>
    </xf>
    <xf numFmtId="0" fontId="8" fillId="5" borderId="2" xfId="0" applyFont="1" applyFill="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20" xfId="0" applyFont="1" applyFill="1" applyBorder="1" applyAlignment="1" applyProtection="1">
      <alignment horizontal="center" vertical="center" wrapText="1"/>
      <protection hidden="1"/>
    </xf>
    <xf numFmtId="0" fontId="8" fillId="6" borderId="2" xfId="0" applyFont="1" applyFill="1" applyBorder="1" applyAlignment="1" applyProtection="1">
      <alignment horizontal="center" vertical="center" wrapText="1"/>
      <protection hidden="1"/>
    </xf>
    <xf numFmtId="0" fontId="8" fillId="6" borderId="4" xfId="0" applyFont="1" applyFill="1" applyBorder="1" applyAlignment="1" applyProtection="1">
      <alignment horizontal="center" vertical="center" wrapText="1"/>
      <protection hidden="1"/>
    </xf>
    <xf numFmtId="0" fontId="8" fillId="6" borderId="18" xfId="0" applyFont="1" applyFill="1" applyBorder="1" applyAlignment="1" applyProtection="1">
      <alignment horizontal="center" vertical="center" wrapText="1"/>
      <protection hidden="1"/>
    </xf>
    <xf numFmtId="0" fontId="8" fillId="6" borderId="20" xfId="0" applyFont="1" applyFill="1" applyBorder="1" applyAlignment="1" applyProtection="1">
      <alignment horizontal="center" vertical="center" wrapText="1"/>
      <protection hidden="1"/>
    </xf>
    <xf numFmtId="0" fontId="8" fillId="3" borderId="2" xfId="0" applyFont="1" applyFill="1" applyBorder="1" applyAlignment="1" applyProtection="1">
      <alignment horizontal="center" vertical="center" wrapText="1"/>
      <protection hidden="1"/>
    </xf>
    <xf numFmtId="0" fontId="8" fillId="3" borderId="4" xfId="0" applyFont="1" applyFill="1" applyBorder="1" applyAlignment="1" applyProtection="1">
      <alignment horizontal="center" vertical="center" wrapText="1"/>
      <protection hidden="1"/>
    </xf>
    <xf numFmtId="0" fontId="8" fillId="3" borderId="18" xfId="0" applyFont="1" applyFill="1" applyBorder="1" applyAlignment="1" applyProtection="1">
      <alignment horizontal="center" vertical="center" wrapText="1"/>
      <protection hidden="1"/>
    </xf>
    <xf numFmtId="0" fontId="8" fillId="3" borderId="20" xfId="0" applyFont="1" applyFill="1" applyBorder="1" applyAlignment="1" applyProtection="1">
      <alignment horizontal="center" vertical="center" wrapText="1"/>
      <protection hidden="1"/>
    </xf>
    <xf numFmtId="0" fontId="8" fillId="4" borderId="2"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8" fillId="4" borderId="18" xfId="0" applyFont="1" applyFill="1" applyBorder="1" applyAlignment="1" applyProtection="1">
      <alignment horizontal="center" vertical="center" wrapText="1"/>
      <protection hidden="1"/>
    </xf>
    <xf numFmtId="0" fontId="8" fillId="4" borderId="20"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wrapText="1"/>
      <protection hidden="1"/>
    </xf>
    <xf numFmtId="0" fontId="42" fillId="0" borderId="0" xfId="0" applyFont="1" applyBorder="1" applyAlignment="1" applyProtection="1">
      <alignment horizontal="center" vertical="center" textRotation="90" wrapText="1"/>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14" fillId="13" borderId="2" xfId="0" applyFont="1" applyFill="1" applyBorder="1" applyAlignment="1" applyProtection="1">
      <alignment horizontal="center" vertical="center" wrapText="1"/>
      <protection hidden="1"/>
    </xf>
    <xf numFmtId="0" fontId="14" fillId="13" borderId="3" xfId="0" applyFont="1" applyFill="1" applyBorder="1" applyAlignment="1" applyProtection="1">
      <alignment horizontal="center" vertical="center" wrapText="1"/>
      <protection hidden="1"/>
    </xf>
    <xf numFmtId="0" fontId="14" fillId="13" borderId="16" xfId="0" applyFont="1" applyFill="1" applyBorder="1" applyAlignment="1" applyProtection="1">
      <alignment horizontal="center" vertical="center" wrapText="1"/>
      <protection hidden="1"/>
    </xf>
    <xf numFmtId="0" fontId="14" fillId="13" borderId="17"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24" xfId="0" applyFont="1"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28" fillId="26" borderId="15" xfId="0" applyFont="1" applyFill="1" applyBorder="1" applyAlignment="1" applyProtection="1">
      <alignment horizontal="center" vertical="center" wrapText="1"/>
      <protection hidden="1"/>
    </xf>
    <xf numFmtId="0" fontId="28" fillId="26" borderId="1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 fillId="0" borderId="0" xfId="0" applyFont="1" applyBorder="1" applyAlignment="1" applyProtection="1">
      <alignment horizontal="center" wrapText="1"/>
      <protection hidden="1"/>
    </xf>
    <xf numFmtId="0" fontId="45" fillId="0" borderId="21" xfId="0" applyFont="1" applyBorder="1" applyAlignment="1" applyProtection="1">
      <alignment horizontal="center" vertical="center" wrapText="1"/>
      <protection hidden="1"/>
    </xf>
    <xf numFmtId="0" fontId="45" fillId="0" borderId="22" xfId="0" applyFont="1" applyBorder="1" applyAlignment="1" applyProtection="1">
      <alignment horizontal="center" vertical="center" wrapText="1"/>
      <protection hidden="1"/>
    </xf>
    <xf numFmtId="0" fontId="45" fillId="0" borderId="23" xfId="0" applyFont="1" applyBorder="1" applyAlignment="1" applyProtection="1">
      <alignment horizontal="center" vertical="center" wrapText="1"/>
      <protection hidden="1"/>
    </xf>
    <xf numFmtId="0" fontId="13" fillId="0" borderId="0" xfId="2" applyBorder="1" applyAlignment="1" applyProtection="1">
      <alignment horizontal="left" vertical="center" wrapText="1"/>
      <protection hidden="1"/>
    </xf>
    <xf numFmtId="0" fontId="13" fillId="0" borderId="6" xfId="2" applyBorder="1" applyAlignment="1" applyProtection="1">
      <alignment horizontal="left" vertical="center" wrapText="1"/>
      <protection hidden="1"/>
    </xf>
    <xf numFmtId="0" fontId="92" fillId="8" borderId="15" xfId="0" applyFont="1" applyFill="1" applyBorder="1" applyAlignment="1" applyProtection="1">
      <alignment horizontal="justify" vertical="center" wrapText="1"/>
      <protection locked="0"/>
    </xf>
    <xf numFmtId="0" fontId="92" fillId="8" borderId="16" xfId="0" applyFont="1" applyFill="1" applyBorder="1" applyAlignment="1" applyProtection="1">
      <alignment horizontal="justify" vertical="center" wrapText="1"/>
      <protection locked="0"/>
    </xf>
    <xf numFmtId="0" fontId="92" fillId="8" borderId="17" xfId="0" applyFont="1" applyFill="1" applyBorder="1" applyAlignment="1" applyProtection="1">
      <alignment horizontal="justify" vertical="center" wrapText="1"/>
      <protection locked="0"/>
    </xf>
    <xf numFmtId="165" fontId="5" fillId="26" borderId="15" xfId="0" applyNumberFormat="1" applyFont="1" applyFill="1" applyBorder="1" applyAlignment="1" applyProtection="1">
      <alignment horizontal="center" vertical="center" wrapText="1"/>
      <protection locked="0"/>
    </xf>
    <xf numFmtId="165" fontId="5" fillId="26" borderId="16" xfId="0" applyNumberFormat="1" applyFont="1" applyFill="1" applyBorder="1" applyAlignment="1" applyProtection="1">
      <alignment horizontal="center" vertical="center" wrapText="1"/>
      <protection locked="0"/>
    </xf>
    <xf numFmtId="165" fontId="5" fillId="26" borderId="17" xfId="0" applyNumberFormat="1"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9" fillId="0" borderId="0" xfId="0" applyFont="1" applyAlignment="1" applyProtection="1">
      <alignment horizontal="center" wrapText="1"/>
      <protection hidden="1"/>
    </xf>
    <xf numFmtId="0" fontId="9" fillId="0" borderId="19" xfId="0" applyFont="1" applyBorder="1" applyAlignment="1" applyProtection="1">
      <alignment horizontal="center" wrapText="1"/>
      <protection hidden="1"/>
    </xf>
    <xf numFmtId="0" fontId="45" fillId="0" borderId="12" xfId="0" applyFont="1" applyBorder="1" applyAlignment="1" applyProtection="1">
      <alignment horizontal="center" vertical="center" wrapText="1"/>
      <protection hidden="1"/>
    </xf>
    <xf numFmtId="0" fontId="45" fillId="0" borderId="13" xfId="0" applyFont="1" applyBorder="1" applyAlignment="1" applyProtection="1">
      <alignment horizontal="center" vertical="center" wrapText="1"/>
      <protection hidden="1"/>
    </xf>
    <xf numFmtId="0" fontId="45" fillId="0" borderId="14" xfId="0" applyFont="1" applyBorder="1" applyAlignment="1" applyProtection="1">
      <alignment horizontal="center" vertical="center" wrapText="1"/>
      <protection hidden="1"/>
    </xf>
    <xf numFmtId="0" fontId="2" fillId="0" borderId="0" xfId="0" applyFont="1" applyBorder="1" applyAlignment="1" applyProtection="1">
      <alignment horizontal="left" wrapText="1"/>
      <protection hidden="1"/>
    </xf>
    <xf numFmtId="0" fontId="9" fillId="13" borderId="1" xfId="0" applyFont="1" applyFill="1" applyBorder="1" applyAlignment="1" applyProtection="1">
      <alignment horizontal="center" wrapText="1"/>
      <protection hidden="1"/>
    </xf>
    <xf numFmtId="0" fontId="0" fillId="8" borderId="15" xfId="0" applyFill="1" applyBorder="1" applyAlignment="1" applyProtection="1">
      <alignment horizontal="justify" vertical="center" wrapText="1"/>
      <protection locked="0"/>
    </xf>
    <xf numFmtId="0" fontId="0" fillId="8" borderId="16" xfId="0" applyFill="1" applyBorder="1" applyAlignment="1" applyProtection="1">
      <alignment horizontal="justify" vertical="center" wrapText="1"/>
      <protection locked="0"/>
    </xf>
    <xf numFmtId="0" fontId="0" fillId="8" borderId="17" xfId="0" applyFill="1" applyBorder="1" applyAlignment="1" applyProtection="1">
      <alignment horizontal="justify" vertical="center" wrapText="1"/>
      <protection locked="0"/>
    </xf>
    <xf numFmtId="0" fontId="0" fillId="26"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hidden="1"/>
    </xf>
    <xf numFmtId="0" fontId="0" fillId="26" borderId="1" xfId="0" applyFill="1" applyBorder="1" applyAlignment="1" applyProtection="1">
      <alignment horizontal="center" vertical="center" wrapText="1"/>
      <protection locked="0"/>
    </xf>
    <xf numFmtId="0" fontId="4" fillId="0" borderId="19" xfId="0" applyFont="1" applyBorder="1" applyAlignment="1" applyProtection="1">
      <alignment horizontal="left" wrapText="1"/>
      <protection hidden="1"/>
    </xf>
    <xf numFmtId="0" fontId="5" fillId="26" borderId="1" xfId="0" applyFont="1" applyFill="1" applyBorder="1" applyAlignment="1" applyProtection="1">
      <alignment horizontal="center" vertical="center" wrapText="1"/>
      <protection locked="0"/>
    </xf>
    <xf numFmtId="0" fontId="16" fillId="0" borderId="3" xfId="0" applyFont="1" applyBorder="1" applyAlignment="1" applyProtection="1">
      <alignment horizontal="center" wrapText="1"/>
      <protection hidden="1"/>
    </xf>
    <xf numFmtId="0" fontId="28" fillId="0" borderId="1" xfId="0" applyFont="1" applyFill="1" applyBorder="1" applyAlignment="1" applyProtection="1">
      <alignment horizontal="center" vertical="center" wrapText="1"/>
      <protection locked="0"/>
    </xf>
    <xf numFmtId="0" fontId="4" fillId="8" borderId="15" xfId="0" applyFont="1" applyFill="1" applyBorder="1" applyAlignment="1" applyProtection="1">
      <alignment horizontal="left" vertical="center" wrapText="1"/>
      <protection hidden="1"/>
    </xf>
    <xf numFmtId="0" fontId="4" fillId="8" borderId="16" xfId="0" applyFont="1" applyFill="1" applyBorder="1" applyAlignment="1" applyProtection="1">
      <alignment horizontal="right" vertical="center" wrapText="1"/>
      <protection hidden="1"/>
    </xf>
    <xf numFmtId="0" fontId="4" fillId="8" borderId="16" xfId="0" applyFont="1" applyFill="1" applyBorder="1" applyAlignment="1" applyProtection="1">
      <alignment horizontal="center" vertical="center" wrapText="1"/>
      <protection hidden="1"/>
    </xf>
    <xf numFmtId="0" fontId="4" fillId="0" borderId="0" xfId="0" applyFont="1" applyBorder="1" applyAlignment="1" applyProtection="1">
      <alignment horizontal="center" vertical="top" wrapText="1"/>
      <protection hidden="1"/>
    </xf>
    <xf numFmtId="0" fontId="4" fillId="0" borderId="0" xfId="0" applyFont="1" applyBorder="1" applyAlignment="1" applyProtection="1">
      <alignment horizontal="left" wrapText="1"/>
      <protection hidden="1"/>
    </xf>
    <xf numFmtId="0" fontId="5" fillId="26" borderId="15" xfId="0" applyFont="1" applyFill="1" applyBorder="1" applyAlignment="1" applyProtection="1">
      <alignment horizontal="center" vertical="center" wrapText="1"/>
      <protection locked="0"/>
    </xf>
    <xf numFmtId="0" fontId="5" fillId="26" borderId="16" xfId="0" applyFont="1" applyFill="1" applyBorder="1" applyAlignment="1" applyProtection="1">
      <alignment horizontal="center" vertical="center" wrapText="1"/>
      <protection locked="0"/>
    </xf>
    <xf numFmtId="0" fontId="5" fillId="26" borderId="17"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hidden="1"/>
    </xf>
    <xf numFmtId="0" fontId="0" fillId="26" borderId="15" xfId="0" applyFont="1" applyFill="1" applyBorder="1" applyAlignment="1" applyProtection="1">
      <alignment horizontal="center" vertical="center" wrapText="1"/>
      <protection locked="0"/>
    </xf>
    <xf numFmtId="0" fontId="0" fillId="26" borderId="16" xfId="0" applyFont="1" applyFill="1" applyBorder="1" applyAlignment="1" applyProtection="1">
      <alignment horizontal="center" vertical="center" wrapText="1"/>
      <protection locked="0"/>
    </xf>
    <xf numFmtId="0" fontId="0" fillId="26" borderId="17" xfId="0" applyFont="1" applyFill="1" applyBorder="1" applyAlignment="1" applyProtection="1">
      <alignment horizontal="center" vertical="center" wrapText="1"/>
      <protection locked="0"/>
    </xf>
    <xf numFmtId="0" fontId="92" fillId="8" borderId="1" xfId="0" quotePrefix="1" applyFont="1" applyFill="1" applyBorder="1" applyAlignment="1" applyProtection="1">
      <alignment horizontal="justify" vertical="center" wrapText="1"/>
      <protection locked="0"/>
    </xf>
    <xf numFmtId="0" fontId="0" fillId="8" borderId="1" xfId="0" applyFill="1" applyBorder="1" applyAlignment="1" applyProtection="1">
      <alignment horizontal="center" vertical="center" wrapText="1"/>
      <protection locked="0"/>
    </xf>
    <xf numFmtId="0" fontId="33" fillId="8" borderId="1" xfId="0" applyFont="1" applyFill="1" applyBorder="1" applyAlignment="1" applyProtection="1">
      <alignment horizontal="justify" vertical="center" wrapText="1"/>
      <protection locked="0"/>
    </xf>
    <xf numFmtId="0" fontId="9" fillId="13" borderId="15" xfId="0" applyFont="1" applyFill="1" applyBorder="1" applyAlignment="1" applyProtection="1">
      <alignment horizontal="center" vertical="center" wrapText="1"/>
      <protection hidden="1"/>
    </xf>
    <xf numFmtId="0" fontId="9" fillId="13" borderId="16" xfId="0" applyFont="1" applyFill="1" applyBorder="1" applyAlignment="1" applyProtection="1">
      <alignment horizontal="center" vertical="center" wrapText="1"/>
      <protection hidden="1"/>
    </xf>
    <xf numFmtId="0" fontId="9" fillId="13" borderId="17" xfId="0" applyFont="1" applyFill="1" applyBorder="1" applyAlignment="1" applyProtection="1">
      <alignment horizontal="center" vertical="center" wrapText="1"/>
      <protection hidden="1"/>
    </xf>
    <xf numFmtId="0" fontId="13" fillId="0" borderId="1" xfId="2" applyFill="1" applyBorder="1" applyAlignment="1" applyProtection="1">
      <alignment horizontal="center" vertical="center" wrapText="1"/>
      <protection hidden="1"/>
    </xf>
    <xf numFmtId="0" fontId="13" fillId="0" borderId="15" xfId="2" applyBorder="1" applyAlignment="1" applyProtection="1">
      <alignment horizontal="center" wrapText="1"/>
      <protection hidden="1"/>
    </xf>
    <xf numFmtId="0" fontId="13" fillId="0" borderId="16" xfId="2" applyBorder="1" applyAlignment="1" applyProtection="1">
      <alignment horizontal="center" wrapText="1"/>
      <protection hidden="1"/>
    </xf>
    <xf numFmtId="0" fontId="13" fillId="0" borderId="17" xfId="2" applyBorder="1" applyAlignment="1" applyProtection="1">
      <alignment horizontal="center" wrapText="1"/>
      <protection hidden="1"/>
    </xf>
    <xf numFmtId="0" fontId="41" fillId="0" borderId="15" xfId="2" applyFont="1" applyFill="1" applyBorder="1" applyAlignment="1" applyProtection="1">
      <alignment horizontal="center" vertical="center" wrapText="1"/>
      <protection hidden="1"/>
    </xf>
    <xf numFmtId="0" fontId="41" fillId="0" borderId="16" xfId="2" applyFont="1" applyFill="1" applyBorder="1" applyAlignment="1" applyProtection="1">
      <alignment horizontal="center" vertical="center" wrapText="1"/>
      <protection hidden="1"/>
    </xf>
    <xf numFmtId="0" fontId="41" fillId="0" borderId="17" xfId="2" applyFont="1" applyFill="1" applyBorder="1" applyAlignment="1" applyProtection="1">
      <alignment horizontal="center" vertical="center" wrapText="1"/>
      <protection hidden="1"/>
    </xf>
    <xf numFmtId="0" fontId="30" fillId="0" borderId="0" xfId="0" applyFont="1" applyBorder="1" applyAlignment="1" applyProtection="1">
      <alignment horizontal="left" vertical="center" wrapText="1"/>
      <protection hidden="1"/>
    </xf>
    <xf numFmtId="0" fontId="30" fillId="0" borderId="6" xfId="0" applyFont="1" applyBorder="1" applyAlignment="1" applyProtection="1">
      <alignment horizontal="left" vertical="center" wrapText="1"/>
      <protection hidden="1"/>
    </xf>
    <xf numFmtId="0" fontId="9" fillId="11" borderId="0" xfId="0" applyFont="1" applyFill="1" applyBorder="1" applyAlignment="1" applyProtection="1">
      <alignment horizontal="left"/>
      <protection hidden="1"/>
    </xf>
    <xf numFmtId="0" fontId="9" fillId="11" borderId="0" xfId="2" applyFont="1" applyFill="1" applyBorder="1" applyAlignment="1" applyProtection="1">
      <alignment horizontal="left" wrapText="1"/>
      <protection hidden="1"/>
    </xf>
    <xf numFmtId="0" fontId="9" fillId="11" borderId="0" xfId="0" applyFont="1" applyFill="1" applyBorder="1" applyAlignment="1" applyProtection="1">
      <alignment horizontal="left" wrapText="1"/>
      <protection hidden="1"/>
    </xf>
    <xf numFmtId="0" fontId="28" fillId="0" borderId="15" xfId="0" applyNumberFormat="1" applyFont="1" applyFill="1" applyBorder="1" applyAlignment="1" applyProtection="1">
      <alignment horizontal="justify" vertical="center" wrapText="1"/>
      <protection locked="0"/>
    </xf>
    <xf numFmtId="0" fontId="28" fillId="0" borderId="16" xfId="0" applyNumberFormat="1" applyFont="1" applyFill="1" applyBorder="1" applyAlignment="1" applyProtection="1">
      <alignment horizontal="justify" vertical="center" wrapText="1"/>
      <protection locked="0"/>
    </xf>
    <xf numFmtId="0" fontId="28" fillId="0" borderId="17" xfId="0" applyNumberFormat="1" applyFont="1" applyFill="1" applyBorder="1" applyAlignment="1" applyProtection="1">
      <alignment horizontal="justify" vertical="center" wrapText="1"/>
      <protection locked="0"/>
    </xf>
    <xf numFmtId="0" fontId="0" fillId="8" borderId="1" xfId="0" applyFont="1" applyFill="1" applyBorder="1" applyAlignment="1" applyProtection="1">
      <alignment horizontal="justify" vertical="center" wrapText="1"/>
      <protection locked="0"/>
    </xf>
    <xf numFmtId="0" fontId="44" fillId="0" borderId="1" xfId="0" applyFont="1" applyFill="1" applyBorder="1" applyAlignment="1" applyProtection="1">
      <alignment horizontal="center" wrapText="1"/>
      <protection hidden="1"/>
    </xf>
    <xf numFmtId="0" fontId="0" fillId="11" borderId="17" xfId="0" applyNumberFormat="1" applyFill="1" applyBorder="1" applyAlignment="1" applyProtection="1">
      <alignment horizontal="justify" vertical="center" wrapText="1"/>
      <protection locked="0"/>
    </xf>
    <xf numFmtId="0" fontId="2" fillId="8" borderId="1" xfId="0" applyFont="1" applyFill="1" applyBorder="1" applyAlignment="1" applyProtection="1">
      <alignment horizontal="center" vertical="center" textRotation="90" wrapText="1"/>
      <protection hidden="1"/>
    </xf>
    <xf numFmtId="0" fontId="2" fillId="8" borderId="26" xfId="0" applyFont="1" applyFill="1" applyBorder="1" applyAlignment="1" applyProtection="1">
      <alignment horizontal="center" vertical="center" textRotation="90" wrapText="1"/>
      <protection hidden="1"/>
    </xf>
    <xf numFmtId="0" fontId="2" fillId="8" borderId="61" xfId="0" applyFont="1" applyFill="1" applyBorder="1" applyAlignment="1" applyProtection="1">
      <alignment horizontal="center" vertical="center" textRotation="90" wrapText="1"/>
      <protection hidden="1"/>
    </xf>
    <xf numFmtId="0" fontId="56" fillId="0" borderId="0" xfId="0" applyFont="1" applyBorder="1"/>
    <xf numFmtId="166" fontId="0" fillId="11" borderId="62" xfId="0" applyNumberFormat="1" applyFill="1" applyBorder="1" applyAlignment="1" applyProtection="1">
      <alignment horizontal="center" vertical="center" wrapText="1"/>
      <protection locked="0"/>
    </xf>
    <xf numFmtId="166" fontId="0" fillId="11" borderId="63" xfId="0" applyNumberFormat="1" applyFill="1" applyBorder="1" applyAlignment="1" applyProtection="1">
      <alignment horizontal="center" vertical="center" wrapText="1"/>
      <protection locked="0"/>
    </xf>
    <xf numFmtId="166" fontId="0" fillId="11" borderId="64" xfId="0" applyNumberFormat="1" applyFill="1" applyBorder="1" applyAlignment="1" applyProtection="1">
      <alignment horizontal="center" vertical="center" wrapText="1"/>
      <protection locked="0"/>
    </xf>
    <xf numFmtId="0" fontId="0" fillId="0" borderId="0" xfId="0" applyBorder="1" applyAlignment="1" applyProtection="1">
      <alignment horizontal="center" wrapText="1"/>
      <protection hidden="1"/>
    </xf>
    <xf numFmtId="0" fontId="46" fillId="13" borderId="15" xfId="0" applyFont="1" applyFill="1" applyBorder="1" applyAlignment="1" applyProtection="1">
      <alignment horizontal="center" vertical="center" wrapText="1"/>
      <protection hidden="1"/>
    </xf>
    <xf numFmtId="0" fontId="46" fillId="13" borderId="16" xfId="0" applyFont="1" applyFill="1" applyBorder="1" applyAlignment="1" applyProtection="1">
      <alignment horizontal="center" vertical="center" wrapText="1"/>
      <protection hidden="1"/>
    </xf>
    <xf numFmtId="0" fontId="46" fillId="13" borderId="26" xfId="0" applyFont="1" applyFill="1" applyBorder="1" applyAlignment="1" applyProtection="1">
      <alignment horizontal="center" vertical="center" wrapText="1"/>
      <protection hidden="1"/>
    </xf>
    <xf numFmtId="0" fontId="0" fillId="26" borderId="15" xfId="0" applyFill="1" applyBorder="1" applyAlignment="1" applyProtection="1">
      <alignment horizontal="center" vertical="center" wrapText="1"/>
      <protection hidden="1"/>
    </xf>
    <xf numFmtId="0" fontId="0" fillId="26" borderId="16" xfId="0" applyFill="1" applyBorder="1" applyAlignment="1" applyProtection="1">
      <alignment horizontal="center" vertical="center" wrapText="1"/>
      <protection hidden="1"/>
    </xf>
    <xf numFmtId="0" fontId="1" fillId="6" borderId="0" xfId="0" applyFont="1" applyFill="1" applyBorder="1" applyAlignment="1" applyProtection="1">
      <alignment horizontal="left"/>
      <protection hidden="1"/>
    </xf>
    <xf numFmtId="0" fontId="62" fillId="0" borderId="0" xfId="2" applyFont="1" applyBorder="1" applyAlignment="1" applyProtection="1">
      <alignment horizontal="left" vertical="center" wrapText="1"/>
      <protection hidden="1"/>
    </xf>
    <xf numFmtId="0" fontId="62" fillId="0" borderId="6" xfId="2" applyFont="1" applyBorder="1" applyAlignment="1" applyProtection="1">
      <alignment horizontal="left" vertical="center" wrapText="1"/>
      <protection hidden="1"/>
    </xf>
    <xf numFmtId="0" fontId="59" fillId="11" borderId="8" xfId="0" applyFont="1" applyFill="1" applyBorder="1" applyAlignment="1" applyProtection="1">
      <alignment horizontal="center" wrapText="1"/>
      <protection hidden="1"/>
    </xf>
    <xf numFmtId="0" fontId="59" fillId="11" borderId="0" xfId="0" applyFont="1" applyFill="1" applyBorder="1" applyAlignment="1" applyProtection="1">
      <alignment horizontal="center" wrapText="1"/>
      <protection hidden="1"/>
    </xf>
    <xf numFmtId="0" fontId="59" fillId="11" borderId="13" xfId="0" applyFont="1" applyFill="1" applyBorder="1" applyAlignment="1" applyProtection="1">
      <alignment horizontal="center" wrapText="1"/>
      <protection hidden="1"/>
    </xf>
    <xf numFmtId="0" fontId="47" fillId="13" borderId="102" xfId="0" applyFont="1" applyFill="1" applyBorder="1" applyAlignment="1" applyProtection="1">
      <alignment horizontal="center" vertical="center" wrapText="1"/>
      <protection hidden="1"/>
    </xf>
    <xf numFmtId="0" fontId="47" fillId="13" borderId="26" xfId="0" applyFont="1" applyFill="1" applyBorder="1" applyAlignment="1" applyProtection="1">
      <alignment horizontal="center" vertical="center" wrapText="1"/>
      <protection hidden="1"/>
    </xf>
    <xf numFmtId="0" fontId="47" fillId="13" borderId="36" xfId="0" applyFont="1" applyFill="1" applyBorder="1" applyAlignment="1" applyProtection="1">
      <alignment horizontal="center" vertical="center" wrapText="1"/>
      <protection hidden="1"/>
    </xf>
    <xf numFmtId="0" fontId="47" fillId="13" borderId="38" xfId="0" applyFont="1" applyFill="1" applyBorder="1" applyAlignment="1" applyProtection="1">
      <alignment horizontal="center" vertical="center" wrapText="1"/>
      <protection hidden="1"/>
    </xf>
    <xf numFmtId="0" fontId="47" fillId="13" borderId="39" xfId="0" applyFont="1" applyFill="1" applyBorder="1" applyAlignment="1" applyProtection="1">
      <alignment horizontal="center" vertical="center" wrapText="1"/>
      <protection hidden="1"/>
    </xf>
    <xf numFmtId="0" fontId="43" fillId="13" borderId="1" xfId="0" applyFont="1" applyFill="1" applyBorder="1" applyAlignment="1" applyProtection="1">
      <alignment horizontal="left" vertical="center" wrapText="1"/>
      <protection hidden="1"/>
    </xf>
    <xf numFmtId="0" fontId="33" fillId="26" borderId="15" xfId="0" applyFont="1" applyFill="1" applyBorder="1" applyAlignment="1" applyProtection="1">
      <alignment horizontal="center" vertical="center" wrapText="1"/>
      <protection locked="0"/>
    </xf>
    <xf numFmtId="0" fontId="33" fillId="26" borderId="16" xfId="0" applyFont="1" applyFill="1" applyBorder="1" applyAlignment="1" applyProtection="1">
      <alignment horizontal="center" vertical="center" wrapText="1"/>
      <protection locked="0"/>
    </xf>
    <xf numFmtId="0" fontId="33" fillId="26" borderId="17" xfId="0" applyFont="1" applyFill="1" applyBorder="1" applyAlignment="1" applyProtection="1">
      <alignment horizontal="center" vertical="center" wrapText="1"/>
      <protection locked="0"/>
    </xf>
    <xf numFmtId="0" fontId="66" fillId="26" borderId="2" xfId="0" applyFont="1" applyFill="1" applyBorder="1" applyAlignment="1" applyProtection="1">
      <alignment horizontal="center" vertical="center" wrapText="1"/>
    </xf>
    <xf numFmtId="0" fontId="66" fillId="26" borderId="3" xfId="0" applyFont="1" applyFill="1" applyBorder="1" applyAlignment="1" applyProtection="1">
      <alignment horizontal="center" vertical="center" wrapText="1"/>
    </xf>
    <xf numFmtId="0" fontId="66" fillId="26" borderId="4" xfId="0" applyFont="1" applyFill="1" applyBorder="1" applyAlignment="1" applyProtection="1">
      <alignment horizontal="center" vertical="center" wrapText="1"/>
    </xf>
    <xf numFmtId="0" fontId="66" fillId="26" borderId="18" xfId="0" applyFont="1" applyFill="1" applyBorder="1" applyAlignment="1" applyProtection="1">
      <alignment horizontal="center" vertical="center" wrapText="1"/>
    </xf>
    <xf numFmtId="0" fontId="66" fillId="26" borderId="19" xfId="0" applyFont="1" applyFill="1" applyBorder="1" applyAlignment="1" applyProtection="1">
      <alignment horizontal="center" vertical="center" wrapText="1"/>
    </xf>
    <xf numFmtId="0" fontId="66" fillId="26" borderId="20" xfId="0" applyFont="1" applyFill="1" applyBorder="1" applyAlignment="1" applyProtection="1">
      <alignment horizontal="center" vertical="center" wrapText="1"/>
    </xf>
    <xf numFmtId="165" fontId="65" fillId="26" borderId="5" xfId="1" applyNumberFormat="1" applyFont="1" applyFill="1" applyBorder="1" applyAlignment="1" applyProtection="1">
      <alignment horizontal="center" vertical="center" wrapText="1"/>
    </xf>
    <xf numFmtId="165" fontId="65" fillId="26" borderId="0" xfId="1" applyNumberFormat="1" applyFont="1" applyFill="1" applyBorder="1" applyAlignment="1" applyProtection="1">
      <alignment horizontal="center" vertical="center" wrapText="1"/>
    </xf>
    <xf numFmtId="0" fontId="33" fillId="0" borderId="20" xfId="0" applyFont="1" applyBorder="1" applyAlignment="1" applyProtection="1">
      <alignment horizontal="center" wrapText="1"/>
      <protection hidden="1"/>
    </xf>
    <xf numFmtId="0" fontId="33" fillId="0" borderId="26" xfId="0" applyFont="1" applyBorder="1" applyAlignment="1" applyProtection="1">
      <alignment horizontal="center" wrapText="1"/>
      <protection hidden="1"/>
    </xf>
    <xf numFmtId="0" fontId="66" fillId="26" borderId="15" xfId="0" applyFont="1" applyFill="1" applyBorder="1" applyAlignment="1" applyProtection="1">
      <alignment horizontal="center" vertical="center" wrapText="1"/>
    </xf>
    <xf numFmtId="0" fontId="66" fillId="26" borderId="16" xfId="0" applyFont="1" applyFill="1" applyBorder="1" applyAlignment="1" applyProtection="1">
      <alignment horizontal="center" vertical="center" wrapText="1"/>
    </xf>
    <xf numFmtId="0" fontId="66" fillId="26" borderId="17" xfId="0" applyFont="1" applyFill="1" applyBorder="1" applyAlignment="1" applyProtection="1">
      <alignment horizontal="center" vertical="center" wrapText="1"/>
    </xf>
    <xf numFmtId="0" fontId="72" fillId="13" borderId="1" xfId="0" applyFont="1" applyFill="1" applyBorder="1" applyAlignment="1" applyProtection="1">
      <alignment horizontal="center" vertical="center" wrapText="1"/>
      <protection hidden="1"/>
    </xf>
    <xf numFmtId="0" fontId="11" fillId="8" borderId="15" xfId="0" applyFont="1" applyFill="1" applyBorder="1" applyAlignment="1" applyProtection="1">
      <alignment horizontal="center" vertical="center" wrapText="1"/>
      <protection hidden="1"/>
    </xf>
    <xf numFmtId="0" fontId="11" fillId="8" borderId="17" xfId="0" applyFont="1" applyFill="1" applyBorder="1" applyAlignment="1" applyProtection="1">
      <alignment horizontal="center" vertical="center" wrapText="1"/>
      <protection hidden="1"/>
    </xf>
    <xf numFmtId="0" fontId="40" fillId="0" borderId="1" xfId="0" applyFont="1" applyBorder="1" applyAlignment="1" applyProtection="1">
      <alignment horizontal="center" vertical="center" wrapText="1"/>
      <protection hidden="1"/>
    </xf>
    <xf numFmtId="0" fontId="37" fillId="8" borderId="1" xfId="0" applyFont="1" applyFill="1" applyBorder="1" applyAlignment="1" applyProtection="1">
      <alignment horizontal="center" vertical="center" wrapText="1"/>
      <protection hidden="1"/>
    </xf>
    <xf numFmtId="0" fontId="13" fillId="0" borderId="24" xfId="2" applyBorder="1" applyAlignment="1" applyProtection="1">
      <alignment horizontal="justify" vertical="center" wrapText="1"/>
      <protection hidden="1"/>
    </xf>
    <xf numFmtId="0" fontId="13" fillId="0" borderId="26" xfId="2" applyBorder="1" applyAlignment="1" applyProtection="1">
      <alignment horizontal="justify" vertical="center" wrapText="1"/>
      <protection hidden="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2" fillId="8" borderId="15" xfId="0" quotePrefix="1" applyFont="1" applyFill="1" applyBorder="1" applyAlignment="1" applyProtection="1">
      <alignment horizontal="justify" vertical="center" wrapText="1"/>
      <protection hidden="1"/>
    </xf>
    <xf numFmtId="0" fontId="42" fillId="8" borderId="16" xfId="0" applyFont="1" applyFill="1" applyBorder="1" applyAlignment="1" applyProtection="1">
      <alignment horizontal="justify" vertical="center" wrapText="1"/>
      <protection hidden="1"/>
    </xf>
    <xf numFmtId="0" fontId="47" fillId="13" borderId="0" xfId="0" applyFont="1" applyFill="1" applyAlignment="1" applyProtection="1">
      <alignment horizontal="center" vertical="center" wrapText="1"/>
      <protection hidden="1"/>
    </xf>
    <xf numFmtId="0" fontId="0" fillId="0" borderId="0" xfId="0" applyFont="1" applyAlignment="1" applyProtection="1">
      <alignment horizontal="left" vertical="center" wrapText="1"/>
      <protection hidden="1"/>
    </xf>
    <xf numFmtId="0" fontId="0" fillId="0" borderId="0" xfId="0" applyFont="1" applyAlignment="1" applyProtection="1">
      <alignment horizontal="left" vertical="center"/>
      <protection hidden="1"/>
    </xf>
    <xf numFmtId="0" fontId="2" fillId="13" borderId="1" xfId="0" applyFont="1" applyFill="1" applyBorder="1" applyAlignment="1" applyProtection="1">
      <alignment horizontal="center" vertical="center"/>
      <protection hidden="1"/>
    </xf>
    <xf numFmtId="0" fontId="14" fillId="13" borderId="1" xfId="0" applyFont="1" applyFill="1" applyBorder="1" applyAlignment="1" applyProtection="1">
      <alignment horizontal="center" vertical="center"/>
      <protection hidden="1"/>
    </xf>
    <xf numFmtId="0" fontId="42" fillId="8" borderId="1" xfId="0" quotePrefix="1" applyFont="1" applyFill="1" applyBorder="1" applyAlignment="1" applyProtection="1">
      <alignment horizontal="justify" vertical="center" wrapText="1"/>
      <protection hidden="1"/>
    </xf>
    <xf numFmtId="0" fontId="42" fillId="8" borderId="1" xfId="0" applyFont="1" applyFill="1" applyBorder="1" applyAlignment="1" applyProtection="1">
      <alignment horizontal="justify" vertical="center" wrapText="1"/>
      <protection hidden="1"/>
    </xf>
    <xf numFmtId="0" fontId="51" fillId="8" borderId="15" xfId="0" quotePrefix="1" applyFont="1" applyFill="1" applyBorder="1" applyAlignment="1" applyProtection="1">
      <alignment horizontal="justify" vertical="center" wrapText="1"/>
      <protection hidden="1"/>
    </xf>
    <xf numFmtId="0" fontId="51" fillId="8" borderId="16" xfId="0" applyFont="1" applyFill="1" applyBorder="1" applyAlignment="1" applyProtection="1">
      <alignment horizontal="justify" vertical="center" wrapText="1"/>
      <protection hidden="1"/>
    </xf>
    <xf numFmtId="0" fontId="0" fillId="0" borderId="0" xfId="0" applyAlignment="1" applyProtection="1">
      <alignment horizontal="center" vertical="center"/>
    </xf>
    <xf numFmtId="0" fontId="0" fillId="0" borderId="13" xfId="0" applyBorder="1" applyAlignment="1" applyProtection="1">
      <alignment horizontal="center" vertical="center"/>
    </xf>
    <xf numFmtId="0" fontId="71" fillId="0" borderId="18" xfId="0" applyFont="1" applyBorder="1" applyAlignment="1" applyProtection="1">
      <alignment horizontal="center" vertical="center"/>
    </xf>
    <xf numFmtId="0" fontId="71" fillId="0" borderId="19" xfId="0" applyFont="1" applyBorder="1" applyAlignment="1" applyProtection="1">
      <alignment horizontal="center" vertical="center"/>
    </xf>
    <xf numFmtId="0" fontId="71" fillId="0" borderId="20" xfId="0" applyFont="1" applyBorder="1" applyAlignment="1" applyProtection="1">
      <alignment horizontal="center" vertical="center"/>
    </xf>
    <xf numFmtId="0" fontId="70" fillId="13" borderId="1" xfId="1" applyFont="1" applyFill="1" applyBorder="1" applyAlignment="1" applyProtection="1">
      <alignment horizontal="center" vertical="center" wrapText="1"/>
    </xf>
    <xf numFmtId="0" fontId="71" fillId="11" borderId="15" xfId="1" applyFont="1" applyFill="1" applyBorder="1" applyAlignment="1" applyProtection="1">
      <alignment horizontal="center" vertical="center" wrapText="1"/>
    </xf>
    <xf numFmtId="0" fontId="71" fillId="11" borderId="16" xfId="1" applyFont="1" applyFill="1" applyBorder="1" applyAlignment="1" applyProtection="1">
      <alignment horizontal="center" vertical="center" wrapText="1"/>
    </xf>
    <xf numFmtId="0" fontId="71" fillId="11" borderId="17" xfId="1" applyFont="1" applyFill="1" applyBorder="1" applyAlignment="1" applyProtection="1">
      <alignment horizontal="center" vertical="center" wrapText="1"/>
    </xf>
    <xf numFmtId="0" fontId="71" fillId="0" borderId="37" xfId="0" applyFont="1" applyBorder="1" applyAlignment="1" applyProtection="1">
      <alignment horizontal="center" vertical="center"/>
    </xf>
    <xf numFmtId="0" fontId="71" fillId="0" borderId="13" xfId="0" applyFont="1" applyBorder="1" applyAlignment="1" applyProtection="1">
      <alignment horizontal="center" vertical="center"/>
    </xf>
    <xf numFmtId="0" fontId="71" fillId="0" borderId="104" xfId="0" applyFont="1" applyBorder="1" applyAlignment="1" applyProtection="1">
      <alignment horizontal="center" vertical="center"/>
    </xf>
    <xf numFmtId="172" fontId="71" fillId="11" borderId="105" xfId="1" applyNumberFormat="1" applyFont="1" applyFill="1" applyBorder="1" applyAlignment="1" applyProtection="1">
      <alignment horizontal="center" vertical="center" wrapText="1"/>
    </xf>
    <xf numFmtId="172" fontId="71" fillId="11" borderId="40" xfId="1" applyNumberFormat="1" applyFont="1" applyFill="1" applyBorder="1" applyAlignment="1" applyProtection="1">
      <alignment horizontal="center" vertical="center" wrapText="1"/>
    </xf>
    <xf numFmtId="172" fontId="71" fillId="11" borderId="41" xfId="1" applyNumberFormat="1" applyFont="1" applyFill="1" applyBorder="1" applyAlignment="1" applyProtection="1">
      <alignment horizontal="center" vertical="center" wrapText="1"/>
    </xf>
    <xf numFmtId="0" fontId="43" fillId="13" borderId="7" xfId="0" applyFont="1" applyFill="1" applyBorder="1" applyAlignment="1" applyProtection="1">
      <alignment horizontal="center" vertical="center"/>
    </xf>
    <xf numFmtId="0" fontId="43" fillId="13" borderId="8" xfId="0" applyFont="1" applyFill="1" applyBorder="1" applyAlignment="1" applyProtection="1">
      <alignment horizontal="center" vertical="center"/>
    </xf>
    <xf numFmtId="0" fontId="43" fillId="13" borderId="46" xfId="0" applyFont="1" applyFill="1" applyBorder="1" applyAlignment="1" applyProtection="1">
      <alignment horizontal="center" vertical="center"/>
    </xf>
    <xf numFmtId="0" fontId="43" fillId="13" borderId="19" xfId="0" applyFont="1" applyFill="1" applyBorder="1" applyAlignment="1" applyProtection="1">
      <alignment horizontal="center" vertical="center"/>
    </xf>
    <xf numFmtId="0" fontId="43" fillId="13" borderId="43" xfId="0" applyFont="1" applyFill="1" applyBorder="1" applyAlignment="1" applyProtection="1">
      <alignment horizontal="center" vertical="center"/>
    </xf>
    <xf numFmtId="0" fontId="43" fillId="13" borderId="38" xfId="0" applyFont="1" applyFill="1" applyBorder="1" applyAlignment="1" applyProtection="1">
      <alignment horizontal="center" vertical="center"/>
    </xf>
    <xf numFmtId="0" fontId="63" fillId="13" borderId="44" xfId="0" applyFont="1" applyFill="1" applyBorder="1" applyAlignment="1" applyProtection="1">
      <alignment horizontal="center" vertical="center" wrapText="1"/>
    </xf>
    <xf numFmtId="0" fontId="63" fillId="13" borderId="45" xfId="0" applyFont="1" applyFill="1" applyBorder="1" applyAlignment="1" applyProtection="1">
      <alignment horizontal="center" vertical="center" wrapText="1"/>
    </xf>
    <xf numFmtId="0" fontId="63" fillId="13" borderId="1" xfId="0" applyFont="1" applyFill="1" applyBorder="1" applyAlignment="1" applyProtection="1">
      <alignment horizontal="center" vertical="center" wrapText="1"/>
    </xf>
    <xf numFmtId="0" fontId="63" fillId="13" borderId="48" xfId="0" applyFont="1" applyFill="1" applyBorder="1" applyAlignment="1" applyProtection="1">
      <alignment horizontal="center" vertical="center" wrapText="1"/>
    </xf>
    <xf numFmtId="0" fontId="14" fillId="13" borderId="7" xfId="0" applyFont="1" applyFill="1" applyBorder="1" applyAlignment="1" applyProtection="1">
      <alignment horizontal="center" vertical="center" wrapText="1"/>
    </xf>
    <xf numFmtId="0" fontId="14" fillId="13" borderId="8" xfId="0" applyFont="1" applyFill="1" applyBorder="1" applyAlignment="1" applyProtection="1">
      <alignment horizontal="center" vertical="center" wrapText="1"/>
    </xf>
    <xf numFmtId="0" fontId="14" fillId="13" borderId="9" xfId="0" applyFont="1" applyFill="1" applyBorder="1" applyAlignment="1" applyProtection="1">
      <alignment horizontal="center" vertical="center" wrapText="1"/>
    </xf>
    <xf numFmtId="0" fontId="14" fillId="13" borderId="10" xfId="0" applyFont="1" applyFill="1" applyBorder="1" applyAlignment="1" applyProtection="1">
      <alignment horizontal="center" vertical="center" wrapText="1"/>
    </xf>
    <xf numFmtId="0" fontId="14" fillId="13" borderId="0" xfId="0" applyFont="1" applyFill="1" applyBorder="1" applyAlignment="1" applyProtection="1">
      <alignment horizontal="center" vertical="center" wrapText="1"/>
    </xf>
    <xf numFmtId="0" fontId="14" fillId="13" borderId="11" xfId="0" applyFont="1" applyFill="1" applyBorder="1" applyAlignment="1" applyProtection="1">
      <alignment horizontal="center" vertical="center" wrapText="1"/>
    </xf>
    <xf numFmtId="0" fontId="14" fillId="13" borderId="46" xfId="0" applyFont="1" applyFill="1" applyBorder="1" applyAlignment="1" applyProtection="1">
      <alignment horizontal="center" vertical="center" wrapText="1"/>
    </xf>
    <xf numFmtId="0" fontId="14" fillId="13" borderId="19" xfId="0" applyFont="1" applyFill="1" applyBorder="1" applyAlignment="1" applyProtection="1">
      <alignment horizontal="center" vertical="center" wrapText="1"/>
    </xf>
    <xf numFmtId="0" fontId="14" fillId="13" borderId="60" xfId="0" applyFont="1" applyFill="1" applyBorder="1" applyAlignment="1" applyProtection="1">
      <alignment horizontal="center" vertical="center" wrapText="1"/>
    </xf>
    <xf numFmtId="0" fontId="63" fillId="13" borderId="47" xfId="0" applyFont="1" applyFill="1" applyBorder="1" applyAlignment="1" applyProtection="1">
      <alignment horizontal="center" vertical="center"/>
    </xf>
    <xf numFmtId="0" fontId="63" fillId="13" borderId="16" xfId="0" applyFont="1" applyFill="1" applyBorder="1" applyAlignment="1" applyProtection="1">
      <alignment horizontal="center" vertical="center"/>
    </xf>
    <xf numFmtId="0" fontId="63" fillId="13" borderId="49" xfId="0" applyFont="1" applyFill="1" applyBorder="1" applyAlignment="1" applyProtection="1">
      <alignment horizontal="center" vertical="center"/>
    </xf>
    <xf numFmtId="0" fontId="63" fillId="13" borderId="35" xfId="0" applyFont="1" applyFill="1" applyBorder="1" applyAlignment="1" applyProtection="1">
      <alignment horizontal="center" vertical="center"/>
    </xf>
    <xf numFmtId="0" fontId="63" fillId="13" borderId="50" xfId="0" applyFont="1" applyFill="1" applyBorder="1" applyAlignment="1" applyProtection="1">
      <alignment horizontal="center" vertical="center"/>
    </xf>
    <xf numFmtId="0" fontId="63" fillId="13" borderId="52" xfId="0" applyFont="1" applyFill="1" applyBorder="1" applyAlignment="1" applyProtection="1">
      <alignment horizontal="center" vertical="center"/>
    </xf>
    <xf numFmtId="0" fontId="63" fillId="13" borderId="2" xfId="0" applyFont="1" applyFill="1" applyBorder="1" applyAlignment="1" applyProtection="1">
      <alignment horizontal="center" vertical="center"/>
    </xf>
    <xf numFmtId="0" fontId="63" fillId="13" borderId="37" xfId="0" applyFont="1" applyFill="1" applyBorder="1" applyAlignment="1" applyProtection="1">
      <alignment horizontal="center" vertical="center"/>
    </xf>
    <xf numFmtId="0" fontId="63" fillId="13" borderId="51" xfId="0" applyFont="1" applyFill="1" applyBorder="1" applyAlignment="1" applyProtection="1">
      <alignment horizontal="center" vertical="center"/>
    </xf>
    <xf numFmtId="0" fontId="63" fillId="13" borderId="1" xfId="0" applyFont="1" applyFill="1" applyBorder="1" applyAlignment="1" applyProtection="1">
      <alignment horizontal="center" vertical="center"/>
    </xf>
    <xf numFmtId="0" fontId="63" fillId="13" borderId="15" xfId="0" applyFont="1" applyFill="1" applyBorder="1" applyAlignment="1" applyProtection="1">
      <alignment horizontal="center" vertical="center"/>
    </xf>
    <xf numFmtId="0" fontId="63" fillId="13" borderId="24" xfId="0" applyFont="1" applyFill="1" applyBorder="1" applyAlignment="1" applyProtection="1">
      <alignment horizontal="center" vertical="center" wrapText="1"/>
    </xf>
    <xf numFmtId="0" fontId="63" fillId="13" borderId="53" xfId="0" applyFont="1" applyFill="1" applyBorder="1" applyAlignment="1" applyProtection="1">
      <alignment horizontal="center" vertical="center" wrapText="1"/>
    </xf>
    <xf numFmtId="0" fontId="63" fillId="13" borderId="24" xfId="0" applyFont="1" applyFill="1" applyBorder="1" applyAlignment="1" applyProtection="1">
      <alignment horizontal="center" vertical="center"/>
    </xf>
    <xf numFmtId="0" fontId="63" fillId="13" borderId="53" xfId="0" applyFont="1" applyFill="1" applyBorder="1" applyAlignment="1" applyProtection="1">
      <alignment horizontal="center" vertical="center"/>
    </xf>
    <xf numFmtId="0" fontId="17" fillId="0" borderId="8" xfId="0" applyFont="1" applyBorder="1" applyAlignment="1" applyProtection="1">
      <alignment horizontal="center" vertical="center"/>
      <protection hidden="1"/>
    </xf>
    <xf numFmtId="0" fontId="17" fillId="0" borderId="92" xfId="0" applyFont="1" applyBorder="1" applyAlignment="1" applyProtection="1">
      <alignment horizontal="center" vertical="center"/>
      <protection hidden="1"/>
    </xf>
    <xf numFmtId="0" fontId="17" fillId="0" borderId="0" xfId="0" applyFont="1" applyBorder="1" applyAlignment="1" applyProtection="1">
      <alignment horizontal="center" vertical="center"/>
    </xf>
    <xf numFmtId="0" fontId="17" fillId="0" borderId="83"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90" xfId="0" applyFont="1" applyBorder="1" applyAlignment="1" applyProtection="1">
      <alignment horizontal="center" vertical="center"/>
    </xf>
    <xf numFmtId="0" fontId="38" fillId="8" borderId="1"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justify" vertical="center" wrapText="1"/>
      <protection locked="0"/>
    </xf>
    <xf numFmtId="0" fontId="0" fillId="0" borderId="24" xfId="0" applyFont="1" applyFill="1" applyBorder="1" applyAlignment="1" applyProtection="1">
      <alignment horizontal="justify" vertical="center" wrapText="1"/>
      <protection locked="0"/>
    </xf>
    <xf numFmtId="0" fontId="0" fillId="0" borderId="26" xfId="0" applyFont="1" applyFill="1" applyBorder="1" applyAlignment="1" applyProtection="1">
      <alignment horizontal="justify" vertical="center" wrapText="1"/>
      <protection locked="0"/>
    </xf>
    <xf numFmtId="0" fontId="14" fillId="13" borderId="15" xfId="0" applyFont="1" applyFill="1" applyBorder="1" applyAlignment="1" applyProtection="1">
      <alignment horizontal="center" vertical="center" wrapText="1"/>
      <protection hidden="1"/>
    </xf>
    <xf numFmtId="0" fontId="17" fillId="0" borderId="76" xfId="0" applyFont="1" applyBorder="1" applyAlignment="1" applyProtection="1">
      <alignment horizontal="center" vertical="center"/>
      <protection hidden="1"/>
    </xf>
    <xf numFmtId="0" fontId="17" fillId="0" borderId="80" xfId="0" applyFont="1" applyBorder="1" applyAlignment="1" applyProtection="1">
      <alignment horizontal="center" vertical="center"/>
      <protection hidden="1"/>
    </xf>
    <xf numFmtId="0" fontId="63" fillId="13" borderId="81" xfId="0" applyFont="1" applyFill="1" applyBorder="1" applyAlignment="1" applyProtection="1">
      <alignment horizontal="center" vertical="center" wrapText="1"/>
      <protection hidden="1"/>
    </xf>
    <xf numFmtId="0" fontId="63" fillId="13" borderId="84" xfId="0" applyFont="1" applyFill="1" applyBorder="1" applyAlignment="1" applyProtection="1">
      <alignment horizontal="center" vertical="center" wrapText="1"/>
      <protection hidden="1"/>
    </xf>
    <xf numFmtId="0" fontId="17" fillId="0" borderId="79" xfId="0" applyFont="1" applyBorder="1" applyAlignment="1" applyProtection="1">
      <alignment horizontal="center" vertical="center"/>
    </xf>
    <xf numFmtId="0" fontId="17" fillId="0" borderId="86" xfId="0" applyFont="1" applyBorder="1" applyAlignment="1" applyProtection="1">
      <alignment horizontal="center" vertical="center"/>
    </xf>
    <xf numFmtId="0" fontId="63" fillId="13" borderId="87" xfId="0" applyFont="1" applyFill="1" applyBorder="1" applyAlignment="1" applyProtection="1">
      <alignment horizontal="center" vertical="center" wrapText="1"/>
      <protection hidden="1"/>
    </xf>
  </cellXfs>
  <cellStyles count="52">
    <cellStyle name="Comma" xfId="51" builtinId="3"/>
    <cellStyle name="Estilo 1" xfId="3"/>
    <cellStyle name="Estilo 2" xfId="4"/>
    <cellStyle name="Estilo 3" xfId="5"/>
    <cellStyle name="Estilo 4" xfId="6"/>
    <cellStyle name="Excel Built-in Normal" xfId="7"/>
    <cellStyle name="Hyperlink" xfId="2" builtinId="8"/>
    <cellStyle name="Millares 2" xfId="8"/>
    <cellStyle name="Millares 2 2" xfId="9"/>
    <cellStyle name="Millares 2 3" xfId="10"/>
    <cellStyle name="Millares 3 2 2" xfId="11"/>
    <cellStyle name="Millares 3 3" xfId="12"/>
    <cellStyle name="Millares 4_Indicadores de Gestion Investigacion" xfId="13"/>
    <cellStyle name="Moneda 2" xfId="14"/>
    <cellStyle name="Normal" xfId="0" builtinId="0"/>
    <cellStyle name="Normal 10" xfId="15"/>
    <cellStyle name="Normal 10 2" xfId="16"/>
    <cellStyle name="Normal 10 3" xfId="17"/>
    <cellStyle name="Normal 2" xfId="1"/>
    <cellStyle name="Normal 2 2" xfId="18"/>
    <cellStyle name="Normal 2 24" xfId="19"/>
    <cellStyle name="Normal 2 3" xfId="20"/>
    <cellStyle name="Normal 2 4" xfId="21"/>
    <cellStyle name="Normal 2 5" xfId="22"/>
    <cellStyle name="Normal 2 5 2" xfId="23"/>
    <cellStyle name="Normal 2 5 2 2" xfId="24"/>
    <cellStyle name="Normal 2 5 3" xfId="25"/>
    <cellStyle name="Normal 2_Encuesta_SuperGiros_20101006c" xfId="26"/>
    <cellStyle name="Normal 3" xfId="27"/>
    <cellStyle name="Normal 3 2" xfId="28"/>
    <cellStyle name="Normal 4" xfId="29"/>
    <cellStyle name="Normal 4 2" xfId="30"/>
    <cellStyle name="Normal 4 3" xfId="31"/>
    <cellStyle name="Normal 4 4" xfId="32"/>
    <cellStyle name="Normal 5" xfId="33"/>
    <cellStyle name="Normal 5 2" xfId="34"/>
    <cellStyle name="Normal 5 3" xfId="35"/>
    <cellStyle name="Normal 6" xfId="36"/>
    <cellStyle name="Normal 6 2" xfId="37"/>
    <cellStyle name="Normal 6 3" xfId="38"/>
    <cellStyle name="Normal 7" xfId="39"/>
    <cellStyle name="Normal 7 2" xfId="40"/>
    <cellStyle name="Normal 7 3" xfId="41"/>
    <cellStyle name="Normal 8" xfId="42"/>
    <cellStyle name="Normal 8 2" xfId="43"/>
    <cellStyle name="Normal 8 3" xfId="44"/>
    <cellStyle name="Normal 9" xfId="45"/>
    <cellStyle name="Normal 9 2" xfId="46"/>
    <cellStyle name="Normal 9 3" xfId="47"/>
    <cellStyle name="Porcentual 2" xfId="48"/>
    <cellStyle name="Porcentual 4 2" xfId="49"/>
    <cellStyle name="Porcentual 5" xfId="50"/>
  </cellStyles>
  <dxfs count="3562">
    <dxf>
      <fill>
        <patternFill>
          <bgColor theme="4" tint="0.79998168889431442"/>
        </patternFill>
      </fill>
    </dxf>
    <dxf>
      <fill>
        <patternFill>
          <bgColor theme="4" tint="0.79998168889431442"/>
        </patternFill>
      </fill>
    </dxf>
    <dxf>
      <fill>
        <patternFill>
          <bgColor theme="4" tint="0.79998168889431442"/>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79998168889431442"/>
        </patternFill>
      </fill>
    </dxf>
    <dxf>
      <fill>
        <patternFill>
          <bgColor theme="4" tint="0.79998168889431442"/>
        </patternFill>
      </fill>
    </dxf>
    <dxf>
      <font>
        <b/>
        <i val="0"/>
        <color rgb="FFFF0000"/>
      </font>
      <border>
        <left style="thin">
          <color auto="1"/>
        </left>
        <right style="thin">
          <color auto="1"/>
        </right>
        <bottom style="thin">
          <color auto="1"/>
        </bottom>
      </border>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dxf>
    <dxf>
      <font>
        <color theme="0"/>
      </font>
      <fill>
        <patternFill patternType="none">
          <bgColor auto="1"/>
        </patternFill>
      </fill>
    </dxf>
    <dxf>
      <font>
        <color theme="0"/>
      </font>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6" tint="0.59996337778862885"/>
        </patternFill>
      </fill>
    </dxf>
    <dxf>
      <font>
        <color theme="0"/>
      </font>
      <fill>
        <patternFill patternType="none">
          <bgColor auto="1"/>
        </patternFill>
      </fill>
      <border>
        <left/>
        <right/>
        <top/>
        <bottom/>
        <vertical/>
        <horizontal/>
      </border>
    </dxf>
  </dxfs>
  <tableStyles count="0" defaultTableStyle="TableStyleMedium2" defaultPivotStyle="PivotStyleLight16"/>
  <colors>
    <mruColors>
      <color rgb="FF2E74B5"/>
      <color rgb="FF0095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Radio" firstButton="1" fmlaLink="#REF!"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firstButton="1" fmlaLink="#REF!" lockText="1" noThreeD="1"/>
</file>

<file path=xl/ctrlProps/ctrlProp58.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2</xdr:row>
      <xdr:rowOff>38101</xdr:rowOff>
    </xdr:from>
    <xdr:to>
      <xdr:col>1</xdr:col>
      <xdr:colOff>2400300</xdr:colOff>
      <xdr:row>4</xdr:row>
      <xdr:rowOff>201983</xdr:rowOff>
    </xdr:to>
    <xdr:pic>
      <xdr:nvPicPr>
        <xdr:cNvPr id="2"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66726"/>
          <a:ext cx="2333625" cy="1040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202407</xdr:colOff>
      <xdr:row>2</xdr:row>
      <xdr:rowOff>226219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24025"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142875</xdr:colOff>
          <xdr:row>24</xdr:row>
          <xdr:rowOff>361950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45</xdr:col>
          <xdr:colOff>95250</xdr:colOff>
          <xdr:row>24</xdr:row>
          <xdr:rowOff>361950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95250</xdr:colOff>
          <xdr:row>24</xdr:row>
          <xdr:rowOff>342900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202407</xdr:colOff>
      <xdr:row>2</xdr:row>
      <xdr:rowOff>226219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24025"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28002" name="Check Box 2" hidden="1">
              <a:extLst>
                <a:ext uri="{63B3BB69-23CF-44E3-9099-C40C66FF867C}">
                  <a14:compatExt spid="_x0000_s128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142875</xdr:colOff>
          <xdr:row>24</xdr:row>
          <xdr:rowOff>361950</xdr:rowOff>
        </xdr:to>
        <xdr:sp macro="" textlink="">
          <xdr:nvSpPr>
            <xdr:cNvPr id="128003" name="Check Box 3" hidden="1">
              <a:extLst>
                <a:ext uri="{63B3BB69-23CF-44E3-9099-C40C66FF867C}">
                  <a14:compatExt spid="_x0000_s128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28004" name="Check Box 4" hidden="1">
              <a:extLst>
                <a:ext uri="{63B3BB69-23CF-44E3-9099-C40C66FF867C}">
                  <a14:compatExt spid="_x0000_s1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28005" name="Check Box 5" hidden="1">
              <a:extLst>
                <a:ext uri="{63B3BB69-23CF-44E3-9099-C40C66FF867C}">
                  <a14:compatExt spid="_x0000_s128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45</xdr:col>
          <xdr:colOff>95250</xdr:colOff>
          <xdr:row>24</xdr:row>
          <xdr:rowOff>361950</xdr:rowOff>
        </xdr:to>
        <xdr:sp macro="" textlink="">
          <xdr:nvSpPr>
            <xdr:cNvPr id="128006" name="Check Box 6" hidden="1">
              <a:extLst>
                <a:ext uri="{63B3BB69-23CF-44E3-9099-C40C66FF867C}">
                  <a14:compatExt spid="_x0000_s1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95250</xdr:colOff>
          <xdr:row>24</xdr:row>
          <xdr:rowOff>342900</xdr:rowOff>
        </xdr:to>
        <xdr:sp macro="" textlink="">
          <xdr:nvSpPr>
            <xdr:cNvPr id="128007" name="Check Box 7" hidden="1">
              <a:extLst>
                <a:ext uri="{63B3BB69-23CF-44E3-9099-C40C66FF867C}">
                  <a14:compatExt spid="_x0000_s1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202407</xdr:colOff>
      <xdr:row>2</xdr:row>
      <xdr:rowOff>226219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24025"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29026" name="Check Box 2" hidden="1">
              <a:extLst>
                <a:ext uri="{63B3BB69-23CF-44E3-9099-C40C66FF867C}">
                  <a14:compatExt spid="_x0000_s129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142875</xdr:colOff>
          <xdr:row>24</xdr:row>
          <xdr:rowOff>361950</xdr:rowOff>
        </xdr:to>
        <xdr:sp macro="" textlink="">
          <xdr:nvSpPr>
            <xdr:cNvPr id="129027" name="Check Box 3" hidden="1">
              <a:extLst>
                <a:ext uri="{63B3BB69-23CF-44E3-9099-C40C66FF867C}">
                  <a14:compatExt spid="_x0000_s129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29028" name="Check Box 4" hidden="1">
              <a:extLst>
                <a:ext uri="{63B3BB69-23CF-44E3-9099-C40C66FF867C}">
                  <a14:compatExt spid="_x0000_s129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29029" name="Check Box 5" hidden="1">
              <a:extLst>
                <a:ext uri="{63B3BB69-23CF-44E3-9099-C40C66FF867C}">
                  <a14:compatExt spid="_x0000_s129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45</xdr:col>
          <xdr:colOff>95250</xdr:colOff>
          <xdr:row>24</xdr:row>
          <xdr:rowOff>361950</xdr:rowOff>
        </xdr:to>
        <xdr:sp macro="" textlink="">
          <xdr:nvSpPr>
            <xdr:cNvPr id="129030" name="Check Box 6" hidden="1">
              <a:extLst>
                <a:ext uri="{63B3BB69-23CF-44E3-9099-C40C66FF867C}">
                  <a14:compatExt spid="_x0000_s129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95250</xdr:colOff>
          <xdr:row>24</xdr:row>
          <xdr:rowOff>342900</xdr:rowOff>
        </xdr:to>
        <xdr:sp macro="" textlink="">
          <xdr:nvSpPr>
            <xdr:cNvPr id="129031" name="Check Box 7" hidden="1">
              <a:extLst>
                <a:ext uri="{63B3BB69-23CF-44E3-9099-C40C66FF867C}">
                  <a14:compatExt spid="_x0000_s129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202407</xdr:colOff>
      <xdr:row>2</xdr:row>
      <xdr:rowOff>226219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24025"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30050" name="Check Box 2" hidden="1">
              <a:extLst>
                <a:ext uri="{63B3BB69-23CF-44E3-9099-C40C66FF867C}">
                  <a14:compatExt spid="_x0000_s13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142875</xdr:colOff>
          <xdr:row>24</xdr:row>
          <xdr:rowOff>361950</xdr:rowOff>
        </xdr:to>
        <xdr:sp macro="" textlink="">
          <xdr:nvSpPr>
            <xdr:cNvPr id="130051" name="Check Box 3" hidden="1">
              <a:extLst>
                <a:ext uri="{63B3BB69-23CF-44E3-9099-C40C66FF867C}">
                  <a14:compatExt spid="_x0000_s13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30052" name="Check Box 4" hidden="1">
              <a:extLst>
                <a:ext uri="{63B3BB69-23CF-44E3-9099-C40C66FF867C}">
                  <a14:compatExt spid="_x0000_s13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30053" name="Check Box 5" hidden="1">
              <a:extLst>
                <a:ext uri="{63B3BB69-23CF-44E3-9099-C40C66FF867C}">
                  <a14:compatExt spid="_x0000_s13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45</xdr:col>
          <xdr:colOff>95250</xdr:colOff>
          <xdr:row>24</xdr:row>
          <xdr:rowOff>361950</xdr:rowOff>
        </xdr:to>
        <xdr:sp macro="" textlink="">
          <xdr:nvSpPr>
            <xdr:cNvPr id="130054" name="Check Box 6" hidden="1">
              <a:extLst>
                <a:ext uri="{63B3BB69-23CF-44E3-9099-C40C66FF867C}">
                  <a14:compatExt spid="_x0000_s13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95250</xdr:colOff>
          <xdr:row>24</xdr:row>
          <xdr:rowOff>342900</xdr:rowOff>
        </xdr:to>
        <xdr:sp macro="" textlink="">
          <xdr:nvSpPr>
            <xdr:cNvPr id="130055" name="Check Box 7" hidden="1">
              <a:extLst>
                <a:ext uri="{63B3BB69-23CF-44E3-9099-C40C66FF867C}">
                  <a14:compatExt spid="_x0000_s13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171450</xdr:colOff>
      <xdr:row>0</xdr:row>
      <xdr:rowOff>66675</xdr:rowOff>
    </xdr:from>
    <xdr:to>
      <xdr:col>0</xdr:col>
      <xdr:colOff>1981200</xdr:colOff>
      <xdr:row>1</xdr:row>
      <xdr:rowOff>309562</xdr:rowOff>
    </xdr:to>
    <xdr:pic>
      <xdr:nvPicPr>
        <xdr:cNvPr id="6"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66675"/>
          <a:ext cx="1809750" cy="814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2019300</xdr:colOff>
      <xdr:row>0</xdr:row>
      <xdr:rowOff>9525</xdr:rowOff>
    </xdr:from>
    <xdr:to>
      <xdr:col>1</xdr:col>
      <xdr:colOff>4762500</xdr:colOff>
      <xdr:row>2</xdr:row>
      <xdr:rowOff>238125</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9525"/>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0</xdr:row>
          <xdr:rowOff>0</xdr:rowOff>
        </xdr:from>
        <xdr:to>
          <xdr:col>60</xdr:col>
          <xdr:colOff>714375</xdr:colOff>
          <xdr:row>0</xdr:row>
          <xdr:rowOff>447675</xdr:rowOff>
        </xdr:to>
        <xdr:sp macro="" textlink="">
          <xdr:nvSpPr>
            <xdr:cNvPr id="35005" name="Option Button 189" hidden="1">
              <a:extLst>
                <a:ext uri="{63B3BB69-23CF-44E3-9099-C40C66FF867C}">
                  <a14:compatExt spid="_x0000_s3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114300</xdr:rowOff>
        </xdr:to>
        <xdr:sp macro="" textlink="">
          <xdr:nvSpPr>
            <xdr:cNvPr id="35010" name="Option Button 194" hidden="1">
              <a:extLst>
                <a:ext uri="{63B3BB69-23CF-44E3-9099-C40C66FF867C}">
                  <a14:compatExt spid="_x0000_s3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0</xdr:row>
          <xdr:rowOff>0</xdr:rowOff>
        </xdr:from>
        <xdr:to>
          <xdr:col>60</xdr:col>
          <xdr:colOff>714375</xdr:colOff>
          <xdr:row>1</xdr:row>
          <xdr:rowOff>57150</xdr:rowOff>
        </xdr:to>
        <xdr:sp macro="" textlink="">
          <xdr:nvSpPr>
            <xdr:cNvPr id="112691" name="Option Button 51" hidden="1">
              <a:extLst>
                <a:ext uri="{63B3BB69-23CF-44E3-9099-C40C66FF867C}">
                  <a14:compatExt spid="_x0000_s11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2</xdr:row>
          <xdr:rowOff>161925</xdr:rowOff>
        </xdr:to>
        <xdr:sp macro="" textlink="">
          <xdr:nvSpPr>
            <xdr:cNvPr id="112693" name="Option Button 53" hidden="1">
              <a:extLst>
                <a:ext uri="{63B3BB69-23CF-44E3-9099-C40C66FF867C}">
                  <a14:compatExt spid="_x0000_s11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346364</xdr:colOff>
      <xdr:row>0</xdr:row>
      <xdr:rowOff>121227</xdr:rowOff>
    </xdr:from>
    <xdr:to>
      <xdr:col>1</xdr:col>
      <xdr:colOff>1457109</xdr:colOff>
      <xdr:row>1</xdr:row>
      <xdr:rowOff>317139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364" y="121227"/>
          <a:ext cx="1716881" cy="7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209550</xdr:colOff>
      <xdr:row>0</xdr:row>
      <xdr:rowOff>19050</xdr:rowOff>
    </xdr:from>
    <xdr:to>
      <xdr:col>2</xdr:col>
      <xdr:colOff>1838325</xdr:colOff>
      <xdr:row>2</xdr:row>
      <xdr:rowOff>200025</xdr:rowOff>
    </xdr:to>
    <xdr:pic>
      <xdr:nvPicPr>
        <xdr:cNvPr id="2"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9050"/>
          <a:ext cx="2209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74592</xdr:colOff>
      <xdr:row>0</xdr:row>
      <xdr:rowOff>123701</xdr:rowOff>
    </xdr:from>
    <xdr:to>
      <xdr:col>3</xdr:col>
      <xdr:colOff>272143</xdr:colOff>
      <xdr:row>2</xdr:row>
      <xdr:rowOff>237598</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845" y="123701"/>
          <a:ext cx="1731447" cy="880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0</xdr:row>
      <xdr:rowOff>57151</xdr:rowOff>
    </xdr:from>
    <xdr:to>
      <xdr:col>2</xdr:col>
      <xdr:colOff>1809750</xdr:colOff>
      <xdr:row>2</xdr:row>
      <xdr:rowOff>204108</xdr:rowOff>
    </xdr:to>
    <xdr:pic>
      <xdr:nvPicPr>
        <xdr:cNvPr id="2"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36" y="57151"/>
          <a:ext cx="2139043"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0</xdr:row>
      <xdr:rowOff>0</xdr:rowOff>
    </xdr:from>
    <xdr:to>
      <xdr:col>3</xdr:col>
      <xdr:colOff>1879147</xdr:colOff>
      <xdr:row>2</xdr:row>
      <xdr:rowOff>219075</xdr:rowOff>
    </xdr:to>
    <xdr:pic>
      <xdr:nvPicPr>
        <xdr:cNvPr id="2"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0"/>
          <a:ext cx="20478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39953</xdr:colOff>
      <xdr:row>1</xdr:row>
      <xdr:rowOff>69273</xdr:rowOff>
    </xdr:from>
    <xdr:to>
      <xdr:col>3</xdr:col>
      <xdr:colOff>2228682</xdr:colOff>
      <xdr:row>3</xdr:row>
      <xdr:rowOff>293016</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3953" y="277091"/>
          <a:ext cx="2453863" cy="102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9146</xdr:colOff>
      <xdr:row>2</xdr:row>
      <xdr:rowOff>226219</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16881" cy="750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20834" name="Check Box 2" hidden="1">
              <a:extLst>
                <a:ext uri="{63B3BB69-23CF-44E3-9099-C40C66FF867C}">
                  <a14:compatExt spid="_x0000_s12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9525</xdr:colOff>
          <xdr:row>24</xdr:row>
          <xdr:rowOff>361950</xdr:rowOff>
        </xdr:to>
        <xdr:sp macro="" textlink="">
          <xdr:nvSpPr>
            <xdr:cNvPr id="120835" name="Check Box 3" hidden="1">
              <a:extLst>
                <a:ext uri="{63B3BB69-23CF-44E3-9099-C40C66FF867C}">
                  <a14:compatExt spid="_x0000_s12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20836" name="Check Box 4" hidden="1">
              <a:extLst>
                <a:ext uri="{63B3BB69-23CF-44E3-9099-C40C66FF867C}">
                  <a14:compatExt spid="_x0000_s12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20837" name="Check Box 5" hidden="1">
              <a:extLst>
                <a:ext uri="{63B3BB69-23CF-44E3-9099-C40C66FF867C}">
                  <a14:compatExt spid="_x0000_s12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44</xdr:col>
          <xdr:colOff>552450</xdr:colOff>
          <xdr:row>24</xdr:row>
          <xdr:rowOff>361950</xdr:rowOff>
        </xdr:to>
        <xdr:sp macro="" textlink="">
          <xdr:nvSpPr>
            <xdr:cNvPr id="120838" name="Check Box 6" hidden="1">
              <a:extLst>
                <a:ext uri="{63B3BB69-23CF-44E3-9099-C40C66FF867C}">
                  <a14:compatExt spid="_x0000_s12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38100</xdr:colOff>
          <xdr:row>24</xdr:row>
          <xdr:rowOff>342900</xdr:rowOff>
        </xdr:to>
        <xdr:sp macro="" textlink="">
          <xdr:nvSpPr>
            <xdr:cNvPr id="120839" name="Check Box 7" hidden="1">
              <a:extLst>
                <a:ext uri="{63B3BB69-23CF-44E3-9099-C40C66FF867C}">
                  <a14:compatExt spid="_x0000_s12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202407</xdr:colOff>
      <xdr:row>2</xdr:row>
      <xdr:rowOff>226219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24025"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21858" name="Check Box 2" hidden="1">
              <a:extLst>
                <a:ext uri="{63B3BB69-23CF-44E3-9099-C40C66FF867C}">
                  <a14:compatExt spid="_x0000_s12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142875</xdr:colOff>
          <xdr:row>24</xdr:row>
          <xdr:rowOff>361950</xdr:rowOff>
        </xdr:to>
        <xdr:sp macro="" textlink="">
          <xdr:nvSpPr>
            <xdr:cNvPr id="121859" name="Check Box 3" hidden="1">
              <a:extLst>
                <a:ext uri="{63B3BB69-23CF-44E3-9099-C40C66FF867C}">
                  <a14:compatExt spid="_x0000_s12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21860" name="Check Box 4" hidden="1">
              <a:extLst>
                <a:ext uri="{63B3BB69-23CF-44E3-9099-C40C66FF867C}">
                  <a14:compatExt spid="_x0000_s12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21861" name="Check Box 5" hidden="1">
              <a:extLst>
                <a:ext uri="{63B3BB69-23CF-44E3-9099-C40C66FF867C}">
                  <a14:compatExt spid="_x0000_s12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45</xdr:col>
          <xdr:colOff>95250</xdr:colOff>
          <xdr:row>24</xdr:row>
          <xdr:rowOff>361950</xdr:rowOff>
        </xdr:to>
        <xdr:sp macro="" textlink="">
          <xdr:nvSpPr>
            <xdr:cNvPr id="121862" name="Check Box 6" hidden="1">
              <a:extLst>
                <a:ext uri="{63B3BB69-23CF-44E3-9099-C40C66FF867C}">
                  <a14:compatExt spid="_x0000_s12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95250</xdr:colOff>
          <xdr:row>24</xdr:row>
          <xdr:rowOff>342900</xdr:rowOff>
        </xdr:to>
        <xdr:sp macro="" textlink="">
          <xdr:nvSpPr>
            <xdr:cNvPr id="121863" name="Check Box 7" hidden="1">
              <a:extLst>
                <a:ext uri="{63B3BB69-23CF-44E3-9099-C40C66FF867C}">
                  <a14:compatExt spid="_x0000_s12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202407</xdr:colOff>
      <xdr:row>2</xdr:row>
      <xdr:rowOff>226219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24025"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23906" name="Check Box 2" hidden="1">
              <a:extLst>
                <a:ext uri="{63B3BB69-23CF-44E3-9099-C40C66FF867C}">
                  <a14:compatExt spid="_x0000_s123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142875</xdr:colOff>
          <xdr:row>24</xdr:row>
          <xdr:rowOff>361950</xdr:rowOff>
        </xdr:to>
        <xdr:sp macro="" textlink="">
          <xdr:nvSpPr>
            <xdr:cNvPr id="123907" name="Check Box 3" hidden="1">
              <a:extLst>
                <a:ext uri="{63B3BB69-23CF-44E3-9099-C40C66FF867C}">
                  <a14:compatExt spid="_x0000_s123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23908" name="Check Box 4" hidden="1">
              <a:extLst>
                <a:ext uri="{63B3BB69-23CF-44E3-9099-C40C66FF867C}">
                  <a14:compatExt spid="_x0000_s123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23909" name="Check Box 5" hidden="1">
              <a:extLst>
                <a:ext uri="{63B3BB69-23CF-44E3-9099-C40C66FF867C}">
                  <a14:compatExt spid="_x0000_s123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45</xdr:col>
          <xdr:colOff>95250</xdr:colOff>
          <xdr:row>24</xdr:row>
          <xdr:rowOff>361950</xdr:rowOff>
        </xdr:to>
        <xdr:sp macro="" textlink="">
          <xdr:nvSpPr>
            <xdr:cNvPr id="123910" name="Check Box 6" hidden="1">
              <a:extLst>
                <a:ext uri="{63B3BB69-23CF-44E3-9099-C40C66FF867C}">
                  <a14:compatExt spid="_x0000_s123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95250</xdr:colOff>
          <xdr:row>24</xdr:row>
          <xdr:rowOff>342900</xdr:rowOff>
        </xdr:to>
        <xdr:sp macro="" textlink="">
          <xdr:nvSpPr>
            <xdr:cNvPr id="123911" name="Check Box 7" hidden="1">
              <a:extLst>
                <a:ext uri="{63B3BB69-23CF-44E3-9099-C40C66FF867C}">
                  <a14:compatExt spid="_x0000_s123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202407</xdr:colOff>
      <xdr:row>2</xdr:row>
      <xdr:rowOff>226219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24025"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24930" name="Check Box 2" hidden="1">
              <a:extLst>
                <a:ext uri="{63B3BB69-23CF-44E3-9099-C40C66FF867C}">
                  <a14:compatExt spid="_x0000_s124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142875</xdr:colOff>
          <xdr:row>24</xdr:row>
          <xdr:rowOff>361950</xdr:rowOff>
        </xdr:to>
        <xdr:sp macro="" textlink="">
          <xdr:nvSpPr>
            <xdr:cNvPr id="124931" name="Check Box 3" hidden="1">
              <a:extLst>
                <a:ext uri="{63B3BB69-23CF-44E3-9099-C40C66FF867C}">
                  <a14:compatExt spid="_x0000_s124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24932" name="Check Box 4" hidden="1">
              <a:extLst>
                <a:ext uri="{63B3BB69-23CF-44E3-9099-C40C66FF867C}">
                  <a14:compatExt spid="_x0000_s124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24933" name="Check Box 5" hidden="1">
              <a:extLst>
                <a:ext uri="{63B3BB69-23CF-44E3-9099-C40C66FF867C}">
                  <a14:compatExt spid="_x0000_s124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45</xdr:col>
          <xdr:colOff>95250</xdr:colOff>
          <xdr:row>24</xdr:row>
          <xdr:rowOff>361950</xdr:rowOff>
        </xdr:to>
        <xdr:sp macro="" textlink="">
          <xdr:nvSpPr>
            <xdr:cNvPr id="124934" name="Check Box 6" hidden="1">
              <a:extLst>
                <a:ext uri="{63B3BB69-23CF-44E3-9099-C40C66FF867C}">
                  <a14:compatExt spid="_x0000_s124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95250</xdr:colOff>
          <xdr:row>24</xdr:row>
          <xdr:rowOff>342900</xdr:rowOff>
        </xdr:to>
        <xdr:sp macro="" textlink="">
          <xdr:nvSpPr>
            <xdr:cNvPr id="124935" name="Check Box 7" hidden="1">
              <a:extLst>
                <a:ext uri="{63B3BB69-23CF-44E3-9099-C40C66FF867C}">
                  <a14:compatExt spid="_x0000_s124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69057</xdr:colOff>
      <xdr:row>0</xdr:row>
      <xdr:rowOff>71438</xdr:rowOff>
    </xdr:from>
    <xdr:to>
      <xdr:col>8</xdr:col>
      <xdr:colOff>202407</xdr:colOff>
      <xdr:row>2</xdr:row>
      <xdr:rowOff>226219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7" y="71438"/>
          <a:ext cx="1724025" cy="745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24</xdr:row>
          <xdr:rowOff>47625</xdr:rowOff>
        </xdr:from>
        <xdr:to>
          <xdr:col>17</xdr:col>
          <xdr:colOff>95250</xdr:colOff>
          <xdr:row>24</xdr:row>
          <xdr:rowOff>361950</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24</xdr:row>
          <xdr:rowOff>66675</xdr:rowOff>
        </xdr:from>
        <xdr:to>
          <xdr:col>20</xdr:col>
          <xdr:colOff>142875</xdr:colOff>
          <xdr:row>24</xdr:row>
          <xdr:rowOff>361950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24</xdr:row>
          <xdr:rowOff>47625</xdr:rowOff>
        </xdr:from>
        <xdr:to>
          <xdr:col>30</xdr:col>
          <xdr:colOff>219075</xdr:colOff>
          <xdr:row>24</xdr:row>
          <xdr:rowOff>361950</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24</xdr:row>
          <xdr:rowOff>57150</xdr:rowOff>
        </xdr:from>
        <xdr:to>
          <xdr:col>32</xdr:col>
          <xdr:colOff>247650</xdr:colOff>
          <xdr:row>24</xdr:row>
          <xdr:rowOff>342900</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24</xdr:row>
          <xdr:rowOff>47625</xdr:rowOff>
        </xdr:from>
        <xdr:to>
          <xdr:col>45</xdr:col>
          <xdr:colOff>95250</xdr:colOff>
          <xdr:row>24</xdr:row>
          <xdr:rowOff>361950</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24</xdr:row>
          <xdr:rowOff>57150</xdr:rowOff>
        </xdr:from>
        <xdr:to>
          <xdr:col>49</xdr:col>
          <xdr:colOff>95250</xdr:colOff>
          <xdr:row>24</xdr:row>
          <xdr:rowOff>342900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ny.ayala\Downloads\Matriz%20Riesgos%202019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Dofa"/>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B2" t="str">
            <v>Riesgo de Corrupción</v>
          </cell>
          <cell r="C2" t="str">
            <v>Políticas Institucional y Planeación</v>
          </cell>
          <cell r="D2" t="str">
            <v>Decisiones ajustadas a intereses propios o de terceros</v>
          </cell>
          <cell r="E2" t="str">
            <v>Inadecuado suministro/entrega de Productos y/o servicios</v>
          </cell>
          <cell r="F2" t="str">
            <v>Inadecuado suministro/entrega de Productos y/o servicios</v>
          </cell>
          <cell r="G2" t="str">
            <v>Modificación o eliminación no autorizada de información</v>
          </cell>
          <cell r="H2" t="str">
            <v>Preservación de activos</v>
          </cell>
          <cell r="I2" t="str">
            <v>a</v>
          </cell>
          <cell r="J2" t="str">
            <v>Cumplimiento</v>
          </cell>
          <cell r="K2" t="str">
            <v>Financieros</v>
          </cell>
          <cell r="L2" t="str">
            <v>Sociales</v>
          </cell>
          <cell r="U2" t="str">
            <v>Sí</v>
          </cell>
          <cell r="V2" t="str">
            <v>X</v>
          </cell>
          <cell r="Y2" t="str">
            <v>Objetivo estrategico 1</v>
          </cell>
          <cell r="AB2" t="str">
            <v>La consolidación del nuevo Modelo Integrado de Planeación y Gestión-MIPG</v>
          </cell>
          <cell r="AD2" t="str">
            <v>Consulta Índice de Propietarios</v>
          </cell>
          <cell r="AE2" t="str">
            <v>Todos los procesos en el Sistema Integrado de Gestión</v>
          </cell>
          <cell r="AF2">
            <v>1</v>
          </cell>
          <cell r="AG2" t="str">
            <v>ariel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cell r="AV2" t="str">
            <v>Archivador</v>
          </cell>
        </row>
        <row r="3">
          <cell r="B3" t="str">
            <v>Riesgo Estratégico</v>
          </cell>
          <cell r="C3" t="str">
            <v>Sistema de Operación de Gestión Institucional - SOGI</v>
          </cell>
          <cell r="D3" t="str">
            <v>Desvío de recursos físicos o económicos</v>
          </cell>
          <cell r="E3" t="str">
            <v>Incumplimiento de los objetivos establecidos</v>
          </cell>
          <cell r="F3" t="str">
            <v>Incumplimiento de los objetivos establecidos</v>
          </cell>
          <cell r="G3" t="str">
            <v>Interrupción en la prestación del servicio</v>
          </cell>
          <cell r="H3" t="str">
            <v>Decisiones acertadas</v>
          </cell>
          <cell r="I3" t="str">
            <v>al</v>
          </cell>
          <cell r="J3" t="str">
            <v>Imagen</v>
          </cell>
          <cell r="K3" t="str">
            <v>Personal</v>
          </cell>
          <cell r="L3" t="str">
            <v>Políticos</v>
          </cell>
          <cell r="U3" t="str">
            <v>No</v>
          </cell>
          <cell r="Y3" t="str">
            <v>Objetivo estrategico 2</v>
          </cell>
          <cell r="AB3" t="str">
            <v>Los instrumentos definidos en el marco de la transparencia y la rendición de cuentas</v>
          </cell>
          <cell r="AD3" t="str">
            <v>Consulta en la Ventanilla Única de Registro - VUR</v>
          </cell>
          <cell r="AE3" t="str">
            <v>Procesos estratégicos en el Sistema Integrado de Gestión</v>
          </cell>
          <cell r="AF3">
            <v>2</v>
          </cell>
          <cell r="AG3" t="str">
            <v>leonel</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cell r="AV3" t="str">
            <v>Carpeta física</v>
          </cell>
        </row>
        <row r="4">
          <cell r="B4" t="str">
            <v xml:space="preserve">Riesgo de Gestión </v>
          </cell>
          <cell r="C4" t="str">
            <v>Formulación y Evaluación de Proyectos de Inversión</v>
          </cell>
          <cell r="D4" t="str">
            <v>Exceso de las facultades otorgadas</v>
          </cell>
          <cell r="E4" t="str">
            <v>Inadecuada planificación</v>
          </cell>
          <cell r="F4" t="str">
            <v>Inadecuada planificación</v>
          </cell>
          <cell r="G4" t="str">
            <v>Revelación no autorizada de Información</v>
          </cell>
          <cell r="H4" t="str">
            <v>Cumplimiento de compromisos</v>
          </cell>
          <cell r="I4" t="str">
            <v>ante</v>
          </cell>
          <cell r="J4" t="str">
            <v>Tecnología</v>
          </cell>
          <cell r="K4" t="str">
            <v>Procesos</v>
          </cell>
          <cell r="L4" t="str">
            <v>Personas</v>
          </cell>
          <cell r="Y4" t="str">
            <v>Objetivo estrategico 3</v>
          </cell>
          <cell r="AB4" t="str">
            <v>El reconocimiento del sistema de salud colombiano</v>
          </cell>
          <cell r="AD4" t="str">
            <v>Registro de Instrumentos Públicos</v>
          </cell>
          <cell r="AE4" t="str">
            <v>Procesos misionales en el Sistema Integrado de Gestión</v>
          </cell>
          <cell r="AF4">
            <v>3</v>
          </cell>
          <cell r="AG4" t="str">
            <v>melo</v>
          </cell>
          <cell r="AN4" t="str">
            <v>No existe</v>
          </cell>
          <cell r="AP4" t="str">
            <v>No se ejecuta</v>
          </cell>
          <cell r="AV4" t="str">
            <v>Disco Duro</v>
          </cell>
        </row>
        <row r="5">
          <cell r="B5" t="str">
            <v>Riesgo de Seguridad de la información</v>
          </cell>
          <cell r="C5" t="str">
            <v>Gestión de la Información Estadística Institucional</v>
          </cell>
          <cell r="D5" t="str">
            <v>Realización de cobros indebidos</v>
          </cell>
          <cell r="E5" t="str">
            <v>Inadecuada implementación de políticas, normas, estándares, planes y/o programas</v>
          </cell>
          <cell r="F5" t="str">
            <v>Inadecuada implementación de políticas, normas, estándares, planes y/o programas</v>
          </cell>
          <cell r="G5" t="str">
            <v>Pérdida de integridad de la información</v>
          </cell>
          <cell r="H5" t="str">
            <v>Cumplimiento legal</v>
          </cell>
          <cell r="I5" t="str">
            <v>bajo</v>
          </cell>
          <cell r="J5" t="str">
            <v>Estratégico</v>
          </cell>
          <cell r="K5" t="str">
            <v>Tecnología</v>
          </cell>
          <cell r="L5" t="str">
            <v>Económicos</v>
          </cell>
          <cell r="Y5" t="str">
            <v>Objetivo estrategico 4</v>
          </cell>
          <cell r="AB5" t="str">
            <v>El ingreso del país a la OCDE</v>
          </cell>
          <cell r="AD5" t="str">
            <v>Certificados de tradición y libertad de inmuebles</v>
          </cell>
          <cell r="AE5" t="str">
            <v>Procesos de apoyo en el Sistema Integrado de Gestión</v>
          </cell>
          <cell r="AF5">
            <v>4</v>
          </cell>
          <cell r="AG5" t="str">
            <v/>
          </cell>
          <cell r="AV5" t="str">
            <v>En la Nube</v>
          </cell>
        </row>
        <row r="6">
          <cell r="B6" t="str">
            <v>Oportunidad</v>
          </cell>
          <cell r="C6" t="str">
            <v>Gestión Comunicaciones</v>
          </cell>
          <cell r="D6" t="str">
            <v>Tráfico de influencias</v>
          </cell>
          <cell r="E6" t="str">
            <v>Inoportuna atención de necesidades o requerimientos</v>
          </cell>
          <cell r="F6" t="str">
            <v>Inoportuna atención de necesidades o requerimientos</v>
          </cell>
          <cell r="H6" t="str">
            <v>Exactitud</v>
          </cell>
          <cell r="I6" t="str">
            <v>cabe</v>
          </cell>
          <cell r="J6" t="str">
            <v>Financiero</v>
          </cell>
          <cell r="K6" t="str">
            <v>Estratégicos</v>
          </cell>
          <cell r="L6" t="str">
            <v>Tecnológicos</v>
          </cell>
          <cell r="AB6" t="str">
            <v>La implementación de nueva normatividad e instrumentos en el sistema de salud (Ley Estatutaria en Salud, mecanismo de exclusiones, Modelo Integrado de Atención en Salud-MIAS, aplicativo MiPres)</v>
          </cell>
          <cell r="AD6">
            <v>0</v>
          </cell>
          <cell r="AE6" t="str">
            <v>Procesos de evaluación en el Sistema Integrado de Gestión</v>
          </cell>
          <cell r="AF6" t="str">
            <v/>
          </cell>
          <cell r="AG6" t="str">
            <v/>
          </cell>
          <cell r="AV6" t="str">
            <v>Medio Extraíble</v>
          </cell>
        </row>
        <row r="7">
          <cell r="B7" t="str">
            <v>Daño Antijuridico</v>
          </cell>
          <cell r="C7" t="str">
            <v>Desarrollo y Fortalecimiento Institucional para el Servicio al Ciudadano</v>
          </cell>
          <cell r="D7" t="str">
            <v>Uso indebido de información privilegiada</v>
          </cell>
          <cell r="E7" t="str">
            <v>Inadecuada asignación y/o ejecución de los recursos</v>
          </cell>
          <cell r="F7" t="str">
            <v>Inadecuada asignación y/o ejecución de los recursos</v>
          </cell>
          <cell r="I7" t="str">
            <v>con</v>
          </cell>
          <cell r="J7" t="str">
            <v>Operativo</v>
          </cell>
          <cell r="K7" t="str">
            <v>Comunicación interna</v>
          </cell>
          <cell r="L7" t="str">
            <v>Medioambientales</v>
          </cell>
          <cell r="AB7" t="str">
            <v>La consolidación de la política farmacéutica: instrumentos de transparencia, uso racional de tecnologías en salud, cultura de autorregulación</v>
          </cell>
          <cell r="AD7">
            <v>0</v>
          </cell>
          <cell r="AE7" t="str">
            <v>Ningún proceso en el Sistema Integrado de Gestión</v>
          </cell>
          <cell r="AF7" t="str">
            <v/>
          </cell>
          <cell r="AG7" t="str">
            <v/>
          </cell>
          <cell r="AV7" t="str">
            <v>SAN</v>
          </cell>
        </row>
        <row r="8">
          <cell r="C8" t="str">
            <v>Segunda Instancia Registral</v>
          </cell>
          <cell r="E8" t="str">
            <v>Inadecuado seguimiento a la asignación y/o ejecución de los recursos</v>
          </cell>
          <cell r="F8" t="str">
            <v>Inadecuado seguimiento a la asignación y/o ejecución de los recursos</v>
          </cell>
          <cell r="I8" t="str">
            <v>contra</v>
          </cell>
          <cell r="K8" t="str">
            <v>Infraestructura</v>
          </cell>
          <cell r="AB8" t="str">
            <v>La promoción de una nueva cultura de la seguridad social</v>
          </cell>
          <cell r="AD8">
            <v>0</v>
          </cell>
          <cell r="AE8">
            <v>0</v>
          </cell>
          <cell r="AF8" t="str">
            <v/>
          </cell>
          <cell r="AG8" t="str">
            <v/>
          </cell>
          <cell r="AV8" t="str">
            <v>No Aplica</v>
          </cell>
        </row>
        <row r="9">
          <cell r="C9" t="str">
            <v>Seguimiento al Servicio de la Ventanilla Única de Registro - VUR</v>
          </cell>
          <cell r="E9" t="str">
            <v>Inoportuno seguimiento a la gestión</v>
          </cell>
          <cell r="F9" t="str">
            <v>Inoportuno seguimiento a la gestión</v>
          </cell>
          <cell r="I9" t="str">
            <v>de</v>
          </cell>
          <cell r="AB9" t="str">
            <v>La nueva EPS MEDIMAS</v>
          </cell>
          <cell r="AD9">
            <v>0</v>
          </cell>
          <cell r="AF9" t="e">
            <v>#REF!</v>
          </cell>
          <cell r="AG9" t="e">
            <v>#REF!</v>
          </cell>
        </row>
        <row r="10">
          <cell r="C10" t="str">
            <v>Actualización de la Información de las Bases de Datos de Registro</v>
          </cell>
          <cell r="E10" t="str">
            <v>Inadecuado seguimiento a la gestión</v>
          </cell>
          <cell r="F10" t="str">
            <v>Inadecuado seguimiento a la gestión</v>
          </cell>
          <cell r="I10" t="str">
            <v>desde</v>
          </cell>
          <cell r="AB10" t="str">
            <v>El fortalecimiento patrimonial de las EPS</v>
          </cell>
          <cell r="AD10">
            <v>0</v>
          </cell>
          <cell r="AF10" t="e">
            <v>#REF!</v>
          </cell>
          <cell r="AG10" t="e">
            <v>#REF!</v>
          </cell>
        </row>
        <row r="11">
          <cell r="C11" t="str">
            <v>Optimización de los Servicios en las ORIP's</v>
          </cell>
          <cell r="E11" t="str">
            <v>Incumplimiento en la entrega de los resultados e impacto previstos</v>
          </cell>
          <cell r="F11" t="str">
            <v>Incumplimiento en la entrega de los resultados e impacto previstos</v>
          </cell>
          <cell r="I11" t="str">
            <v>durante</v>
          </cell>
          <cell r="AB11" t="str">
            <v>El postconflicto</v>
          </cell>
          <cell r="AD11">
            <v>0</v>
          </cell>
          <cell r="AF11" t="e">
            <v>#REF!</v>
          </cell>
          <cell r="AG11" t="e">
            <v>#REF!</v>
          </cell>
        </row>
        <row r="12">
          <cell r="C12" t="str">
            <v>Gestión Jurídica Registral</v>
          </cell>
          <cell r="E12" t="str">
            <v>Daño de activos</v>
          </cell>
          <cell r="F12" t="str">
            <v>Daño de activos</v>
          </cell>
          <cell r="I12" t="str">
            <v>el</v>
          </cell>
          <cell r="AD12">
            <v>0</v>
          </cell>
        </row>
        <row r="13">
          <cell r="C13" t="str">
            <v>Gestión Tecnológica y Administrativa</v>
          </cell>
          <cell r="E13" t="str">
            <v>Decisiones erróneas</v>
          </cell>
          <cell r="F13" t="str">
            <v>Decisiones erróneas</v>
          </cell>
          <cell r="I13" t="str">
            <v>en</v>
          </cell>
          <cell r="AD13">
            <v>0</v>
          </cell>
        </row>
        <row r="14">
          <cell r="C14" t="str">
            <v>Gestión Orientación Registral</v>
          </cell>
          <cell r="E14" t="str">
            <v>Incumplimiento de compromisos</v>
          </cell>
          <cell r="F14" t="str">
            <v>Incumplimiento de compromisos</v>
          </cell>
          <cell r="I14" t="str">
            <v>entre</v>
          </cell>
          <cell r="AD14">
            <v>0</v>
          </cell>
        </row>
        <row r="15">
          <cell r="C15" t="str">
            <v>Gestión  de  Inspección y Vigilancia Registral</v>
          </cell>
          <cell r="E15" t="str">
            <v>Incumplimiento legal</v>
          </cell>
          <cell r="F15" t="str">
            <v>Incumplimiento legal</v>
          </cell>
          <cell r="I15" t="str">
            <v>hacia</v>
          </cell>
          <cell r="AD15">
            <v>0</v>
          </cell>
        </row>
        <row r="16">
          <cell r="C16" t="str">
            <v>Gestión de Control Registral</v>
          </cell>
          <cell r="E16" t="str">
            <v>Inexactitud</v>
          </cell>
          <cell r="F16" t="str">
            <v>Inexactitud</v>
          </cell>
          <cell r="I16" t="str">
            <v>hasta</v>
          </cell>
          <cell r="AD16">
            <v>0</v>
          </cell>
        </row>
        <row r="17">
          <cell r="C17" t="str">
            <v>Control de la Gestión del Servicio Notarial</v>
          </cell>
          <cell r="I17" t="str">
            <v>para</v>
          </cell>
          <cell r="AD17">
            <v>0</v>
          </cell>
        </row>
        <row r="18">
          <cell r="C18" t="str">
            <v>Inspección de la Gestión del Servicio Notarial</v>
          </cell>
          <cell r="I18" t="str">
            <v>por</v>
          </cell>
          <cell r="AD18">
            <v>0</v>
          </cell>
        </row>
        <row r="19">
          <cell r="C19" t="str">
            <v>Vigilancia de la Gestión del Servicio Notarial</v>
          </cell>
          <cell r="I19" t="str">
            <v>según</v>
          </cell>
          <cell r="AD19">
            <v>0</v>
          </cell>
        </row>
        <row r="20">
          <cell r="C20" t="str">
            <v xml:space="preserve">Administración Notarial respecto a las Situaciones Administrativas </v>
          </cell>
          <cell r="I20" t="str">
            <v>sobre</v>
          </cell>
          <cell r="AD20">
            <v>0</v>
          </cell>
        </row>
        <row r="21">
          <cell r="C21" t="str">
            <v>Gestión para la Protección Patrimonial de Predios y Territorios Abandonados</v>
          </cell>
          <cell r="I21" t="str">
            <v>tras</v>
          </cell>
          <cell r="AD21">
            <v>0</v>
          </cell>
        </row>
        <row r="22">
          <cell r="C22" t="str">
            <v>Gestión para la Restitución de Tierras Despojadas y Abandonadas Forzosamente</v>
          </cell>
          <cell r="AD22">
            <v>0</v>
          </cell>
        </row>
        <row r="23">
          <cell r="C23" t="str">
            <v>Gestión para  la Formalización  de predios Rurales y Urbanos</v>
          </cell>
          <cell r="AD23">
            <v>0</v>
          </cell>
        </row>
        <row r="24">
          <cell r="C24" t="str">
            <v>Gestión Vinculación del Talento Humano</v>
          </cell>
          <cell r="AD24">
            <v>0</v>
          </cell>
        </row>
        <row r="25">
          <cell r="C25" t="str">
            <v>Gestión Permanencia del Talento Humano</v>
          </cell>
          <cell r="AD25">
            <v>0</v>
          </cell>
        </row>
        <row r="26">
          <cell r="C26" t="str">
            <v xml:space="preserve">Gestión de Retiro Laboral del Talento Humano </v>
          </cell>
          <cell r="AD26">
            <v>0</v>
          </cell>
        </row>
        <row r="27">
          <cell r="C27" t="str">
            <v>Gestión Documental del Talento Humano</v>
          </cell>
          <cell r="AD27">
            <v>0</v>
          </cell>
        </row>
        <row r="28">
          <cell r="C28" t="str">
            <v>Gestión Contabilidad y Costos</v>
          </cell>
          <cell r="AD28">
            <v>0</v>
          </cell>
        </row>
        <row r="29">
          <cell r="C29" t="str">
            <v>Gestión de Reconocimiento de Pensiones y Carteras de Vivienda</v>
          </cell>
          <cell r="AD29">
            <v>0</v>
          </cell>
        </row>
        <row r="30">
          <cell r="C30" t="str">
            <v>Gestión de Presupuesto</v>
          </cell>
          <cell r="AD30">
            <v>0</v>
          </cell>
        </row>
        <row r="31">
          <cell r="C31" t="str">
            <v>Gestión Recaudo y Subsidio Notariales</v>
          </cell>
          <cell r="AD31">
            <v>0</v>
          </cell>
        </row>
        <row r="32">
          <cell r="C32" t="str">
            <v>Gestión Tesorería</v>
          </cell>
          <cell r="AD32">
            <v>0</v>
          </cell>
        </row>
        <row r="33">
          <cell r="C33" t="str">
            <v>Gestión Servicios Administrativos</v>
          </cell>
          <cell r="AD33">
            <v>0</v>
          </cell>
        </row>
        <row r="34">
          <cell r="C34" t="str">
            <v>Diseño y Mantenimiento de la Infraestructura Física</v>
          </cell>
          <cell r="AD34">
            <v>0</v>
          </cell>
        </row>
        <row r="35">
          <cell r="C35" t="str">
            <v>Gestión Documental</v>
          </cell>
          <cell r="AD35">
            <v>0</v>
          </cell>
        </row>
        <row r="36">
          <cell r="C36" t="str">
            <v>Gestión de Compras y Contratación</v>
          </cell>
        </row>
        <row r="37">
          <cell r="C37" t="str">
            <v>Control y Seguimiento Contractual</v>
          </cell>
        </row>
        <row r="38">
          <cell r="C38" t="str">
            <v>Gestión Ambiental</v>
          </cell>
        </row>
        <row r="39">
          <cell r="C39" t="str">
            <v>Apoyo Jurídico Notarial y Registral</v>
          </cell>
        </row>
        <row r="40">
          <cell r="C40" t="str">
            <v>Concurso Notarial y Registral</v>
          </cell>
        </row>
        <row r="41">
          <cell r="C41" t="str">
            <v>Representación Judicial</v>
          </cell>
        </row>
        <row r="42">
          <cell r="C42" t="str">
            <v>Cobro Coactivo</v>
          </cell>
        </row>
        <row r="43">
          <cell r="C43" t="str">
            <v>Gestión Incorporación de Tecnológica</v>
          </cell>
        </row>
        <row r="44">
          <cell r="C44" t="str">
            <v>Gestión Recursos de Tecnología</v>
          </cell>
        </row>
        <row r="45">
          <cell r="C45" t="str">
            <v>Control Interno de Gestión</v>
          </cell>
        </row>
        <row r="46">
          <cell r="C46" t="str">
            <v>Gestión Disciplinario Interno</v>
          </cell>
        </row>
        <row r="47">
          <cell r="C4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Contexto Proceso"/>
    </sheetNames>
    <sheetDataSet>
      <sheetData sheetId="0">
        <row r="2">
          <cell r="A2" t="str">
            <v>Raro (1)</v>
          </cell>
          <cell r="I2" t="str">
            <v>MACC01 Mejora Continua</v>
          </cell>
          <cell r="T2" t="str">
            <v>X</v>
          </cell>
        </row>
        <row r="3">
          <cell r="I3" t="str">
            <v>DESC01 Direccionamiento Estratégico</v>
          </cell>
        </row>
        <row r="4">
          <cell r="I4" t="str">
            <v>ASIC01 Administración del Sistema Integrado de Gestión Institucional</v>
          </cell>
        </row>
        <row r="5">
          <cell r="I5" t="str">
            <v>GCMC01 Gestión de las Comunicaciones Públicas y Estratégicas</v>
          </cell>
        </row>
        <row r="6">
          <cell r="I6" t="str">
            <v>GSCC01 Gestión de Servicio al Ciudadano</v>
          </cell>
        </row>
        <row r="7">
          <cell r="I7" t="str">
            <v>TEDC01 Transversalización del Enfoque Diferencial</v>
          </cell>
        </row>
        <row r="8">
          <cell r="I8" t="str">
            <v>GVTC01 Gestión para la Innovación y Adopción de las Mejores Prácticas de TIC</v>
          </cell>
        </row>
        <row r="9">
          <cell r="I9" t="str">
            <v>GIPC01 Gestión de las Intervenciones Individuales y Colectivas para la Promoción de la Salud y Prevención de la Enfernedad</v>
          </cell>
        </row>
        <row r="10">
          <cell r="I10" t="str">
            <v>GPSC01 Gestión de la Protección Social en Salud</v>
          </cell>
        </row>
        <row r="11">
          <cell r="I11" t="str">
            <v>PSSC01 Gestión de la Prestación de Servicios de Salud</v>
          </cell>
        </row>
        <row r="12">
          <cell r="I12" t="str">
            <v>APFC01 Análisis de Recursos del SGSS y Planeación Financiera Territorial</v>
          </cell>
        </row>
        <row r="13">
          <cell r="I13" t="str">
            <v>CVSC01 Ciclo de Vida y Reingeniería de Sistemas de Información</v>
          </cell>
        </row>
        <row r="14">
          <cell r="I14" t="str">
            <v>PSPC01 Planeación, Monitoreo y Evaluación de Resultados en Salud Pública</v>
          </cell>
        </row>
        <row r="15">
          <cell r="I15" t="str">
            <v>THSC01 Desarrollo del Talento Humano en Salud</v>
          </cell>
        </row>
        <row r="16">
          <cell r="I16" t="str">
            <v>GMTC01 Gestión de Medicamentos y Tecnologías en Salud</v>
          </cell>
        </row>
        <row r="17">
          <cell r="I17" t="str">
            <v>IFDC01 Integración de Datos de Nuevas Fuentes al Sistema de Gestión de Datos</v>
          </cell>
        </row>
        <row r="18">
          <cell r="I18" t="str">
            <v>GTHC01 Gestión del Talento Humano</v>
          </cell>
        </row>
        <row r="19">
          <cell r="I19" t="str">
            <v>GCOC01 Gestión de Contratación</v>
          </cell>
        </row>
        <row r="20">
          <cell r="I20" t="str">
            <v>GDOC01 Gestión Documental</v>
          </cell>
        </row>
        <row r="21">
          <cell r="I21" t="str">
            <v>SIMC01 Administración de Sistemas de Información</v>
          </cell>
        </row>
        <row r="22">
          <cell r="I22" t="str">
            <v>GSTC01 Gestión de Soporte a las Tecnologías</v>
          </cell>
        </row>
        <row r="23">
          <cell r="I23" t="str">
            <v>AELC01 Administración de Entidades Liquidadas</v>
          </cell>
        </row>
        <row r="24">
          <cell r="I24" t="str">
            <v>GJAC01 Gestión Jurídica</v>
          </cell>
        </row>
        <row r="25">
          <cell r="I25" t="str">
            <v>GFIC01 Gestión Financiera</v>
          </cell>
        </row>
        <row r="26">
          <cell r="I26" t="str">
            <v>ABIC01 Administración de Bienes e Insumos</v>
          </cell>
        </row>
        <row r="27">
          <cell r="I27" t="str">
            <v>CEVC01 Control y Evaluación de la Gestión</v>
          </cell>
        </row>
        <row r="28">
          <cell r="I28" t="str">
            <v>GYPC01 Gestión y Prevención de Asuntos Disciplinarios</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9.xml"/><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 Id="rId9" Type="http://schemas.openxmlformats.org/officeDocument/2006/relationships/ctrlProp" Target="../ctrlProps/ctrlProp3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8.vml"/><Relationship Id="rId7" Type="http://schemas.openxmlformats.org/officeDocument/2006/relationships/ctrlProp" Target="../ctrlProps/ctrlProp34.xml"/><Relationship Id="rId2" Type="http://schemas.openxmlformats.org/officeDocument/2006/relationships/drawing" Target="../drawings/drawing10.xml"/><Relationship Id="rId1" Type="http://schemas.openxmlformats.org/officeDocument/2006/relationships/printerSettings" Target="../printerSettings/printerSettings8.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1.xml"/><Relationship Id="rId3" Type="http://schemas.openxmlformats.org/officeDocument/2006/relationships/vmlDrawing" Target="../drawings/vmlDrawing9.vml"/><Relationship Id="rId7" Type="http://schemas.openxmlformats.org/officeDocument/2006/relationships/ctrlProp" Target="../ctrlProps/ctrlProp4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 Id="rId9" Type="http://schemas.openxmlformats.org/officeDocument/2006/relationships/ctrlProp" Target="../ctrlProps/ctrlProp4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7.xml"/><Relationship Id="rId3" Type="http://schemas.openxmlformats.org/officeDocument/2006/relationships/vmlDrawing" Target="../drawings/vmlDrawing10.vml"/><Relationship Id="rId7" Type="http://schemas.openxmlformats.org/officeDocument/2006/relationships/ctrlProp" Target="../ctrlProps/ctrlProp46.xml"/><Relationship Id="rId2" Type="http://schemas.openxmlformats.org/officeDocument/2006/relationships/drawing" Target="../drawings/drawing12.xml"/><Relationship Id="rId1" Type="http://schemas.openxmlformats.org/officeDocument/2006/relationships/printerSettings" Target="../printerSettings/printerSettings10.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 Id="rId9" Type="http://schemas.openxmlformats.org/officeDocument/2006/relationships/ctrlProp" Target="../ctrlProps/ctrlProp4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1.vml"/><Relationship Id="rId7" Type="http://schemas.openxmlformats.org/officeDocument/2006/relationships/ctrlProp" Target="../ctrlProps/ctrlProp52.xml"/><Relationship Id="rId2" Type="http://schemas.openxmlformats.org/officeDocument/2006/relationships/drawing" Target="../drawings/drawing13.xml"/><Relationship Id="rId1" Type="http://schemas.openxmlformats.org/officeDocument/2006/relationships/printerSettings" Target="../printerSettings/printerSettings11.bin"/><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4.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5.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4.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5.vml"/><Relationship Id="rId7" Type="http://schemas.openxmlformats.org/officeDocument/2006/relationships/ctrlProp" Target="../ctrlProps/ctrlProp16.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6.vml"/><Relationship Id="rId7" Type="http://schemas.openxmlformats.org/officeDocument/2006/relationships/ctrlProp" Target="../ctrlProps/ctrlProp22.xml"/><Relationship Id="rId2" Type="http://schemas.openxmlformats.org/officeDocument/2006/relationships/drawing" Target="../drawings/drawing8.xml"/><Relationship Id="rId1" Type="http://schemas.openxmlformats.org/officeDocument/2006/relationships/printerSettings" Target="../printerSettings/printerSettings6.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W45"/>
  <sheetViews>
    <sheetView zoomScaleNormal="100" workbookViewId="0">
      <pane xSplit="2" ySplit="1" topLeftCell="AG2" activePane="bottomRight" state="frozen"/>
      <selection pane="topRight" activeCell="C1" sqref="C1"/>
      <selection pane="bottomLeft" activeCell="A2" sqref="A2"/>
      <selection pane="bottomRight" activeCell="E1" sqref="E1"/>
    </sheetView>
  </sheetViews>
  <sheetFormatPr defaultColWidth="11.5703125" defaultRowHeight="12.75"/>
  <cols>
    <col min="1" max="1" width="16" style="166" bestFit="1" customWidth="1"/>
    <col min="2" max="2" width="17.28515625" style="166" customWidth="1"/>
    <col min="3" max="3" width="34.42578125" style="166" customWidth="1"/>
    <col min="4" max="5" width="22" style="166" customWidth="1"/>
    <col min="6" max="6" width="26.5703125" style="166" customWidth="1"/>
    <col min="7" max="7" width="31.140625" style="166" customWidth="1"/>
    <col min="8" max="8" width="30.7109375" style="166" customWidth="1"/>
    <col min="9" max="9" width="13.42578125" style="166" customWidth="1"/>
    <col min="10" max="10" width="20.7109375" style="166" bestFit="1" customWidth="1"/>
    <col min="11" max="11" width="25.42578125" style="166" bestFit="1" customWidth="1"/>
    <col min="12" max="12" width="26.85546875" style="166" customWidth="1"/>
    <col min="13" max="13" width="46.140625" style="166" customWidth="1"/>
    <col min="14" max="14" width="24.85546875" style="166" customWidth="1"/>
    <col min="15" max="15" width="30.28515625" style="166" bestFit="1" customWidth="1"/>
    <col min="16" max="16" width="27.28515625" style="166" bestFit="1" customWidth="1"/>
    <col min="17" max="17" width="27.140625" style="166" customWidth="1"/>
    <col min="18" max="18" width="24" style="166" customWidth="1"/>
    <col min="19" max="19" width="16.28515625" style="166" customWidth="1"/>
    <col min="20" max="20" width="14.85546875" style="166" customWidth="1"/>
    <col min="21" max="23" width="11.5703125" style="166"/>
    <col min="24" max="24" width="22.5703125" style="166" bestFit="1" customWidth="1"/>
    <col min="25" max="25" width="22.7109375" style="166" customWidth="1"/>
    <col min="26" max="26" width="14.85546875" style="166" customWidth="1"/>
    <col min="27" max="27" width="12.42578125" style="166" customWidth="1"/>
    <col min="28" max="29" width="16" style="166" customWidth="1"/>
    <col min="30" max="30" width="43.7109375" style="166" customWidth="1"/>
    <col min="31" max="31" width="25.7109375" style="166" bestFit="1" customWidth="1"/>
    <col min="32" max="33" width="31.42578125" style="175" bestFit="1" customWidth="1"/>
    <col min="34" max="42" width="11.5703125" style="166"/>
    <col min="43" max="43" width="16.85546875" style="166" customWidth="1"/>
    <col min="44" max="44" width="17" style="166" customWidth="1"/>
    <col min="45" max="45" width="19.85546875" style="166" customWidth="1"/>
    <col min="46" max="46" width="20.7109375" style="166" customWidth="1"/>
    <col min="47" max="16384" width="11.5703125" style="166"/>
  </cols>
  <sheetData>
    <row r="1" spans="1:49" ht="89.25">
      <c r="A1" s="157" t="s">
        <v>32</v>
      </c>
      <c r="B1" s="157" t="s">
        <v>201</v>
      </c>
      <c r="C1" s="157" t="s">
        <v>4</v>
      </c>
      <c r="D1" s="50" t="s">
        <v>19</v>
      </c>
      <c r="E1" s="50" t="s">
        <v>693</v>
      </c>
      <c r="F1" s="159" t="s">
        <v>8</v>
      </c>
      <c r="G1" s="50" t="s">
        <v>692</v>
      </c>
      <c r="H1" s="50" t="s">
        <v>195</v>
      </c>
      <c r="I1" s="46" t="s">
        <v>21</v>
      </c>
      <c r="J1" s="46" t="s">
        <v>230</v>
      </c>
      <c r="K1" s="46" t="s">
        <v>40</v>
      </c>
      <c r="L1" s="46" t="s">
        <v>41</v>
      </c>
      <c r="M1" s="129" t="s">
        <v>305</v>
      </c>
      <c r="N1" s="129" t="s">
        <v>129</v>
      </c>
      <c r="O1" s="130" t="s">
        <v>309</v>
      </c>
      <c r="P1" s="130" t="s">
        <v>59</v>
      </c>
      <c r="Q1" s="130" t="s">
        <v>322</v>
      </c>
      <c r="R1" s="130" t="s">
        <v>202</v>
      </c>
      <c r="S1" s="130" t="s">
        <v>85</v>
      </c>
      <c r="T1" s="130" t="s">
        <v>207</v>
      </c>
      <c r="U1" s="46" t="s">
        <v>94</v>
      </c>
      <c r="V1" s="46" t="s">
        <v>104</v>
      </c>
      <c r="W1" s="46" t="s">
        <v>105</v>
      </c>
      <c r="X1" s="46" t="s">
        <v>178</v>
      </c>
      <c r="Y1" s="124" t="s">
        <v>216</v>
      </c>
      <c r="Z1" s="128" t="s">
        <v>219</v>
      </c>
      <c r="AA1" s="125" t="s">
        <v>217</v>
      </c>
      <c r="AB1" s="126" t="s">
        <v>218</v>
      </c>
      <c r="AC1" s="127" t="s">
        <v>259</v>
      </c>
      <c r="AD1" s="160" t="s">
        <v>266</v>
      </c>
      <c r="AE1" s="161" t="s">
        <v>220</v>
      </c>
      <c r="AF1" s="162" t="s">
        <v>273</v>
      </c>
      <c r="AG1" s="162" t="s">
        <v>289</v>
      </c>
      <c r="AH1" s="163" t="s">
        <v>343</v>
      </c>
      <c r="AI1" s="163" t="s">
        <v>344</v>
      </c>
      <c r="AJ1" s="163" t="s">
        <v>345</v>
      </c>
      <c r="AK1" s="163" t="s">
        <v>346</v>
      </c>
      <c r="AL1" s="163" t="s">
        <v>347</v>
      </c>
      <c r="AM1" s="163" t="s">
        <v>348</v>
      </c>
      <c r="AN1" s="163" t="s">
        <v>349</v>
      </c>
      <c r="AO1" s="164" t="s">
        <v>367</v>
      </c>
      <c r="AP1" s="163" t="s">
        <v>373</v>
      </c>
      <c r="AQ1" s="165" t="s">
        <v>390</v>
      </c>
      <c r="AR1" s="165" t="s">
        <v>391</v>
      </c>
      <c r="AS1" s="159" t="s">
        <v>435</v>
      </c>
      <c r="AT1" s="159" t="s">
        <v>436</v>
      </c>
      <c r="AU1" s="159" t="s">
        <v>495</v>
      </c>
      <c r="AV1" s="398" t="s">
        <v>659</v>
      </c>
      <c r="AW1" s="166" t="s">
        <v>660</v>
      </c>
    </row>
    <row r="2" spans="1:49" ht="51">
      <c r="A2" s="167">
        <v>1</v>
      </c>
      <c r="B2" s="167" t="s">
        <v>229</v>
      </c>
      <c r="C2" s="258" t="s">
        <v>507</v>
      </c>
      <c r="D2" s="135" t="s">
        <v>15</v>
      </c>
      <c r="E2" s="397" t="s">
        <v>608</v>
      </c>
      <c r="F2" s="397" t="s">
        <v>608</v>
      </c>
      <c r="G2" s="135" t="s">
        <v>125</v>
      </c>
      <c r="H2" s="135" t="s">
        <v>200</v>
      </c>
      <c r="I2" s="167" t="s">
        <v>628</v>
      </c>
      <c r="J2" s="167" t="s">
        <v>231</v>
      </c>
      <c r="K2" s="167" t="s">
        <v>409</v>
      </c>
      <c r="L2" s="168" t="s">
        <v>45</v>
      </c>
      <c r="M2" s="167" t="s">
        <v>688</v>
      </c>
      <c r="N2" s="167" t="s">
        <v>236</v>
      </c>
      <c r="O2" s="168" t="s">
        <v>126</v>
      </c>
      <c r="P2" s="167" t="str">
        <f>""</f>
        <v/>
      </c>
      <c r="Q2" s="168" t="s">
        <v>54</v>
      </c>
      <c r="R2" s="167" t="s">
        <v>214</v>
      </c>
      <c r="S2" s="242" t="s">
        <v>86</v>
      </c>
      <c r="T2" s="242" t="s">
        <v>210</v>
      </c>
      <c r="U2" s="167" t="s">
        <v>84</v>
      </c>
      <c r="V2" s="167" t="s">
        <v>103</v>
      </c>
      <c r="W2" s="169"/>
      <c r="X2" s="230" t="str">
        <f>IF('CJ-CCN-RG-01 V1 F.22-10-2020'!$AX$9="","",'CJ-CCN-RG-01 V1 F.22-10-2020'!$AX$9)</f>
        <v/>
      </c>
      <c r="Y2" s="170" t="s">
        <v>635</v>
      </c>
      <c r="Z2" s="170" t="s">
        <v>639</v>
      </c>
      <c r="AA2" s="170" t="s">
        <v>644</v>
      </c>
      <c r="AB2" s="170" t="s">
        <v>649</v>
      </c>
      <c r="AC2" s="170" t="s">
        <v>654</v>
      </c>
      <c r="AD2" s="171" t="s">
        <v>558</v>
      </c>
      <c r="AE2" s="169" t="s">
        <v>221</v>
      </c>
      <c r="AF2" s="167" t="str">
        <f>IF('Contexto Proceso'!D46&lt;&gt;"",'Contexto Proceso'!D46,"")</f>
        <v xml:space="preserve">Falta de personal </v>
      </c>
      <c r="AG2" s="167" t="str">
        <f>IF('Contexto Proceso'!E58&lt;&gt;"",'Contexto Proceso'!E58,"")</f>
        <v/>
      </c>
      <c r="AH2" s="172" t="s">
        <v>350</v>
      </c>
      <c r="AI2" s="172" t="s">
        <v>352</v>
      </c>
      <c r="AJ2" s="172" t="s">
        <v>354</v>
      </c>
      <c r="AK2" s="172" t="s">
        <v>356</v>
      </c>
      <c r="AL2" s="172" t="s">
        <v>358</v>
      </c>
      <c r="AM2" s="172" t="s">
        <v>395</v>
      </c>
      <c r="AN2" s="172" t="s">
        <v>360</v>
      </c>
      <c r="AO2" s="167" t="s">
        <v>368</v>
      </c>
      <c r="AP2" s="172" t="s">
        <v>374</v>
      </c>
      <c r="AQ2" s="167" t="s">
        <v>388</v>
      </c>
      <c r="AR2" s="167" t="s">
        <v>388</v>
      </c>
      <c r="AS2" s="167">
        <v>80</v>
      </c>
      <c r="AT2" s="167">
        <v>80</v>
      </c>
      <c r="AU2" s="167" t="s">
        <v>493</v>
      </c>
      <c r="AV2" s="169" t="s">
        <v>661</v>
      </c>
      <c r="AW2" s="166">
        <v>1</v>
      </c>
    </row>
    <row r="3" spans="1:49" ht="63.75">
      <c r="A3" s="167">
        <v>2</v>
      </c>
      <c r="B3" s="167" t="s">
        <v>596</v>
      </c>
      <c r="C3" s="259" t="s">
        <v>508</v>
      </c>
      <c r="D3" s="135" t="s">
        <v>17</v>
      </c>
      <c r="E3" s="397" t="s">
        <v>610</v>
      </c>
      <c r="F3" s="397" t="s">
        <v>610</v>
      </c>
      <c r="G3" s="135" t="s">
        <v>187</v>
      </c>
      <c r="H3" s="135" t="s">
        <v>196</v>
      </c>
      <c r="I3" s="167" t="s">
        <v>22</v>
      </c>
      <c r="J3" s="167" t="s">
        <v>232</v>
      </c>
      <c r="K3" s="167" t="s">
        <v>35</v>
      </c>
      <c r="L3" s="168" t="s">
        <v>44</v>
      </c>
      <c r="M3" s="167" t="s">
        <v>689</v>
      </c>
      <c r="N3" s="167" t="s">
        <v>237</v>
      </c>
      <c r="O3" s="168" t="s">
        <v>52</v>
      </c>
      <c r="P3" s="173" t="str">
        <f>""</f>
        <v/>
      </c>
      <c r="Q3" s="168" t="s">
        <v>55</v>
      </c>
      <c r="R3" s="167" t="s">
        <v>57</v>
      </c>
      <c r="S3" s="243" t="s">
        <v>87</v>
      </c>
      <c r="T3" s="243" t="s">
        <v>209</v>
      </c>
      <c r="U3" s="167" t="s">
        <v>93</v>
      </c>
      <c r="X3" s="230" t="str">
        <f>IF('CJ-CCN-RG-02 V1 F.22-10-2020'!$AX$9="","",'CJ-CCN-RG-02 V1 F.22-10-2020'!$AX$9)</f>
        <v/>
      </c>
      <c r="Y3" s="170" t="s">
        <v>636</v>
      </c>
      <c r="Z3" s="170" t="s">
        <v>640</v>
      </c>
      <c r="AA3" s="170" t="s">
        <v>645</v>
      </c>
      <c r="AB3" s="170" t="s">
        <v>650</v>
      </c>
      <c r="AC3" s="170" t="s">
        <v>655</v>
      </c>
      <c r="AD3" s="167" t="s">
        <v>559</v>
      </c>
      <c r="AE3" s="169" t="s">
        <v>222</v>
      </c>
      <c r="AF3" s="167" t="str">
        <f>IF('Contexto Proceso'!D47&lt;&gt;"",'Contexto Proceso'!D47,"")</f>
        <v>Archivo de los asuntos referentes a Carrera Notarial no se encuentra actualizado</v>
      </c>
      <c r="AG3" s="167" t="str">
        <f>IF('Contexto Proceso'!E59&lt;&gt;"",'Contexto Proceso'!E59,"")</f>
        <v/>
      </c>
      <c r="AH3" s="172" t="s">
        <v>351</v>
      </c>
      <c r="AI3" s="172" t="s">
        <v>353</v>
      </c>
      <c r="AJ3" s="172" t="s">
        <v>355</v>
      </c>
      <c r="AK3" s="172" t="s">
        <v>357</v>
      </c>
      <c r="AL3" s="172" t="s">
        <v>359</v>
      </c>
      <c r="AM3" s="172" t="s">
        <v>396</v>
      </c>
      <c r="AN3" s="172" t="s">
        <v>363</v>
      </c>
      <c r="AO3" s="167" t="s">
        <v>369</v>
      </c>
      <c r="AP3" s="172" t="s">
        <v>375</v>
      </c>
      <c r="AQ3" s="167" t="s">
        <v>389</v>
      </c>
      <c r="AR3" s="167" t="s">
        <v>392</v>
      </c>
      <c r="AS3" s="167">
        <v>0</v>
      </c>
      <c r="AT3" s="167">
        <v>60</v>
      </c>
      <c r="AU3" s="167" t="s">
        <v>494</v>
      </c>
      <c r="AV3" s="169" t="s">
        <v>662</v>
      </c>
      <c r="AW3" s="166">
        <v>2</v>
      </c>
    </row>
    <row r="4" spans="1:49" ht="38.25">
      <c r="A4" s="167">
        <v>3</v>
      </c>
      <c r="B4" s="167" t="s">
        <v>597</v>
      </c>
      <c r="C4" s="259" t="s">
        <v>509</v>
      </c>
      <c r="D4" s="135" t="s">
        <v>18</v>
      </c>
      <c r="E4" s="397" t="s">
        <v>612</v>
      </c>
      <c r="F4" s="397" t="s">
        <v>612</v>
      </c>
      <c r="G4" s="135" t="s">
        <v>124</v>
      </c>
      <c r="H4" s="135" t="s">
        <v>197</v>
      </c>
      <c r="I4" s="167" t="s">
        <v>23</v>
      </c>
      <c r="J4" s="167" t="s">
        <v>37</v>
      </c>
      <c r="K4" s="167" t="s">
        <v>36</v>
      </c>
      <c r="L4" s="168" t="s">
        <v>47</v>
      </c>
      <c r="M4" s="167" t="s">
        <v>241</v>
      </c>
      <c r="N4" s="167" t="s">
        <v>238</v>
      </c>
      <c r="O4" s="168" t="s">
        <v>127</v>
      </c>
      <c r="P4" s="167" t="s">
        <v>60</v>
      </c>
      <c r="Q4" s="168" t="s">
        <v>56</v>
      </c>
      <c r="R4" s="167" t="s">
        <v>56</v>
      </c>
      <c r="S4" s="244" t="s">
        <v>88</v>
      </c>
      <c r="T4" s="244" t="s">
        <v>88</v>
      </c>
      <c r="X4" s="230" t="e">
        <f>IF(#REF!="","",#REF!)</f>
        <v>#REF!</v>
      </c>
      <c r="Y4" s="170" t="s">
        <v>637</v>
      </c>
      <c r="Z4" s="170" t="s">
        <v>641</v>
      </c>
      <c r="AA4" s="170" t="s">
        <v>646</v>
      </c>
      <c r="AB4" s="170" t="s">
        <v>651</v>
      </c>
      <c r="AC4" s="170" t="s">
        <v>656</v>
      </c>
      <c r="AD4" s="167" t="s">
        <v>560</v>
      </c>
      <c r="AE4" s="169" t="s">
        <v>223</v>
      </c>
      <c r="AF4" s="167" t="str">
        <f>IF('Contexto Proceso'!D48&lt;&gt;"",'Contexto Proceso'!D48,"")</f>
        <v>Asignacion tardia del reparto de peticiones por demora de las demas dependencias</v>
      </c>
      <c r="AG4" s="167" t="str">
        <f>IF('Contexto Proceso'!E60&lt;&gt;"",'Contexto Proceso'!E60,"")</f>
        <v/>
      </c>
      <c r="AN4" s="172" t="s">
        <v>362</v>
      </c>
      <c r="AO4" s="167" t="s">
        <v>370</v>
      </c>
      <c r="AP4" s="172" t="s">
        <v>376</v>
      </c>
      <c r="AR4" s="167" t="s">
        <v>389</v>
      </c>
      <c r="AV4" s="169" t="s">
        <v>663</v>
      </c>
      <c r="AW4" s="166">
        <v>3</v>
      </c>
    </row>
    <row r="5" spans="1:49" ht="63.75">
      <c r="A5" s="167">
        <v>4</v>
      </c>
      <c r="B5" s="167" t="s">
        <v>598</v>
      </c>
      <c r="C5" s="258" t="s">
        <v>510</v>
      </c>
      <c r="D5" s="135" t="s">
        <v>14</v>
      </c>
      <c r="E5" s="397" t="s">
        <v>614</v>
      </c>
      <c r="F5" s="397" t="s">
        <v>614</v>
      </c>
      <c r="G5" s="135" t="s">
        <v>186</v>
      </c>
      <c r="H5" s="135" t="s">
        <v>198</v>
      </c>
      <c r="I5" s="167" t="s">
        <v>551</v>
      </c>
      <c r="J5" s="167" t="s">
        <v>188</v>
      </c>
      <c r="K5" s="167" t="s">
        <v>37</v>
      </c>
      <c r="L5" s="168" t="s">
        <v>42</v>
      </c>
      <c r="M5" s="167" t="s">
        <v>242</v>
      </c>
      <c r="N5" s="167" t="s">
        <v>239</v>
      </c>
      <c r="O5" s="168" t="s">
        <v>53</v>
      </c>
      <c r="P5" s="167" t="s">
        <v>61</v>
      </c>
      <c r="Q5" s="168" t="s">
        <v>57</v>
      </c>
      <c r="R5" s="167" t="s">
        <v>55</v>
      </c>
      <c r="S5" s="245" t="s">
        <v>89</v>
      </c>
      <c r="T5" s="245" t="s">
        <v>208</v>
      </c>
      <c r="X5" s="230" t="str">
        <f>IF(Riesgo4!$AX$9="","",Riesgo4!$AX$9)</f>
        <v/>
      </c>
      <c r="Y5" s="170" t="s">
        <v>638</v>
      </c>
      <c r="Z5" s="170" t="s">
        <v>642</v>
      </c>
      <c r="AA5" s="170" t="s">
        <v>647</v>
      </c>
      <c r="AB5" s="170" t="s">
        <v>652</v>
      </c>
      <c r="AC5" s="170" t="s">
        <v>657</v>
      </c>
      <c r="AD5" s="171" t="s">
        <v>561</v>
      </c>
      <c r="AE5" s="169" t="s">
        <v>226</v>
      </c>
      <c r="AF5" s="167" t="str">
        <f>IF('Contexto Proceso'!D49&lt;&gt;"",'Contexto Proceso'!D49,"")</f>
        <v>Falta de un sistema de información para la socialización del estado de las notarias y peticiones en general</v>
      </c>
      <c r="AG5" s="167" t="str">
        <f>IF('Contexto Proceso'!E61&lt;&gt;"",'Contexto Proceso'!E61,"")</f>
        <v/>
      </c>
      <c r="AV5" s="169" t="s">
        <v>664</v>
      </c>
      <c r="AW5" s="166">
        <v>4</v>
      </c>
    </row>
    <row r="6" spans="1:49" ht="38.25">
      <c r="A6" s="167">
        <v>5</v>
      </c>
      <c r="B6" s="167" t="s">
        <v>599</v>
      </c>
      <c r="C6" s="259" t="s">
        <v>511</v>
      </c>
      <c r="D6" s="135" t="s">
        <v>16</v>
      </c>
      <c r="E6" s="397" t="s">
        <v>616</v>
      </c>
      <c r="F6" s="397" t="s">
        <v>616</v>
      </c>
      <c r="G6" s="47"/>
      <c r="H6" s="135" t="s">
        <v>199</v>
      </c>
      <c r="I6" s="167" t="s">
        <v>629</v>
      </c>
      <c r="J6" s="167" t="s">
        <v>233</v>
      </c>
      <c r="K6" s="167" t="s">
        <v>410</v>
      </c>
      <c r="L6" s="168" t="s">
        <v>46</v>
      </c>
      <c r="M6" s="167" t="s">
        <v>243</v>
      </c>
      <c r="N6" s="167" t="s">
        <v>240</v>
      </c>
      <c r="O6" s="168" t="s">
        <v>244</v>
      </c>
      <c r="P6" s="167" t="s">
        <v>62</v>
      </c>
      <c r="Q6" s="168" t="s">
        <v>58</v>
      </c>
      <c r="R6" s="167" t="s">
        <v>54</v>
      </c>
      <c r="X6" s="230" t="str">
        <f>IF(Riesgo5!$AX$9="","",Riesgo5!$AX$9)</f>
        <v/>
      </c>
      <c r="Y6" s="167"/>
      <c r="Z6" s="170" t="s">
        <v>643</v>
      </c>
      <c r="AA6" s="170" t="s">
        <v>648</v>
      </c>
      <c r="AB6" s="170" t="s">
        <v>653</v>
      </c>
      <c r="AC6" s="170" t="s">
        <v>658</v>
      </c>
      <c r="AD6" s="171"/>
      <c r="AE6" s="169" t="s">
        <v>224</v>
      </c>
      <c r="AF6" s="167" t="str">
        <f>IF('Contexto Proceso'!D50&lt;&gt;"",'Contexto Proceso'!D50,"")</f>
        <v>Alta rotacion de personal contratista</v>
      </c>
      <c r="AG6" s="167" t="str">
        <f>IF('Contexto Proceso'!E62&lt;&gt;"",'Contexto Proceso'!E62,"")</f>
        <v/>
      </c>
      <c r="AV6" s="169" t="s">
        <v>665</v>
      </c>
      <c r="AW6" s="166">
        <v>5</v>
      </c>
    </row>
    <row r="7" spans="1:49" ht="38.25">
      <c r="A7" s="167">
        <v>6</v>
      </c>
      <c r="B7" s="167" t="s">
        <v>600</v>
      </c>
      <c r="C7" s="259" t="s">
        <v>512</v>
      </c>
      <c r="D7" s="135" t="s">
        <v>13</v>
      </c>
      <c r="E7" s="397" t="s">
        <v>618</v>
      </c>
      <c r="F7" s="397" t="s">
        <v>618</v>
      </c>
      <c r="G7" s="48"/>
      <c r="H7" s="49"/>
      <c r="I7" s="167" t="s">
        <v>24</v>
      </c>
      <c r="J7" s="167" t="s">
        <v>234</v>
      </c>
      <c r="K7" s="167" t="s">
        <v>411</v>
      </c>
      <c r="L7" s="168" t="s">
        <v>43</v>
      </c>
      <c r="X7" s="230" t="str">
        <f>IF(Riesgo6!$AX$9="","",Riesgo6!$AX$9)</f>
        <v/>
      </c>
      <c r="Y7" s="167"/>
      <c r="Z7" s="170"/>
      <c r="AA7" s="170"/>
      <c r="AB7" s="170"/>
      <c r="AC7" s="170"/>
      <c r="AD7" s="167"/>
      <c r="AE7" s="169" t="s">
        <v>225</v>
      </c>
      <c r="AF7" s="167" t="str">
        <f>IF('Contexto Proceso'!D51&lt;&gt;"",'Contexto Proceso'!D51,"")</f>
        <v>Falta de recursos financieros para la ejecucion de las actividades del proceso</v>
      </c>
      <c r="AG7" s="167" t="str">
        <f>IF('Contexto Proceso'!E63&lt;&gt;"",'Contexto Proceso'!E63,"")</f>
        <v/>
      </c>
      <c r="AV7" s="169" t="s">
        <v>666</v>
      </c>
    </row>
    <row r="8" spans="1:49" ht="51">
      <c r="A8" s="167">
        <v>7</v>
      </c>
      <c r="B8" s="167" t="s">
        <v>601</v>
      </c>
      <c r="C8" s="259" t="s">
        <v>513</v>
      </c>
      <c r="D8" s="174"/>
      <c r="E8" s="397" t="s">
        <v>620</v>
      </c>
      <c r="F8" s="397" t="s">
        <v>620</v>
      </c>
      <c r="G8" s="174"/>
      <c r="H8" s="174"/>
      <c r="I8" s="167" t="s">
        <v>552</v>
      </c>
      <c r="J8" s="174"/>
      <c r="K8" s="167" t="s">
        <v>38</v>
      </c>
      <c r="L8" s="167" t="s">
        <v>412</v>
      </c>
      <c r="X8" s="230" t="str">
        <f>IF(Riesgo7!$AX$9="","",Riesgo7!$AX$9)</f>
        <v/>
      </c>
      <c r="Z8" s="170"/>
      <c r="AA8" s="170"/>
      <c r="AB8" s="170"/>
      <c r="AC8" s="170"/>
      <c r="AD8" s="167"/>
      <c r="AE8" s="169" t="s">
        <v>265</v>
      </c>
      <c r="AF8" s="167" t="str">
        <f>IF('Contexto Proceso'!D52&lt;&gt;"",'Contexto Proceso'!D52,"")</f>
        <v>Error involuntario en el estudio de las solicitudes presentadas por los notarios de carrera</v>
      </c>
      <c r="AG8" s="167" t="str">
        <f>IF('Contexto Proceso'!E64&lt;&gt;"",'Contexto Proceso'!E64,"")</f>
        <v/>
      </c>
      <c r="AV8" s="169" t="s">
        <v>667</v>
      </c>
    </row>
    <row r="9" spans="1:49" ht="25.5">
      <c r="A9" s="167">
        <v>8</v>
      </c>
      <c r="B9" s="167" t="s">
        <v>189</v>
      </c>
      <c r="C9" s="259" t="s">
        <v>514</v>
      </c>
      <c r="D9" s="174"/>
      <c r="E9" s="397" t="s">
        <v>622</v>
      </c>
      <c r="F9" s="397" t="s">
        <v>622</v>
      </c>
      <c r="G9" s="174"/>
      <c r="H9" s="174"/>
      <c r="I9" s="167" t="s">
        <v>26</v>
      </c>
      <c r="J9" s="174"/>
      <c r="X9" s="230" t="str">
        <f>IF(Riesgo8!$AX$9="","",Riesgo8!$AX$9)</f>
        <v/>
      </c>
      <c r="Z9" s="170"/>
      <c r="AA9" s="170"/>
      <c r="AB9" s="170"/>
      <c r="AC9" s="170"/>
      <c r="AD9" s="171"/>
      <c r="AF9" s="167" t="str">
        <f>IF('Contexto Proceso'!D56&lt;&gt;"",'Contexto Proceso'!D56,"")</f>
        <v/>
      </c>
      <c r="AG9" s="167" t="str">
        <f>IF('Contexto Proceso'!E65&lt;&gt;"",'Contexto Proceso'!E65,"")</f>
        <v/>
      </c>
    </row>
    <row r="10" spans="1:49" ht="38.25">
      <c r="A10" s="174"/>
      <c r="C10" s="259" t="s">
        <v>515</v>
      </c>
      <c r="D10" s="174"/>
      <c r="E10" s="397" t="s">
        <v>624</v>
      </c>
      <c r="F10" s="397" t="s">
        <v>624</v>
      </c>
      <c r="G10" s="174"/>
      <c r="H10" s="174"/>
      <c r="I10" s="167" t="s">
        <v>553</v>
      </c>
      <c r="J10" s="174"/>
      <c r="X10" s="230" t="str">
        <f>IF(Riesgo9!$AX$9="","",Riesgo9!$AX$9)</f>
        <v/>
      </c>
      <c r="Z10" s="170"/>
      <c r="AA10" s="170"/>
      <c r="AB10" s="170"/>
      <c r="AC10" s="170"/>
      <c r="AD10" s="171"/>
      <c r="AF10" s="167" t="str">
        <f>IF('Contexto Proceso'!D57&lt;&gt;"",'Contexto Proceso'!D57,"")</f>
        <v/>
      </c>
      <c r="AG10" s="167" t="str">
        <f>IF('Contexto Proceso'!E66&lt;&gt;"",'Contexto Proceso'!E66,"")</f>
        <v/>
      </c>
    </row>
    <row r="11" spans="1:49" ht="51">
      <c r="C11" s="259" t="s">
        <v>516</v>
      </c>
      <c r="E11" s="397" t="s">
        <v>626</v>
      </c>
      <c r="F11" s="397" t="s">
        <v>626</v>
      </c>
      <c r="I11" s="265" t="s">
        <v>630</v>
      </c>
      <c r="X11" s="230" t="str">
        <f>IF(Riesgo10!$AX$9="","",Riesgo10!$AX$9)</f>
        <v/>
      </c>
      <c r="Z11" s="170"/>
      <c r="AA11" s="170"/>
      <c r="AC11" s="170"/>
      <c r="AD11" s="167"/>
      <c r="AF11" s="167" t="str">
        <f>IF('Contexto Proceso'!D58&lt;&gt;"",'Contexto Proceso'!D58,"")</f>
        <v>Compromiso de la jefatura y sus funcionarios</v>
      </c>
      <c r="AG11" s="167" t="str">
        <f>IF('Contexto Proceso'!E67&lt;&gt;"",'Contexto Proceso'!E67,"")</f>
        <v/>
      </c>
    </row>
    <row r="12" spans="1:49" ht="25.5">
      <c r="B12" s="174"/>
      <c r="C12" s="259" t="s">
        <v>517</v>
      </c>
      <c r="E12" s="397" t="s">
        <v>11</v>
      </c>
      <c r="F12" s="397" t="s">
        <v>11</v>
      </c>
      <c r="I12" s="265" t="s">
        <v>631</v>
      </c>
      <c r="X12" s="230"/>
      <c r="Z12" s="170"/>
      <c r="AA12" s="170"/>
      <c r="AC12" s="167"/>
      <c r="AD12" s="167"/>
    </row>
    <row r="13" spans="1:49">
      <c r="B13" s="174"/>
      <c r="C13" s="259" t="s">
        <v>518</v>
      </c>
      <c r="E13" s="397" t="s">
        <v>12</v>
      </c>
      <c r="F13" s="397" t="s">
        <v>12</v>
      </c>
      <c r="I13" s="265" t="s">
        <v>632</v>
      </c>
      <c r="X13" s="230"/>
      <c r="Z13" s="170"/>
      <c r="AA13" s="170"/>
      <c r="AC13" s="167"/>
      <c r="AD13" s="171"/>
    </row>
    <row r="14" spans="1:49" ht="25.5">
      <c r="B14" s="174"/>
      <c r="C14" s="259" t="s">
        <v>519</v>
      </c>
      <c r="E14" s="397" t="s">
        <v>10</v>
      </c>
      <c r="F14" s="397" t="s">
        <v>10</v>
      </c>
      <c r="I14" s="265" t="s">
        <v>554</v>
      </c>
      <c r="X14" s="230"/>
      <c r="AD14" s="171"/>
    </row>
    <row r="15" spans="1:49">
      <c r="B15" s="174"/>
      <c r="C15" s="259" t="s">
        <v>520</v>
      </c>
      <c r="E15" s="397" t="s">
        <v>9</v>
      </c>
      <c r="F15" s="397" t="s">
        <v>9</v>
      </c>
      <c r="I15" s="265" t="s">
        <v>25</v>
      </c>
      <c r="X15" s="230"/>
      <c r="AD15" s="167"/>
    </row>
    <row r="16" spans="1:49">
      <c r="C16" s="259" t="s">
        <v>521</v>
      </c>
      <c r="E16" s="397" t="s">
        <v>7</v>
      </c>
      <c r="F16" s="397" t="s">
        <v>7</v>
      </c>
      <c r="I16" s="265" t="s">
        <v>555</v>
      </c>
      <c r="X16" s="230"/>
      <c r="AD16" s="167"/>
    </row>
    <row r="17" spans="3:30" ht="25.5">
      <c r="C17" s="259" t="s">
        <v>522</v>
      </c>
      <c r="E17" s="48"/>
      <c r="F17" s="174"/>
      <c r="I17" s="173" t="s">
        <v>633</v>
      </c>
      <c r="X17" s="230"/>
      <c r="AD17" s="171"/>
    </row>
    <row r="18" spans="3:30" ht="25.5">
      <c r="C18" s="259" t="s">
        <v>523</v>
      </c>
      <c r="E18" s="174"/>
      <c r="F18" s="174"/>
      <c r="I18" s="173" t="s">
        <v>556</v>
      </c>
      <c r="X18" s="230"/>
      <c r="AD18" s="171"/>
    </row>
    <row r="19" spans="3:30">
      <c r="C19" s="259" t="s">
        <v>524</v>
      </c>
      <c r="E19" s="174"/>
      <c r="F19" s="174"/>
      <c r="I19" s="173" t="s">
        <v>634</v>
      </c>
      <c r="X19" s="230"/>
    </row>
    <row r="20" spans="3:30" ht="25.5">
      <c r="C20" s="259" t="s">
        <v>525</v>
      </c>
      <c r="E20" s="174"/>
      <c r="F20" s="174"/>
      <c r="I20" s="173" t="s">
        <v>27</v>
      </c>
      <c r="X20" s="230"/>
    </row>
    <row r="21" spans="3:30" ht="25.5">
      <c r="C21" s="259" t="s">
        <v>526</v>
      </c>
      <c r="I21" s="173" t="s">
        <v>557</v>
      </c>
      <c r="X21" s="230"/>
    </row>
    <row r="22" spans="3:30">
      <c r="C22" s="259" t="s">
        <v>527</v>
      </c>
    </row>
    <row r="23" spans="3:30">
      <c r="C23" s="259" t="s">
        <v>528</v>
      </c>
    </row>
    <row r="24" spans="3:30">
      <c r="C24" s="259" t="s">
        <v>529</v>
      </c>
      <c r="AD24" s="171"/>
    </row>
    <row r="25" spans="3:30" ht="25.5">
      <c r="C25" s="259" t="s">
        <v>530</v>
      </c>
      <c r="AD25" s="167"/>
    </row>
    <row r="26" spans="3:30">
      <c r="C26" s="260" t="s">
        <v>531</v>
      </c>
      <c r="AD26" s="167"/>
    </row>
    <row r="27" spans="3:30">
      <c r="C27" s="259" t="s">
        <v>532</v>
      </c>
      <c r="AD27" s="167"/>
    </row>
    <row r="28" spans="3:30" ht="25.5">
      <c r="C28" s="261" t="s">
        <v>533</v>
      </c>
      <c r="AD28" s="167"/>
    </row>
    <row r="29" spans="3:30" ht="38.25">
      <c r="C29" s="259" t="s">
        <v>534</v>
      </c>
      <c r="AD29" s="167"/>
    </row>
    <row r="30" spans="3:30" ht="38.25">
      <c r="C30" s="259" t="s">
        <v>535</v>
      </c>
      <c r="AD30" s="171"/>
    </row>
    <row r="31" spans="3:30" ht="25.5">
      <c r="C31" s="259" t="s">
        <v>536</v>
      </c>
    </row>
    <row r="32" spans="3:30">
      <c r="C32" s="259" t="s">
        <v>537</v>
      </c>
    </row>
    <row r="33" spans="3:3" ht="25.5">
      <c r="C33" s="259" t="s">
        <v>538</v>
      </c>
    </row>
    <row r="34" spans="3:3">
      <c r="C34" s="262" t="s">
        <v>539</v>
      </c>
    </row>
    <row r="35" spans="3:3">
      <c r="C35" s="259" t="s">
        <v>540</v>
      </c>
    </row>
    <row r="36" spans="3:3">
      <c r="C36" s="259" t="s">
        <v>541</v>
      </c>
    </row>
    <row r="37" spans="3:3">
      <c r="C37" s="259" t="s">
        <v>542</v>
      </c>
    </row>
    <row r="38" spans="3:3" ht="25.5">
      <c r="C38" s="259" t="s">
        <v>543</v>
      </c>
    </row>
    <row r="39" spans="3:3" ht="38.25">
      <c r="C39" s="263" t="s">
        <v>544</v>
      </c>
    </row>
    <row r="40" spans="3:3">
      <c r="C40" s="259" t="s">
        <v>545</v>
      </c>
    </row>
    <row r="41" spans="3:3">
      <c r="C41" s="259" t="s">
        <v>546</v>
      </c>
    </row>
    <row r="42" spans="3:3" ht="25.5">
      <c r="C42" s="259" t="s">
        <v>547</v>
      </c>
    </row>
    <row r="43" spans="3:3">
      <c r="C43" s="259" t="s">
        <v>548</v>
      </c>
    </row>
    <row r="44" spans="3:3" ht="25.5">
      <c r="C44" s="259" t="s">
        <v>549</v>
      </c>
    </row>
    <row r="45" spans="3:3" ht="25.5">
      <c r="C45" s="264" t="s">
        <v>550</v>
      </c>
    </row>
  </sheetData>
  <sortState ref="G2:G7">
    <sortCondition ref="G2"/>
  </sortState>
  <conditionalFormatting sqref="S141:W143">
    <cfRule type="expression" dxfId="3561" priority="2">
      <formula>$AM$142=x</formula>
    </cfRule>
  </conditionalFormatting>
  <conditionalFormatting sqref="AL141:AR143">
    <cfRule type="expression" priority="1">
      <formula>$AP$123=$S$2</formula>
    </cfRule>
  </conditionalFormatting>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H231"/>
  <sheetViews>
    <sheetView showGridLines="0" view="pageBreakPreview" zoomScale="80" zoomScaleNormal="100" zoomScaleSheetLayoutView="80" workbookViewId="0">
      <selection activeCell="D17" sqref="D17:Q17"/>
    </sheetView>
  </sheetViews>
  <sheetFormatPr defaultColWidth="11.5703125" defaultRowHeight="15"/>
  <cols>
    <col min="1" max="6" width="2.7109375" style="52" customWidth="1"/>
    <col min="7" max="7" width="3.140625" style="52" customWidth="1"/>
    <col min="8" max="8" width="4.42578125" style="52" customWidth="1"/>
    <col min="9" max="9" width="3.7109375" style="52" customWidth="1"/>
    <col min="10" max="11" width="2.7109375" style="52" customWidth="1"/>
    <col min="12" max="12" width="3.42578125" style="52" customWidth="1"/>
    <col min="13" max="15" width="2.7109375" style="52" customWidth="1"/>
    <col min="16" max="17" width="4.7109375" style="52" customWidth="1"/>
    <col min="18" max="20" width="2.7109375" style="52" customWidth="1"/>
    <col min="21" max="21" width="4.28515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6.85546875" style="52" customWidth="1"/>
    <col min="46" max="47" width="2.7109375" style="52" customWidth="1"/>
    <col min="48" max="48" width="4.7109375" style="52" customWidth="1"/>
    <col min="49" max="50" width="2.7109375" style="52" customWidth="1"/>
    <col min="51" max="51" width="4" style="52" customWidth="1"/>
    <col min="52" max="53" width="2.7109375" style="52" customWidth="1"/>
    <col min="54" max="54" width="7.42578125" style="52" customWidth="1"/>
    <col min="55" max="58" width="2.7109375" style="52" customWidth="1"/>
    <col min="59" max="59" width="37.85546875" style="52" customWidth="1"/>
    <col min="60" max="60" width="2.7109375" style="52" customWidth="1"/>
    <col min="61"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114" width="11.5703125" style="52" customWidth="1"/>
    <col min="115"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47"/>
      <c r="Q6" s="247"/>
      <c r="R6" s="247"/>
      <c r="S6" s="247"/>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47"/>
      <c r="E8" s="247"/>
      <c r="F8" s="247"/>
      <c r="G8" s="247"/>
      <c r="H8" s="57"/>
      <c r="I8" s="57"/>
      <c r="J8" s="61"/>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57"/>
      <c r="BD8" s="57"/>
      <c r="BE8" s="57"/>
      <c r="BF8" s="57"/>
      <c r="BG8" s="59"/>
    </row>
    <row r="9" spans="1:64" ht="31.15" customHeight="1">
      <c r="A9" s="56"/>
      <c r="B9" s="57"/>
      <c r="C9" s="58"/>
      <c r="D9" s="715" t="s">
        <v>30</v>
      </c>
      <c r="E9" s="715"/>
      <c r="F9" s="715"/>
      <c r="G9" s="715"/>
      <c r="H9" s="715"/>
      <c r="I9" s="715"/>
      <c r="J9" s="61"/>
      <c r="K9" s="946"/>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23.45" hidden="1" customHeight="1">
      <c r="A10" s="56"/>
      <c r="B10" s="57"/>
      <c r="C10" s="58"/>
      <c r="D10" s="58"/>
      <c r="E10" s="58"/>
      <c r="F10" s="247"/>
      <c r="G10" s="247"/>
      <c r="H10" s="247"/>
      <c r="I10" s="247"/>
      <c r="J10" s="61"/>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47"/>
      <c r="G11" s="247"/>
      <c r="H11" s="247"/>
      <c r="I11" s="247"/>
      <c r="J11" s="61"/>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62"/>
      <c r="AU11" s="62"/>
      <c r="AV11" s="62"/>
      <c r="AW11" s="62"/>
      <c r="AX11" s="62"/>
      <c r="AY11" s="62"/>
      <c r="AZ11" s="62"/>
      <c r="BA11" s="62"/>
      <c r="BB11" s="62"/>
      <c r="BC11" s="62"/>
      <c r="BD11" s="57"/>
      <c r="BE11" s="57"/>
      <c r="BF11" s="57"/>
      <c r="BG11" s="59"/>
      <c r="BJ11" s="246"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597</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3</v>
      </c>
      <c r="AL12" s="57"/>
      <c r="AM12" s="57"/>
      <c r="AN12" s="57"/>
      <c r="AO12" s="57"/>
      <c r="AP12" s="57"/>
      <c r="AQ12" s="57"/>
      <c r="AR12" s="57"/>
      <c r="AS12" s="57"/>
      <c r="AT12" s="57"/>
      <c r="AU12" s="248"/>
      <c r="AV12" s="248"/>
      <c r="AW12" s="248"/>
      <c r="AX12" s="248"/>
      <c r="AY12" s="248"/>
      <c r="AZ12" s="248"/>
      <c r="BA12" s="248"/>
      <c r="BB12" s="248"/>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34"/>
      <c r="E17" s="934"/>
      <c r="F17" s="934"/>
      <c r="G17" s="934"/>
      <c r="H17" s="934"/>
      <c r="I17" s="934"/>
      <c r="J17" s="934"/>
      <c r="K17" s="934"/>
      <c r="L17" s="934"/>
      <c r="M17" s="934"/>
      <c r="N17" s="934"/>
      <c r="O17" s="934"/>
      <c r="P17" s="934"/>
      <c r="Q17" s="934"/>
      <c r="R17" s="57"/>
      <c r="S17" s="934"/>
      <c r="T17" s="934"/>
      <c r="U17" s="934"/>
      <c r="V17" s="934"/>
      <c r="W17" s="57"/>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3"/>
      <c r="C18" s="223"/>
      <c r="D18" s="223"/>
      <c r="E18" s="223"/>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3"/>
      <c r="C19" s="223"/>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3"/>
      <c r="C20" s="223"/>
      <c r="D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66" t="str">
        <f>IF('Contexto Estrat. Ins'!$D$9&lt;&gt;"",'Contexto Estrat. Ins'!$D$8,"")</f>
        <v/>
      </c>
      <c r="BL20" s="66" t="str">
        <f>IF('Contexto Estrat. Ins'!$D$10&lt;&gt;"",'Contexto Estrat. Ins'!$D$8,"")</f>
        <v/>
      </c>
      <c r="BM20" s="66" t="str">
        <f>IF('Contexto Estrat. Ins'!$D$11&lt;&gt;"",'Contexto Estrat. Ins'!$D$8,"")</f>
        <v/>
      </c>
      <c r="BN20" s="66" t="str">
        <f>IF('Contexto Estrat. Ins'!$D$12&lt;&gt;"",'Contexto Estrat. Ins'!$D$8,"")</f>
        <v/>
      </c>
      <c r="BO20" s="66" t="str">
        <f>IF('Contexto Estrat. Ins'!$D$13&lt;&gt;"",'Contexto Estrat. Ins'!$D$8,"")</f>
        <v/>
      </c>
      <c r="BP20" s="66"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66" t="str">
        <f>IF('Contexto Estrat. Ins'!$E$9&lt;&gt;"",'Contexto Estrat. Ins'!$E$8,"")</f>
        <v/>
      </c>
      <c r="BL21" s="66" t="str">
        <f>IF('Contexto Estrat. Ins'!$E$10&lt;&gt;"",'Contexto Estrat. Ins'!$E$8,"")</f>
        <v/>
      </c>
      <c r="BM21" s="66" t="str">
        <f>IF('Contexto Estrat. Ins'!$E$11&lt;&gt;"",'Contexto Estrat. Ins'!$E$8,"")</f>
        <v/>
      </c>
      <c r="BN21" s="66" t="str">
        <f>IF('Contexto Estrat. Ins'!$E$12&lt;&gt;"",'Contexto Estrat. Ins'!$E$8,"")</f>
        <v/>
      </c>
      <c r="BO21" s="66" t="str">
        <f>IF('Contexto Estrat. Ins'!$E$13&lt;&gt;"",'Contexto Estrat. Ins'!$E$8,"")</f>
        <v/>
      </c>
      <c r="BP21" s="66"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66" t="str">
        <f>IF('Contexto Estrat. Ins'!$F$9&lt;&gt;"",'Contexto Estrat. Ins'!$F$8,"")</f>
        <v/>
      </c>
      <c r="BL22" s="66" t="str">
        <f>IF('Contexto Estrat. Ins'!$F$10&lt;&gt;"",'Contexto Estrat. Ins'!$F$8,"")</f>
        <v/>
      </c>
      <c r="BM22" s="66" t="str">
        <f>IF('Contexto Estrat. Ins'!$F$11&lt;&gt;"",'Contexto Estrat. Ins'!$F$8,"")</f>
        <v/>
      </c>
      <c r="BN22" s="66" t="str">
        <f>IF('Contexto Estrat. Ins'!$F$12&lt;&gt;"",'Contexto Estrat. Ins'!$F$8,"")</f>
        <v/>
      </c>
      <c r="BO22" s="66" t="str">
        <f>IF('Contexto Estrat. Ins'!$F$13&lt;&gt;"",'Contexto Estrat. Ins'!$F$8,"")</f>
        <v/>
      </c>
      <c r="BP22" s="66"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31.15" customHeight="1">
      <c r="A23" s="56"/>
      <c r="B23" s="57"/>
      <c r="C23" s="57"/>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c r="AZ23" s="936"/>
      <c r="BA23" s="936"/>
      <c r="BB23" s="936"/>
      <c r="BC23" s="936"/>
      <c r="BD23" s="936"/>
      <c r="BE23" s="936"/>
      <c r="BF23" s="936"/>
      <c r="BG23" s="59"/>
      <c r="BK23" s="66" t="str">
        <f>IF('Contexto Estrat. Ins'!$G$9&lt;&gt;"",'Contexto Estrat. Ins'!$G$8,"")</f>
        <v/>
      </c>
      <c r="BL23" s="66" t="str">
        <f>IF('Contexto Estrat. Ins'!$G$10&lt;&gt;"",'Contexto Estrat. Ins'!$G$8,"")</f>
        <v/>
      </c>
      <c r="BM23" s="66" t="str">
        <f>IF('Contexto Estrat. Ins'!$G$11&lt;&gt;"",'Contexto Estrat. Ins'!$G$8,"")</f>
        <v/>
      </c>
      <c r="BN23" s="66" t="str">
        <f>IF('Contexto Estrat. Ins'!$G$12&lt;&gt;"",'Contexto Estrat. Ins'!$G$8,"")</f>
        <v/>
      </c>
      <c r="BO23" s="66" t="str">
        <f>IF('Contexto Estrat. Ins'!$G$13&lt;&gt;"",'Contexto Estrat. Ins'!$G$8,"")</f>
        <v/>
      </c>
      <c r="BP23" s="66"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4" spans="1:85" s="457" customFormat="1" ht="31.15" customHeight="1">
      <c r="A24" s="451"/>
      <c r="B24" s="452"/>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4"/>
      <c r="AX24" s="454"/>
      <c r="AY24" s="455"/>
      <c r="AZ24" s="455"/>
      <c r="BA24" s="455"/>
      <c r="BB24" s="455"/>
      <c r="BC24" s="455"/>
      <c r="BD24" s="455"/>
      <c r="BE24" s="455"/>
      <c r="BF24" s="455"/>
      <c r="BG24" s="456"/>
      <c r="BK24" s="458"/>
      <c r="BL24" s="458"/>
      <c r="BM24" s="458"/>
      <c r="BN24" s="458"/>
      <c r="BO24" s="458"/>
      <c r="BP24" s="458"/>
      <c r="BQ24" s="458"/>
      <c r="BS24" s="458"/>
      <c r="BT24" s="458"/>
      <c r="BU24" s="458"/>
      <c r="BV24" s="458"/>
      <c r="BW24" s="458"/>
      <c r="BX24" s="458"/>
      <c r="BY24" s="458"/>
      <c r="CA24" s="458"/>
      <c r="CB24" s="458"/>
      <c r="CC24" s="458"/>
      <c r="CD24" s="458"/>
      <c r="CE24" s="458"/>
      <c r="CF24" s="458"/>
      <c r="CG24" s="458"/>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ht="15.6" customHeight="1">
      <c r="A26" s="56"/>
      <c r="B26" s="57"/>
      <c r="C26" s="57"/>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0"/>
      <c r="AT26" s="73"/>
      <c r="AU26" s="73"/>
      <c r="AV26" s="73"/>
      <c r="AW26" s="73"/>
      <c r="AX26" s="73"/>
      <c r="AY26" s="73"/>
      <c r="AZ26" s="73"/>
      <c r="BA26" s="73"/>
      <c r="BB26" s="73"/>
      <c r="BC26" s="57"/>
      <c r="BD26" s="57"/>
      <c r="BE26" s="57"/>
      <c r="BF26" s="57"/>
      <c r="BG26" s="59"/>
      <c r="BK26" s="66" t="str">
        <f>IF('Contexto Estrat. Ins'!$H$9&lt;&gt;"",'Contexto Estrat. Ins'!$H$8,"")</f>
        <v/>
      </c>
      <c r="BL26" s="66" t="str">
        <f>IF('Contexto Estrat. Ins'!$H$10&lt;&gt;"",'Contexto Estrat. Ins'!$H$8,"")</f>
        <v/>
      </c>
      <c r="BM26" s="66" t="str">
        <f>IF('Contexto Estrat. Ins'!$H$11&lt;&gt;"",'Contexto Estrat. Ins'!$H$8,"")</f>
        <v/>
      </c>
      <c r="BN26" s="66" t="str">
        <f>IF('Contexto Estrat. Ins'!$H$12&lt;&gt;"",'Contexto Estrat. Ins'!$H$8,"")</f>
        <v/>
      </c>
      <c r="BO26" s="66" t="str">
        <f>IF('Contexto Estrat. Ins'!$H$13&lt;&gt;"",'Contexto Estrat. Ins'!$H$8,"")</f>
        <v/>
      </c>
      <c r="BP26" s="66" t="str">
        <f>IF('Contexto Estrat. Ins'!$H$14&lt;&gt;"",'Contexto Estrat. Ins'!$H$8,"")</f>
        <v/>
      </c>
      <c r="BQ26" s="66" t="str">
        <f>IF($D$28='Contexto Estrat. Ins'!$B$9,BK26,IF($D$28='Contexto Estrat. Ins'!$B$10,BL26,IF($D$28='Contexto Estrat. Ins'!$B$11,BM26,IF($D$28='Contexto Estrat. Ins'!$B$12,BN26,IF($D$28='Contexto Estrat. Ins'!$B$13,BO26,IF($D$28='Contexto Estrat. Ins'!$B$14,BP26,""))))))</f>
        <v/>
      </c>
      <c r="BS26" s="66" t="str">
        <f>IF('Contexto Estrat. Ins'!$H$39&lt;&gt;"",'Contexto Estrat. Ins'!$H$38,"")</f>
        <v/>
      </c>
      <c r="BT26" s="66" t="str">
        <f>IF('Contexto Estrat. Ins'!$H$40&lt;&gt;"",'Contexto Estrat. Ins'!$H$38,"")</f>
        <v/>
      </c>
      <c r="BU26" s="66" t="str">
        <f>IF('Contexto Estrat. Ins'!$H$41&lt;&gt;"",'Contexto Estrat. Ins'!$H$38,"")</f>
        <v/>
      </c>
      <c r="BV26" s="66" t="str">
        <f>IF('Contexto Estrat. Ins'!$H$42&lt;&gt;"",'Contexto Estrat. Ins'!$H$38,"")</f>
        <v/>
      </c>
      <c r="BW26" s="66" t="str">
        <f>IF('Contexto Estrat. Ins'!$H$43&lt;&gt;"",'Contexto Estrat. Ins'!$H$38,"")</f>
        <v/>
      </c>
      <c r="BX26" s="66" t="str">
        <f>IF('Contexto Estrat. Ins'!$H$44&lt;&gt;"",'Contexto Estrat. Ins'!$H$38,"")</f>
        <v/>
      </c>
      <c r="BY26" s="66" t="str">
        <f>IF($D$28='Contexto Estrat. Ins'!$B$39,BS26,IF($D$28='Contexto Estrat. Ins'!$B$40,BT26,IF($D$28='Contexto Estrat. Ins'!$B$41,BU26,IF($D$28='Contexto Estrat. Ins'!$B$42,BV26,IF($D$28='Contexto Estrat. Ins'!$B$43,BW26,IF($D$28='Contexto Estrat. Ins'!$B$44,BX26,""))))))</f>
        <v/>
      </c>
      <c r="CA26" s="66" t="str">
        <f>IF('Contexto Estrat. Ins'!$H$19&lt;&gt;"",'Contexto Estrat. Ins'!$H$18,"")</f>
        <v/>
      </c>
      <c r="CB26" s="66" t="str">
        <f>IF('Contexto Estrat. Ins'!$H$20&lt;&gt;"",'Contexto Estrat. Ins'!$H$18,"")</f>
        <v/>
      </c>
      <c r="CC26" s="66" t="str">
        <f>IF('Contexto Estrat. Ins'!$H$21&lt;&gt;"",'Contexto Estrat. Ins'!$H$18,"")</f>
        <v/>
      </c>
      <c r="CD26" s="66" t="str">
        <f>IF('Contexto Estrat. Ins'!$H$22&lt;&gt;"",'Contexto Estrat. Ins'!$H$18,"")</f>
        <v/>
      </c>
      <c r="CE26" s="66" t="str">
        <f>IF('Contexto Estrat. Ins'!$H$23&lt;&gt;"",'Contexto Estrat. Ins'!$H$18,"")</f>
        <v/>
      </c>
      <c r="CF26" s="66" t="str">
        <f>IF('Contexto Estrat. Ins'!$H$24&lt;&gt;"",'Contexto Estrat. Ins'!$H$18,"")</f>
        <v/>
      </c>
      <c r="CG26" s="66" t="str">
        <f>IF($D$28='Contexto Estrat. Ins'!$B$19,CA26,IF($D$28='Contexto Estrat. Ins'!$B$20,CB26,IF($D$28='Contexto Estrat. Ins'!$B$21,CC26,IF($D$28='Contexto Estrat. Ins'!$B$22,CD26,IF($D$28='Contexto Estrat. Ins'!$B$23,CE26,IF($D$28='Contexto Estrat. Ins'!$B$24,CF26,""))))))</f>
        <v/>
      </c>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IF(OR(AK12=Datos!A2,AK12=Datos!A3,AK12=Datos!A4,AK12=Datos!A5),"Seleccione o mencione otros procesos del SIG posiblemente afectados",IF(AK12=Datos!A9,"Seleccione o mencione otros procesos del SIG posiblemente favorecidos",""))</f>
        <v>Seleccione o mencione otros procesos del SIG posiblemente afectados</v>
      </c>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59"/>
      <c r="BK27" s="66" t="str">
        <f>IF('Contexto Estrat. Ins'!$I$9&lt;&gt;"",'Contexto Estrat. Ins'!$I$8,"")</f>
        <v/>
      </c>
      <c r="BL27" s="66" t="str">
        <f>IF('Contexto Estrat. Ins'!$I$10&lt;&gt;"",'Contexto Estrat. Ins'!$I$8,"")</f>
        <v/>
      </c>
      <c r="BM27" s="66" t="str">
        <f>IF('Contexto Estrat. Ins'!$I$11&lt;&gt;"",'Contexto Estrat. Ins'!$I$8,"")</f>
        <v/>
      </c>
      <c r="BN27" s="66" t="str">
        <f>IF('Contexto Estrat. Ins'!$I$12&lt;&gt;"",'Contexto Estrat. Ins'!$I$8,"")</f>
        <v/>
      </c>
      <c r="BO27" s="66" t="str">
        <f>IF('Contexto Estrat. Ins'!$I$13&lt;&gt;"",'Contexto Estrat. Ins'!$I$8,"")</f>
        <v/>
      </c>
      <c r="BP27" s="66"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66" t="str">
        <f>IF('Contexto Estrat. Ins'!$J$9&lt;&gt;"",'Contexto Estrat. Ins'!$J$8,"")</f>
        <v/>
      </c>
      <c r="BL28" s="66" t="str">
        <f>IF('Contexto Estrat. Ins'!$J$10&lt;&gt;"",'Contexto Estrat. Ins'!$J$8,"")</f>
        <v/>
      </c>
      <c r="BM28" s="66" t="str">
        <f>IF('Contexto Estrat. Ins'!$J$11&lt;&gt;"",'Contexto Estrat. Ins'!$J$8,"")</f>
        <v/>
      </c>
      <c r="BN28" s="66" t="str">
        <f>IF('Contexto Estrat. Ins'!$J$12&lt;&gt;"",'Contexto Estrat. Ins'!$J$8,"")</f>
        <v/>
      </c>
      <c r="BO28" s="66" t="str">
        <f>IF('Contexto Estrat. Ins'!$J$13&lt;&gt;"",'Contexto Estrat. Ins'!$J$8,"")</f>
        <v/>
      </c>
      <c r="BP28" s="66"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66" t="str">
        <f>IF('Contexto Estrat. Ins'!$K$9&lt;&gt;"",'Contexto Estrat. Ins'!$K$8,"")</f>
        <v/>
      </c>
      <c r="BL29" s="66" t="str">
        <f>IF('Contexto Estrat. Ins'!$K$10&lt;&gt;"",'Contexto Estrat. Ins'!$K$8,"")</f>
        <v/>
      </c>
      <c r="BM29" s="66" t="str">
        <f>IF('Contexto Estrat. Ins'!$K$11&lt;&gt;"",'Contexto Estrat. Ins'!$K$8,"")</f>
        <v/>
      </c>
      <c r="BN29" s="66" t="str">
        <f>IF('Contexto Estrat. Ins'!$K$12&lt;&gt;"",'Contexto Estrat. Ins'!$K$8,"")</f>
        <v/>
      </c>
      <c r="BO29" s="66" t="str">
        <f>IF('Contexto Estrat. Ins'!$K$13&lt;&gt;"",'Contexto Estrat. Ins'!$K$8,"")</f>
        <v/>
      </c>
      <c r="BP29" s="66"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66" t="str">
        <f>IF('Contexto Estrat. Ins'!$L$9&lt;&gt;"",'Contexto Estrat. Ins'!$L$8,"")</f>
        <v/>
      </c>
      <c r="BL30" s="66" t="str">
        <f>IF('Contexto Estrat. Ins'!$L$10&lt;&gt;"",'Contexto Estrat. Ins'!$L$8,"")</f>
        <v/>
      </c>
      <c r="BM30" s="66" t="str">
        <f>IF('Contexto Estrat. Ins'!$L$11&lt;&gt;"",'Contexto Estrat. Ins'!$L$8,"")</f>
        <v/>
      </c>
      <c r="BN30" s="66" t="str">
        <f>IF('Contexto Estrat. Ins'!$L$12&lt;&gt;"",'Contexto Estrat. Ins'!$L$8,"")</f>
        <v/>
      </c>
      <c r="BO30" s="66" t="str">
        <f>IF('Contexto Estrat. Ins'!$L$13&lt;&gt;"",'Contexto Estrat. Ins'!$L$8,"")</f>
        <v/>
      </c>
      <c r="BP30" s="66"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66" t="str">
        <f>IF('Contexto Estrat. Ins'!$M$9&lt;&gt;"",'Contexto Estrat. Ins'!$M$8,"")</f>
        <v/>
      </c>
      <c r="BL31" s="66" t="str">
        <f>IF('Contexto Estrat. Ins'!$M$10&lt;&gt;"",'Contexto Estrat. Ins'!$M$8,"")</f>
        <v/>
      </c>
      <c r="BM31" s="66" t="str">
        <f>IF('Contexto Estrat. Ins'!$M$11&lt;&gt;"",'Contexto Estrat. Ins'!$M$8,"")</f>
        <v/>
      </c>
      <c r="BN31" s="66" t="str">
        <f>IF('Contexto Estrat. Ins'!$M$12&lt;&gt;"",'Contexto Estrat. Ins'!$M$8,"")</f>
        <v/>
      </c>
      <c r="BO31" s="66" t="str">
        <f>IF('Contexto Estrat. Ins'!$M$13&lt;&gt;"",'Contexto Estrat. Ins'!$M$8,"")</f>
        <v/>
      </c>
      <c r="BP31" s="66"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954"/>
      <c r="E38" s="954"/>
      <c r="F38" s="954"/>
      <c r="G38" s="954"/>
      <c r="H38" s="954"/>
      <c r="I38" s="954"/>
      <c r="J38" s="814"/>
      <c r="K38" s="814"/>
      <c r="L38" s="814"/>
      <c r="M38" s="814"/>
      <c r="N38" s="814"/>
      <c r="O38" s="814"/>
      <c r="P38" s="814"/>
      <c r="Q38" s="814"/>
      <c r="R38" s="814"/>
      <c r="S38" s="814"/>
      <c r="T38" s="814"/>
      <c r="U38" s="814"/>
      <c r="V38" s="814"/>
      <c r="W38" s="814"/>
      <c r="X38" s="814"/>
      <c r="Y38" s="814"/>
      <c r="Z38" s="814"/>
      <c r="AA38" s="814"/>
      <c r="AB38" s="814"/>
      <c r="AC38" s="57"/>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954"/>
      <c r="E39" s="954"/>
      <c r="F39" s="954"/>
      <c r="G39" s="954"/>
      <c r="H39" s="954"/>
      <c r="I39" s="954"/>
      <c r="J39" s="814"/>
      <c r="K39" s="814"/>
      <c r="L39" s="814"/>
      <c r="M39" s="814"/>
      <c r="N39" s="814"/>
      <c r="O39" s="814"/>
      <c r="P39" s="814"/>
      <c r="Q39" s="814"/>
      <c r="R39" s="814"/>
      <c r="S39" s="814"/>
      <c r="T39" s="814"/>
      <c r="U39" s="814"/>
      <c r="V39" s="814"/>
      <c r="W39" s="814"/>
      <c r="X39" s="814"/>
      <c r="Y39" s="814"/>
      <c r="Z39" s="814"/>
      <c r="AA39" s="814"/>
      <c r="AB39" s="814"/>
      <c r="AC39" s="57"/>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954"/>
      <c r="E40" s="954"/>
      <c r="F40" s="954"/>
      <c r="G40" s="954"/>
      <c r="H40" s="954"/>
      <c r="I40" s="954"/>
      <c r="J40" s="814"/>
      <c r="K40" s="814"/>
      <c r="L40" s="814"/>
      <c r="M40" s="814"/>
      <c r="N40" s="814"/>
      <c r="O40" s="814"/>
      <c r="P40" s="814"/>
      <c r="Q40" s="814"/>
      <c r="R40" s="814"/>
      <c r="S40" s="814"/>
      <c r="T40" s="814"/>
      <c r="U40" s="814"/>
      <c r="V40" s="814"/>
      <c r="W40" s="814"/>
      <c r="X40" s="814"/>
      <c r="Y40" s="814"/>
      <c r="Z40" s="814"/>
      <c r="AA40" s="814"/>
      <c r="AB40" s="814"/>
      <c r="AC40" s="57"/>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954"/>
      <c r="E41" s="954"/>
      <c r="F41" s="954"/>
      <c r="G41" s="954"/>
      <c r="H41" s="954"/>
      <c r="I41" s="954"/>
      <c r="J41" s="814"/>
      <c r="K41" s="814"/>
      <c r="L41" s="814"/>
      <c r="M41" s="814"/>
      <c r="N41" s="814"/>
      <c r="O41" s="814"/>
      <c r="P41" s="814"/>
      <c r="Q41" s="814"/>
      <c r="R41" s="814"/>
      <c r="S41" s="814"/>
      <c r="T41" s="814"/>
      <c r="U41" s="814"/>
      <c r="V41" s="814"/>
      <c r="W41" s="814"/>
      <c r="X41" s="814"/>
      <c r="Y41" s="814"/>
      <c r="Z41" s="814"/>
      <c r="AA41" s="814"/>
      <c r="AB41" s="814"/>
      <c r="AC41" s="57"/>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954"/>
      <c r="E42" s="954"/>
      <c r="F42" s="954"/>
      <c r="G42" s="954"/>
      <c r="H42" s="954"/>
      <c r="I42" s="954"/>
      <c r="J42" s="814"/>
      <c r="K42" s="814"/>
      <c r="L42" s="814"/>
      <c r="M42" s="814"/>
      <c r="N42" s="814"/>
      <c r="O42" s="814"/>
      <c r="P42" s="814"/>
      <c r="Q42" s="814"/>
      <c r="R42" s="814"/>
      <c r="S42" s="814"/>
      <c r="T42" s="814"/>
      <c r="U42" s="814"/>
      <c r="V42" s="814"/>
      <c r="W42" s="814"/>
      <c r="X42" s="814"/>
      <c r="Y42" s="814"/>
      <c r="Z42" s="814"/>
      <c r="AA42" s="814"/>
      <c r="AB42" s="814"/>
      <c r="AC42" s="57"/>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954"/>
      <c r="E43" s="954"/>
      <c r="F43" s="954"/>
      <c r="G43" s="954"/>
      <c r="H43" s="954"/>
      <c r="I43" s="954"/>
      <c r="J43" s="814"/>
      <c r="K43" s="814"/>
      <c r="L43" s="814"/>
      <c r="M43" s="814"/>
      <c r="N43" s="814"/>
      <c r="O43" s="814"/>
      <c r="P43" s="814"/>
      <c r="Q43" s="814"/>
      <c r="R43" s="814"/>
      <c r="S43" s="814"/>
      <c r="T43" s="814"/>
      <c r="U43" s="814"/>
      <c r="V43" s="814"/>
      <c r="W43" s="814"/>
      <c r="X43" s="814"/>
      <c r="Y43" s="814"/>
      <c r="Z43" s="814"/>
      <c r="AA43" s="814"/>
      <c r="AB43" s="814"/>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814"/>
      <c r="K44" s="814"/>
      <c r="L44" s="814"/>
      <c r="M44" s="814"/>
      <c r="N44" s="814"/>
      <c r="O44" s="814"/>
      <c r="P44" s="814"/>
      <c r="Q44" s="814"/>
      <c r="R44" s="814"/>
      <c r="S44" s="814"/>
      <c r="T44" s="814"/>
      <c r="U44" s="814"/>
      <c r="V44" s="814"/>
      <c r="W44" s="814"/>
      <c r="X44" s="814"/>
      <c r="Y44" s="814"/>
      <c r="Z44" s="814"/>
      <c r="AA44" s="814"/>
      <c r="AB44" s="814"/>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954"/>
      <c r="E50" s="954"/>
      <c r="F50" s="954"/>
      <c r="G50" s="954"/>
      <c r="H50" s="954"/>
      <c r="I50" s="954"/>
      <c r="J50" s="814"/>
      <c r="K50" s="814"/>
      <c r="L50" s="814"/>
      <c r="M50" s="814"/>
      <c r="N50" s="814"/>
      <c r="O50" s="814"/>
      <c r="P50" s="814"/>
      <c r="Q50" s="814"/>
      <c r="R50" s="814"/>
      <c r="S50" s="814"/>
      <c r="T50" s="814"/>
      <c r="U50" s="814"/>
      <c r="V50" s="814"/>
      <c r="W50" s="814"/>
      <c r="X50" s="814"/>
      <c r="Y50" s="814"/>
      <c r="Z50" s="814"/>
      <c r="AA50" s="814"/>
      <c r="AB50" s="814"/>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954"/>
      <c r="E51" s="954"/>
      <c r="F51" s="954"/>
      <c r="G51" s="954"/>
      <c r="H51" s="954"/>
      <c r="I51" s="954"/>
      <c r="J51" s="814"/>
      <c r="K51" s="814"/>
      <c r="L51" s="814"/>
      <c r="M51" s="814"/>
      <c r="N51" s="814"/>
      <c r="O51" s="814"/>
      <c r="P51" s="814"/>
      <c r="Q51" s="814"/>
      <c r="R51" s="814"/>
      <c r="S51" s="814"/>
      <c r="T51" s="814"/>
      <c r="U51" s="814"/>
      <c r="V51" s="814"/>
      <c r="W51" s="814"/>
      <c r="X51" s="814"/>
      <c r="Y51" s="814"/>
      <c r="Z51" s="814"/>
      <c r="AA51" s="814"/>
      <c r="AB51" s="814"/>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814"/>
      <c r="K52" s="814"/>
      <c r="L52" s="814"/>
      <c r="M52" s="814"/>
      <c r="N52" s="814"/>
      <c r="O52" s="814"/>
      <c r="P52" s="814"/>
      <c r="Q52" s="814"/>
      <c r="R52" s="814"/>
      <c r="S52" s="814"/>
      <c r="T52" s="814"/>
      <c r="U52" s="814"/>
      <c r="V52" s="814"/>
      <c r="W52" s="814"/>
      <c r="X52" s="814"/>
      <c r="Y52" s="814"/>
      <c r="Z52" s="814"/>
      <c r="AA52" s="814"/>
      <c r="AB52" s="81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0</v>
      </c>
      <c r="BM61" s="132" t="str">
        <f>IF(AND(I65="",I66=""),"",INDEX($R$68:$R$72,$BL$61,1))</f>
        <v/>
      </c>
      <c r="BO61" s="131"/>
      <c r="BP61" s="925"/>
      <c r="BQ61" s="925"/>
      <c r="BR61" s="131"/>
      <c r="BS61" s="131" t="s">
        <v>91</v>
      </c>
      <c r="BT61" s="132">
        <f>IF($AK$12&lt;&gt;"",BL61,"")</f>
        <v>0</v>
      </c>
      <c r="BU61" s="132" t="str">
        <f>IF($AK$12&lt;&gt;"",$BM$61,"")</f>
        <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t="str">
        <f>H81</f>
        <v/>
      </c>
      <c r="BM62" s="132" t="e">
        <f>INDEX($R$76:$R$80,$BL$62,1)</f>
        <v>#VALUE!</v>
      </c>
      <c r="BO62" s="131" t="s">
        <v>100</v>
      </c>
      <c r="BP62" s="132" t="e">
        <f>BL62-1</f>
        <v>#VALUE!</v>
      </c>
      <c r="BQ62" s="132" t="e">
        <f>BM62</f>
        <v>#VALUE!</v>
      </c>
      <c r="BR62" s="131"/>
      <c r="BS62" s="131" t="s">
        <v>90</v>
      </c>
      <c r="BT62" s="132" t="str">
        <f>IF($AK$12="","",IF($AK$12=1,$BP$62,$BL$62))</f>
        <v/>
      </c>
      <c r="BU62" s="132" t="e">
        <f>IF($AK$12="","",IF($AK$12=1,$BQ$62,$BM$62))</f>
        <v>#VALUE!</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Insignificante (1)</v>
      </c>
      <c r="BM64" s="132" t="str">
        <f>IF($AK$12=1,Datos!$P$3,IF(OR($AK$12=2,$AK$12=3,$AK$12=4),Datos!$Q$3,IF($AK$12=5,Datos!$R$3,"")))</f>
        <v>Menor (2)</v>
      </c>
      <c r="BN64" s="132" t="str">
        <f>IF($AK$12=1,Datos!$P$4,IF(OR($AK$12=2,$AK$12=3,$AK$12=4),Datos!$Q$4,IF($AK$12=5,Datos!$R$4,"")))</f>
        <v>Moderado (3)</v>
      </c>
      <c r="BO64" s="132" t="str">
        <f>IF($AK$12=1,Datos!$P$5,IF(OR($AK$12=2,$AK$12=3,$AK$12=4),Datos!$Q$5,IF($AK$12=5,Datos!$R$5,"")))</f>
        <v>Mayor (4)</v>
      </c>
      <c r="BP64" s="132" t="str">
        <f>IF($AK$12=1,Datos!$P$6,IF(OR($AK$12=2,$AK$12=3,$AK$12=4),Datos!$Q$6,IF($AK$12=5,Datos!$R$6,"")))</f>
        <v>Catastrófico (5)</v>
      </c>
    </row>
    <row r="65" spans="1:75" ht="14.45" customHeight="1">
      <c r="A65" s="56"/>
      <c r="B65" s="57"/>
      <c r="C65" s="57"/>
      <c r="D65" s="57"/>
      <c r="E65" s="914" t="s">
        <v>130</v>
      </c>
      <c r="F65" s="914"/>
      <c r="G65" s="914"/>
      <c r="H65" s="915"/>
      <c r="I65" s="988" t="str">
        <f>IF(Frecuencia!V18="","",Frecuencia!V18)</f>
        <v/>
      </c>
      <c r="J65" s="989"/>
      <c r="K65" s="989"/>
      <c r="L65" s="989"/>
      <c r="M65" s="989"/>
      <c r="N65" s="989"/>
      <c r="O65" s="989"/>
      <c r="P65" s="989"/>
      <c r="Q65" s="989"/>
      <c r="R65" s="989"/>
      <c r="S65" s="989"/>
      <c r="T65" s="989"/>
      <c r="U65" s="989"/>
      <c r="V65" s="989"/>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Rara vez (1)</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14.45" customHeight="1">
      <c r="A66" s="56"/>
      <c r="B66" s="57"/>
      <c r="C66" s="57"/>
      <c r="D66" s="57"/>
      <c r="E66" s="914" t="s">
        <v>128</v>
      </c>
      <c r="F66" s="914"/>
      <c r="G66" s="914"/>
      <c r="H66" s="915"/>
      <c r="I66" s="907" t="str">
        <f>IF(Factibilidad!P19="","",Factibilidad!P19)</f>
        <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Improbable (2)</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8.5"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Posible (3)</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8.5" customHeight="1">
      <c r="A68" s="56"/>
      <c r="B68" s="57"/>
      <c r="C68" s="57"/>
      <c r="D68" s="57"/>
      <c r="E68" s="57"/>
      <c r="F68" s="57"/>
      <c r="G68" s="57"/>
      <c r="H68" s="57"/>
      <c r="I68" s="57"/>
      <c r="J68" s="57"/>
      <c r="K68" s="57"/>
      <c r="L68" s="57"/>
      <c r="M68" s="57"/>
      <c r="N68" s="57"/>
      <c r="O68" s="57"/>
      <c r="P68" s="57"/>
      <c r="Q68" s="57"/>
      <c r="R68" s="816" t="str">
        <f>IF(OR($AK$12=1,$AK$12=2,$AK$12=3,$AK$12=4),Datos!O2,IF($AK$12=5,Datos!O6,""))</f>
        <v>Rara vez (1)</v>
      </c>
      <c r="S68" s="816"/>
      <c r="T68" s="816"/>
      <c r="U68" s="816"/>
      <c r="V68" s="816"/>
      <c r="W68" s="816"/>
      <c r="X68" s="57"/>
      <c r="Y68" s="57"/>
      <c r="Z68" s="875"/>
      <c r="AA68" s="815">
        <f>IF($AK$12=5,4,2)</f>
        <v>2</v>
      </c>
      <c r="AB68" s="878" t="str">
        <f>IF(ISERROR(BL72=TRUE),"",IF(BL72="","",BL72))</f>
        <v/>
      </c>
      <c r="AC68" s="879"/>
      <c r="AD68" s="878" t="str">
        <f>IF(ISERROR(BM72=TRUE),"",IF(BM72="","",BM72))</f>
        <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Probable (4)</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14.45"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Improbable (2)</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Casi seguro (5)</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14.45" customHeight="1">
      <c r="A70" s="56"/>
      <c r="B70" s="57"/>
      <c r="C70" s="57"/>
      <c r="D70" s="57"/>
      <c r="E70" s="57"/>
      <c r="F70" s="57"/>
      <c r="G70" s="57"/>
      <c r="H70" s="57"/>
      <c r="I70" s="57"/>
      <c r="J70" s="81"/>
      <c r="K70" s="82"/>
      <c r="L70" s="82"/>
      <c r="M70" s="82"/>
      <c r="N70" s="82"/>
      <c r="O70" s="82"/>
      <c r="P70" s="83"/>
      <c r="Q70" s="57"/>
      <c r="R70" s="816" t="str">
        <f>IF(OR($AK$12=1,$AK$12=2,$AK$12=3,$AK$12=4),Datos!O4,IF($AK$12=5,Datos!O4,""))</f>
        <v>Posible (3)</v>
      </c>
      <c r="S70" s="816"/>
      <c r="T70" s="816"/>
      <c r="U70" s="816"/>
      <c r="V70" s="816"/>
      <c r="W70" s="816"/>
      <c r="X70" s="57"/>
      <c r="Y70" s="57"/>
      <c r="Z70" s="875"/>
      <c r="AA70" s="815">
        <f>IF($AK$12=5,3,3)</f>
        <v>3</v>
      </c>
      <c r="AB70" s="878" t="str">
        <f>IF(ISERROR(BL73=TRUE),"",IF(BL73="","",BL73))</f>
        <v/>
      </c>
      <c r="AC70" s="879"/>
      <c r="AD70" s="882" t="str">
        <f>IF(ISERROR(BM73=TRUE),"",IF(BM73="","",BM73))</f>
        <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8.5" customHeight="1">
      <c r="A71" s="56"/>
      <c r="B71" s="57"/>
      <c r="C71" s="57"/>
      <c r="D71" s="57"/>
      <c r="E71" s="57"/>
      <c r="F71" s="57"/>
      <c r="G71" s="57"/>
      <c r="H71" s="57"/>
      <c r="I71" s="57"/>
      <c r="J71" s="817" t="str">
        <f>BM61</f>
        <v/>
      </c>
      <c r="K71" s="817"/>
      <c r="L71" s="817"/>
      <c r="M71" s="817"/>
      <c r="N71" s="817"/>
      <c r="O71" s="817"/>
      <c r="P71" s="817"/>
      <c r="Q71" s="57"/>
      <c r="R71" s="816" t="str">
        <f>IF(OR($AK$12=1,$AK$12=2,$AK$12=3,$AK$12=4),Datos!O5,IF($AK$12=5,Datos!O3,""))</f>
        <v>Probable (4)</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c r="AQ71" s="795"/>
      <c r="AR71" s="795"/>
      <c r="AS71" s="795"/>
      <c r="AT71" s="795"/>
      <c r="AU71" s="795"/>
      <c r="AV71" s="795"/>
      <c r="AW71" s="795"/>
      <c r="AX71" s="795"/>
      <c r="AY71" s="795"/>
      <c r="AZ71" s="795"/>
      <c r="BA71" s="795"/>
      <c r="BB71" s="795"/>
      <c r="BC71" s="795"/>
      <c r="BD71" s="795"/>
      <c r="BE71" s="795"/>
      <c r="BF71" s="795"/>
      <c r="BG71" s="59"/>
      <c r="BK71" s="131">
        <f>AA66</f>
        <v>1</v>
      </c>
      <c r="BL71" s="132" t="e">
        <f>IF(AK12="","",IF(AND(BK65=$BU$61,$BL$64=$BU$62),"X",""))</f>
        <v>#VALUE!</v>
      </c>
      <c r="BM71" s="132" t="e">
        <f>IF(AK12="","",IF(AND(BK65=$BU$61,$BM$64=$BU$62),"X",""))</f>
        <v>#VALUE!</v>
      </c>
      <c r="BN71" s="132" t="e">
        <f>IF(AK12="","",IF(AND(BK65=$BU$61,$BN$64=$BU$62),"X",""))</f>
        <v>#VALUE!</v>
      </c>
      <c r="BO71" s="132" t="e">
        <f>IF(AK12="","",IF(AND(BK65=$BU$61,$BO$64=$BU$62),"X",""))</f>
        <v>#VALUE!</v>
      </c>
      <c r="BP71" s="132" t="e">
        <f>IF(AK12="","",IF(AND(BK65=$BU$61,$BP$64=$BU$62),"X",""))</f>
        <v>#VALUE!</v>
      </c>
      <c r="BR71" s="131" t="str">
        <f>AH66</f>
        <v/>
      </c>
      <c r="BS71" s="132">
        <f>IF(AND($AK$12&lt;&gt;Datos!$A$6,OR($I$65=Datos!M2,$I$66=Datos!N2)),1,0)</f>
        <v>0</v>
      </c>
      <c r="BT71" s="132">
        <f>IF(AND($AK$12=Datos!$A$6,OR($I$65=Datos!M2,$I$66=Datos!N2)),5,0)</f>
        <v>0</v>
      </c>
      <c r="BU71" s="78"/>
      <c r="BV71" s="57"/>
      <c r="BW71" s="57"/>
    </row>
    <row r="72" spans="1:75" ht="14.25" customHeight="1">
      <c r="A72" s="56"/>
      <c r="B72" s="57"/>
      <c r="C72" s="57"/>
      <c r="D72" s="57"/>
      <c r="E72" s="57"/>
      <c r="F72" s="57"/>
      <c r="G72" s="57"/>
      <c r="H72" s="57"/>
      <c r="I72" s="57"/>
      <c r="J72" s="84"/>
      <c r="K72" s="85"/>
      <c r="L72" s="85"/>
      <c r="M72" s="85"/>
      <c r="N72" s="85"/>
      <c r="O72" s="85"/>
      <c r="P72" s="86"/>
      <c r="Q72" s="57"/>
      <c r="R72" s="816" t="str">
        <f>IF(OR($AK$12=1,$AK$12=2,$AK$12=3,$AK$12=4),Datos!O6,IF($AK$12=5,Datos!O2,""))</f>
        <v>Casi seguro (5)</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e">
        <f>IF(AK12="","",IF(AND(BK66=$BU$61,$BL$64=$BU$62),"X",""))</f>
        <v>#VALUE!</v>
      </c>
      <c r="BM72" s="132" t="e">
        <f>IF(AK12="","",IF(AND(BK66=$BU$61,$BM$64=$BU$62),"X",""))</f>
        <v>#VALUE!</v>
      </c>
      <c r="BN72" s="132" t="e">
        <f>IF(AK12="","",IF(AND(BK66=$BU$61,$BN$64=$BU$62),"X",""))</f>
        <v>#VALUE!</v>
      </c>
      <c r="BO72" s="132" t="e">
        <f>IF(AK12="","",IF(AND(BK66=$BU$61,$BO$64=$BU$62),"X",""))</f>
        <v>#VALUE!</v>
      </c>
      <c r="BP72" s="132" t="e">
        <f>IF(AK12="","",IF(AND(BK66=$BU$61,$BP$64=$BU$62),"X",""))</f>
        <v>#VALUE!</v>
      </c>
      <c r="BR72" s="131" t="str">
        <f>AH68</f>
        <v/>
      </c>
      <c r="BS72" s="132">
        <f>IF(AND($AK$12&lt;&gt;Datos!$A$6,OR($I$65=Datos!M3,$I$66=Datos!N3)),2,0)</f>
        <v>0</v>
      </c>
      <c r="BT72" s="132">
        <f>IF(AND($AK$12=Datos!$A$6,OR($I$65=Datos!M3,$I$66=Datos!N3)),4,0)</f>
        <v>0</v>
      </c>
      <c r="BU72" s="78"/>
      <c r="BV72" s="57"/>
      <c r="BW72" s="57"/>
    </row>
    <row r="73" spans="1:75" ht="28.5"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e">
        <f>IF(AK12="","",IF(AND(BK67=$BU$61,$BL$64=$BU$62),"X",""))</f>
        <v>#VALUE!</v>
      </c>
      <c r="BM73" s="132" t="e">
        <f>IF(AK12="","",IF(AND(BK67=$BU$61,$BM$64=$BU$62),"X",""))</f>
        <v>#VALUE!</v>
      </c>
      <c r="BN73" s="132" t="e">
        <f>IF(AK12="","",IF(AND(BK67=$BU$61,$BN$64=$BU$62),"X",""))</f>
        <v>#VALUE!</v>
      </c>
      <c r="BO73" s="132" t="e">
        <f>IF(AK12="","",IF(AND(BK67=$BU$61,$BO$64=$BU$62),"X",""))</f>
        <v>#VALUE!</v>
      </c>
      <c r="BP73" s="132" t="e">
        <f>IF(AK12="","",IF(AND(BK67=$BU$61,$BP$64=$BU$62),"X",""))</f>
        <v>#VALUE!</v>
      </c>
      <c r="BR73" s="131" t="str">
        <f>AH70</f>
        <v/>
      </c>
      <c r="BS73" s="132">
        <f>IF(AND($AK$12&lt;&gt;Datos!$A$6,OR($I$65=Datos!M4,$I$66=Datos!N4)),3,0)</f>
        <v>0</v>
      </c>
      <c r="BT73" s="132">
        <f>IF(AND($AK$12=Datos!$A$6,OR($I$65=Datos!M4,$I$66=Datos!N4)),3,0)</f>
        <v>0</v>
      </c>
      <c r="BU73" s="78"/>
      <c r="BV73" s="57"/>
      <c r="BW73" s="57"/>
    </row>
    <row r="74" spans="1:75" ht="28.5" customHeight="1">
      <c r="A74" s="56"/>
      <c r="B74" s="57"/>
      <c r="C74" s="895"/>
      <c r="D74" s="895"/>
      <c r="E74" s="960" t="s">
        <v>229</v>
      </c>
      <c r="F74" s="961"/>
      <c r="G74" s="961"/>
      <c r="H74" s="962"/>
      <c r="I74" s="959" t="s">
        <v>601</v>
      </c>
      <c r="J74" s="959"/>
      <c r="K74" s="959"/>
      <c r="L74" s="959"/>
      <c r="M74" s="959" t="s">
        <v>597</v>
      </c>
      <c r="N74" s="959"/>
      <c r="O74" s="959"/>
      <c r="P74" s="959"/>
      <c r="Q74" s="87"/>
      <c r="R74" s="87"/>
      <c r="S74" s="88"/>
      <c r="T74" s="57"/>
      <c r="U74" s="57"/>
      <c r="V74" s="57"/>
      <c r="W74" s="57"/>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e">
        <f>IF(AK12="","",IF(AND(BK68=$BU$61,$BL$64=$BU$62),"X",""))</f>
        <v>#VALUE!</v>
      </c>
      <c r="BM74" s="132" t="e">
        <f>IF(AK12="","",IF(AND(BK68=$BU$61,$BM$64=$BU$62),"X",""))</f>
        <v>#VALUE!</v>
      </c>
      <c r="BN74" s="132" t="e">
        <f>IF(AK12="","",IF(AND(BK68=$BU$61,$BN$64=$BU$62),"X",""))</f>
        <v>#VALUE!</v>
      </c>
      <c r="BO74" s="134" t="e">
        <f>IF(AK12="","",IF(AND(BK68=$BU$61,$BO$64=$BU$62),"X",""))</f>
        <v>#VALUE!</v>
      </c>
      <c r="BP74" s="132" t="e">
        <f>IF(AK12="","",IF(AND(BK68=$BU$61,$BP$64=$BU$62),"X",""))</f>
        <v>#VALUE!</v>
      </c>
      <c r="BR74" s="131" t="str">
        <f>AH72</f>
        <v/>
      </c>
      <c r="BS74" s="132">
        <f>IF(AND($AK$12&lt;&gt;Datos!$A$6,OR($I$65=Datos!M5,$I$66=Datos!N5)),4,0)</f>
        <v>0</v>
      </c>
      <c r="BT74" s="132">
        <f>IF(AND($AK$12=Datos!$A$6,OR($I$65=Datos!M5,$I$66=Datos!N5)),2,0)</f>
        <v>0</v>
      </c>
      <c r="BU74" s="78"/>
      <c r="BV74" s="69"/>
      <c r="BW74" s="57"/>
    </row>
    <row r="75" spans="1:75" ht="14.45" customHeight="1">
      <c r="A75" s="56"/>
      <c r="B75" s="57"/>
      <c r="C75" s="895"/>
      <c r="D75" s="895"/>
      <c r="E75" s="959" t="s">
        <v>600</v>
      </c>
      <c r="F75" s="959"/>
      <c r="G75" s="959"/>
      <c r="H75" s="959"/>
      <c r="I75" s="959" t="s">
        <v>189</v>
      </c>
      <c r="J75" s="959"/>
      <c r="K75" s="959"/>
      <c r="L75" s="959"/>
      <c r="M75" s="963"/>
      <c r="N75" s="964"/>
      <c r="O75" s="964"/>
      <c r="P75" s="965"/>
      <c r="Q75" s="87"/>
      <c r="R75" s="990"/>
      <c r="S75" s="990"/>
      <c r="T75" s="990"/>
      <c r="U75" s="990"/>
      <c r="V75" s="990"/>
      <c r="W75" s="990"/>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e">
        <f>IF(AK12="","",IF(AND(BK69=$BU$61,$BL$64=$BU$62),"X",""))</f>
        <v>#VALUE!</v>
      </c>
      <c r="BM75" s="132" t="e">
        <f>IF(AK12="","",IF(AND(BK69=$BU$61,$BM$64=$BU$62),"X",""))</f>
        <v>#VALUE!</v>
      </c>
      <c r="BN75" s="132" t="e">
        <f>IF(AK12="","",IF(AND(BK69=$BU$61,$BN$64=$BU$62),"X",""))</f>
        <v>#VALUE!</v>
      </c>
      <c r="BO75" s="132" t="e">
        <f>IF(AK12="","",IF(AND(BK69=$BU$61,$BO$64=$BU$62),"X",""))</f>
        <v>#VALUE!</v>
      </c>
      <c r="BP75" s="132" t="e">
        <f>IF(AK12="","",IF(AND(BK69=$BU$61,$BP$64=$BU$62),"X",""))</f>
        <v>#VALUE!</v>
      </c>
      <c r="BR75" s="131" t="str">
        <f>AH74</f>
        <v/>
      </c>
      <c r="BS75" s="132">
        <f>IF(AND($AK$12&lt;&gt;Datos!$A$6,OR($I$65=Datos!M6,$I$66=Datos!N6)),5,0)</f>
        <v>0</v>
      </c>
      <c r="BT75" s="132">
        <f>IF(AND($AK$12=Datos!$A$6,OR($I$65=Datos!M6,$I$66=Datos!N6)),1,0)</f>
        <v>0</v>
      </c>
      <c r="BU75" s="78"/>
      <c r="BV75" s="57"/>
      <c r="BW75" s="57"/>
    </row>
    <row r="76" spans="1:75" ht="14.4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IF($AK$12=1,Datos!P2,IF(OR($AK$12=2,$AK$12=3),Imp_Est_Pro_Seg!AJ16,IF($AK$12=4,'Inventario de Activos'!AL16,IF($AK$12=5,Imp_oportunidad!AN16,""))))</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0</v>
      </c>
      <c r="BT76" s="131"/>
      <c r="BU76" s="57"/>
      <c r="BV76" s="57"/>
      <c r="BW76" s="57"/>
    </row>
    <row r="77" spans="1:75" ht="14.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IF($AK$12=1,Datos!P3,IF(OR($AK$12=2,$AK$12=3),Imp_Est_Pro_Seg!AK16,IF($AK$12=4,'Inventario de Activos'!AL17,IF($AK$12=5,Imp_oportunidad!AM16,""))))</f>
        <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8.5" customHeight="1">
      <c r="A78" s="56"/>
      <c r="B78" s="57"/>
      <c r="C78" s="57"/>
      <c r="D78" s="57"/>
      <c r="E78" s="966"/>
      <c r="F78" s="966"/>
      <c r="G78" s="966"/>
      <c r="H78" s="966"/>
      <c r="I78" s="967"/>
      <c r="J78" s="956" t="str">
        <f>IF(J71="","", IF(ISERROR(BU62=TRUE),"",BU62))</f>
        <v/>
      </c>
      <c r="K78" s="957"/>
      <c r="L78" s="957"/>
      <c r="M78" s="957"/>
      <c r="N78" s="957"/>
      <c r="O78" s="957"/>
      <c r="P78" s="958"/>
      <c r="Q78" s="57"/>
      <c r="R78" s="970" t="str">
        <f>IF($AK$12=1,Enc_Imp_Corrupción!$I$25,IF(OR($AK$12=2,$AK$12=3),Imp_Est_Pro_Seg!AL16,IF($AK$12=4,'Inventario de Activos'!AL18,IF($AK$12=5,Imp_oportunidad!AL16,""))))</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ht="15.75" thickBot="1">
      <c r="A79" s="56"/>
      <c r="B79" s="57"/>
      <c r="C79" s="57"/>
      <c r="D79" s="57"/>
      <c r="E79" s="966"/>
      <c r="F79" s="966"/>
      <c r="G79" s="966"/>
      <c r="H79" s="966"/>
      <c r="I79" s="967"/>
      <c r="J79" s="84"/>
      <c r="K79" s="85"/>
      <c r="L79" s="85"/>
      <c r="M79" s="85"/>
      <c r="N79" s="85"/>
      <c r="O79" s="85"/>
      <c r="P79" s="86"/>
      <c r="Q79" s="57"/>
      <c r="R79" s="970" t="str">
        <f>IF($AK$12=1,Enc_Imp_Corrupción!$I$26,IF(OR($AK$12=2,$AK$12=3),Imp_Est_Pro_Seg!AM16,IF($AK$12=4,'Inventario de Activos'!AL19,IF($AK$12=5,Imp_oportunidad!AK16,""))))</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IF($AK$12=1,Enc_Imp_Corrupción!$I$27,IF(OR($AK$12=2,$AK$12=3),Imp_Est_Pro_Seg!AN16,IF($AK$12=4,'Inventario de Activos'!AL20,IF($AK$12=5,Imp_oportunidad!AJ16,""))))</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t="str">
        <f>IF(R76&lt;&gt;"",1,IF(R77&lt;&gt;"",2,IF(R78&lt;&gt;"",3,IF(R79&lt;&gt;"",4,IF(R80&lt;&gt;"",5,"")))))</f>
        <v/>
      </c>
      <c r="I81" s="65"/>
      <c r="J81" s="57"/>
      <c r="K81" s="57"/>
      <c r="L81" s="57"/>
      <c r="M81" s="57"/>
      <c r="N81" s="57"/>
      <c r="O81" s="57"/>
      <c r="P81" s="57"/>
      <c r="Q81" s="57"/>
      <c r="R81" s="57"/>
      <c r="S81" s="57"/>
      <c r="T81" s="57"/>
      <c r="U81" s="57"/>
      <c r="V81" s="57"/>
      <c r="W81" s="57"/>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hidden="1"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26.25" customHeight="1">
      <c r="A86" s="56"/>
      <c r="B86" s="57"/>
      <c r="C86" s="57"/>
      <c r="D86" s="859"/>
      <c r="E86" s="859"/>
      <c r="F86" s="859"/>
      <c r="G86" s="859"/>
      <c r="H86" s="859"/>
      <c r="I86" s="859"/>
      <c r="J86" s="859"/>
      <c r="K86" s="859"/>
      <c r="L86" s="859"/>
      <c r="M86" s="859"/>
      <c r="N86" s="859"/>
      <c r="O86" s="859"/>
      <c r="P86" s="859"/>
      <c r="Q86" s="859"/>
      <c r="R86" s="859"/>
      <c r="S86" s="859"/>
      <c r="T86" s="860" t="str">
        <f t="shared" ref="T86:T95" si="0">IF(D86&lt;&gt;"","Preventivo","")</f>
        <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tr">
        <f t="shared" ref="AL86:AL95" si="1">IF(D86&lt;&gt;"",BQ86,"")</f>
        <v/>
      </c>
      <c r="AM86" s="797"/>
      <c r="AN86" s="798" t="s">
        <v>374</v>
      </c>
      <c r="AO86" s="799"/>
      <c r="AP86" s="799"/>
      <c r="AQ86" s="800"/>
      <c r="AR86" s="796" t="str">
        <f>IF(AN86&lt;&gt;"",BR86,"")</f>
        <v>Fuerte</v>
      </c>
      <c r="AS86" s="797"/>
      <c r="AT86" s="796" t="str">
        <f t="shared" ref="AT86:AT95" si="2">IF(BV86="","",BV86)</f>
        <v/>
      </c>
      <c r="AU86" s="801"/>
      <c r="AV86" s="797"/>
      <c r="AW86" s="802" t="str">
        <f>IF(OR(AT86="",BX96=""),"",BX96)</f>
        <v/>
      </c>
      <c r="AX86" s="803"/>
      <c r="AY86" s="804"/>
      <c r="AZ86" s="802" t="str">
        <f>IF(AW86="","",IF(BW$96&gt;=Datos!$AS$2,Datos!AQ2,Datos!AQ3))</f>
        <v/>
      </c>
      <c r="BA86" s="803"/>
      <c r="BB86" s="804"/>
      <c r="BC86" s="786"/>
      <c r="BD86" s="787"/>
      <c r="BE86" s="787"/>
      <c r="BF86" s="787"/>
      <c r="BG86" s="78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
      </c>
      <c r="BR86" s="132" t="str">
        <f>IF(AN86="","",IF(AN86=Datos!$AP$2,Datos!$AO$2,IF(AN86=Datos!$AP$3,Datos!$AO$3,IF(AN86=Datos!$AP$4,Datos!$AO$4,""))))</f>
        <v>Fuerte</v>
      </c>
      <c r="BS86" s="132" t="str">
        <f>IF(AND(BQ86=$BS$85,BR86=$BS$85),$BS$85,"")</f>
        <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
      </c>
      <c r="BW86" s="132" t="str">
        <f>IF(BV86=Datos!$AO$2,100,IF(BV86=Datos!$AO$3,50,IF(BV86=Datos!$AO$4,0,"")))</f>
        <v/>
      </c>
      <c r="BX86" s="139"/>
      <c r="BY86" s="142"/>
      <c r="BZ86" s="138"/>
    </row>
    <row r="87" spans="1:78" ht="26.25" customHeight="1">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si="1"/>
        <v/>
      </c>
      <c r="AM87" s="797"/>
      <c r="AN87" s="798"/>
      <c r="AO87" s="799"/>
      <c r="AP87" s="799"/>
      <c r="AQ87" s="800"/>
      <c r="AR87" s="796" t="str">
        <f t="shared" ref="AR87:AR95" si="3">IF(AN87&lt;&gt;"",BR87,"")</f>
        <v/>
      </c>
      <c r="AS87" s="797"/>
      <c r="AT87" s="796" t="str">
        <f t="shared" si="2"/>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4">SUM(BI87:BO87)</f>
        <v>0</v>
      </c>
      <c r="BQ87" s="132" t="str">
        <f>IF(D87="","",IF(BP87&gt;=96,Datos!$AO$2,IF(BP87&gt;=86,Datos!$AO$3,IF(BP87&lt;86,Datos!$AO$4,""))))</f>
        <v/>
      </c>
      <c r="BR87" s="132" t="str">
        <f>IF(AN87="","",IF(AN87=Datos!$AP$2,Datos!$AO$2,IF(AN87=Datos!$AP$3,Datos!$AO$3,IF(AN87=Datos!$AP$4,Datos!$AO$4,""))))</f>
        <v/>
      </c>
      <c r="BS87" s="132" t="str">
        <f t="shared" ref="BS87:BS95" si="5">IF(AND(BQ87=$BS$85,BR87=$BS$85),$BS$85,"")</f>
        <v/>
      </c>
      <c r="BT87" s="132" t="str">
        <f t="shared" ref="BT87:BT95" si="6">IF(AND(BQ87=$BS$85,BR87=$BT$85),$BT$85,IF(AND(BQ87=$BT$85,BR87=$BS$85),$BT$85,IF(AND(BQ87=$BT$85,BR87=$BT$85),$BT$85,"")))</f>
        <v/>
      </c>
      <c r="BU87" s="132" t="str">
        <f t="shared" ref="BU87:BU95" si="7">IF(AND(BQ87=$BS$85,BR87=$BU$85),$BU$85,IF(AND(BQ87=$BT$85,BR87=$BU$85),$BU$85,IF(AND(BQ87=$BU$85,BR87=$BS$85),$BU$85,IF(AND(BQ87=$BU$85,BR87=$BT$85),$BU$85,IF(AND(BQ87=$BU$85,BR87=$BU$85),$BU$85,"")))))</f>
        <v/>
      </c>
      <c r="BV87" s="132" t="str">
        <f t="shared" ref="BV87:BV95" si="8">IF(BS87&lt;&gt;"",BS87,IF(BT87&lt;&gt;"",BT87,IF(BU87&lt;&gt;"",BU87,"")))</f>
        <v/>
      </c>
      <c r="BW87" s="132" t="str">
        <f>IF(BV87=Datos!$AO$2,100,IF(BV87=Datos!$AO$3,50,IF(BV87=Datos!$AO$4,0,"")))</f>
        <v/>
      </c>
      <c r="BX87" s="139"/>
      <c r="BY87" s="139"/>
      <c r="BZ87" s="138"/>
    </row>
    <row r="88" spans="1:78" ht="26.25" customHeight="1">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si="3"/>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4"/>
        <v>0</v>
      </c>
      <c r="BQ88" s="132" t="str">
        <f>IF(D88="","",IF(BP88&gt;=96,Datos!$AO$2,IF(BP88&gt;=86,Datos!$AO$3,IF(BP88&lt;86,Datos!$AO$4,""))))</f>
        <v/>
      </c>
      <c r="BR88" s="132" t="str">
        <f>IF(AN88="","",IF(AN88=Datos!$AP$2,Datos!$AO$2,IF(AN88=Datos!$AP$3,Datos!$AO$3,IF(AN88=Datos!$AP$4,Datos!$AO$4,""))))</f>
        <v/>
      </c>
      <c r="BS88" s="132" t="str">
        <f t="shared" si="5"/>
        <v/>
      </c>
      <c r="BT88" s="132" t="str">
        <f t="shared" si="6"/>
        <v/>
      </c>
      <c r="BU88" s="132" t="str">
        <f t="shared" si="7"/>
        <v/>
      </c>
      <c r="BV88" s="132" t="str">
        <f t="shared" si="8"/>
        <v/>
      </c>
      <c r="BW88" s="132" t="str">
        <f>IF(BV88=Datos!$AO$2,100,IF(BV88=Datos!$AO$3,50,IF(BV88=Datos!$AO$4,0,"")))</f>
        <v/>
      </c>
      <c r="BX88" s="139"/>
      <c r="BY88" s="139"/>
      <c r="BZ88" s="138"/>
    </row>
    <row r="89" spans="1:78" ht="26.25" customHeight="1">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t="str">
        <f t="shared" si="3"/>
        <v/>
      </c>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4"/>
        <v>0</v>
      </c>
      <c r="BQ89" s="132" t="str">
        <f>IF(D89="","",IF(BP89&gt;=96,Datos!$AO$2,IF(BP89&gt;=86,Datos!$AO$3,IF(BP89&lt;86,Datos!$AO$4,""))))</f>
        <v/>
      </c>
      <c r="BR89" s="132" t="str">
        <f>IF(AN89="","",IF(AN89=Datos!$AP$2,Datos!$AO$2,IF(AN89=Datos!$AP$3,Datos!$AO$3,IF(AN89=Datos!$AP$4,Datos!$AO$4,""))))</f>
        <v/>
      </c>
      <c r="BS89" s="132" t="str">
        <f t="shared" si="5"/>
        <v/>
      </c>
      <c r="BT89" s="132" t="str">
        <f t="shared" si="6"/>
        <v/>
      </c>
      <c r="BU89" s="132" t="str">
        <f t="shared" si="7"/>
        <v/>
      </c>
      <c r="BV89" s="132" t="str">
        <f t="shared" si="8"/>
        <v/>
      </c>
      <c r="BW89" s="132" t="str">
        <f>IF(BV89=Datos!$AO$2,100,IF(BV89=Datos!$AO$3,50,IF(BV89=Datos!$AO$4,0,"")))</f>
        <v/>
      </c>
      <c r="BX89" s="139"/>
      <c r="BY89" s="139"/>
      <c r="BZ89" s="138"/>
    </row>
    <row r="90" spans="1:78" ht="26.25" customHeight="1">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3"/>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4"/>
        <v>0</v>
      </c>
      <c r="BQ90" s="132" t="str">
        <f>IF(D90="","",IF(BP90&gt;=96,Datos!$AO$2,IF(BP90&gt;=86,Datos!$AO$3,IF(BP90&lt;86,Datos!$AO$4,""))))</f>
        <v/>
      </c>
      <c r="BR90" s="132" t="str">
        <f>IF(AN90="","",IF(AN90=Datos!$AP$2,Datos!$AO$2,IF(AN90=Datos!$AP$3,Datos!$AO$3,IF(AN90=Datos!$AP$4,Datos!$AO$4,""))))</f>
        <v/>
      </c>
      <c r="BS90" s="132" t="str">
        <f t="shared" si="5"/>
        <v/>
      </c>
      <c r="BT90" s="132" t="str">
        <f t="shared" si="6"/>
        <v/>
      </c>
      <c r="BU90" s="132" t="str">
        <f t="shared" si="7"/>
        <v/>
      </c>
      <c r="BV90" s="132" t="str">
        <f t="shared" si="8"/>
        <v/>
      </c>
      <c r="BW90" s="132" t="str">
        <f>IF(BV90=Datos!$AO$2,100,IF(BV90=Datos!$AO$3,50,IF(BV90=Datos!$AO$4,0,"")))</f>
        <v/>
      </c>
      <c r="BX90" s="139"/>
      <c r="BY90" s="139"/>
      <c r="BZ90" s="138"/>
    </row>
    <row r="91" spans="1:78" ht="26.25" customHeight="1">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3"/>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4"/>
        <v>0</v>
      </c>
      <c r="BQ91" s="132" t="str">
        <f>IF(D91="","",IF(BP91&gt;=96,Datos!$AO$2,IF(BP91&gt;=86,Datos!$AO$3,IF(BP91&lt;86,Datos!$AO$4,""))))</f>
        <v/>
      </c>
      <c r="BR91" s="132" t="str">
        <f>IF(AN91="","",IF(AN91=Datos!$AP$2,Datos!$AO$2,IF(AN91=Datos!$AP$3,Datos!$AO$3,IF(AN91=Datos!$AP$4,Datos!$AO$4,""))))</f>
        <v/>
      </c>
      <c r="BS91" s="132" t="str">
        <f t="shared" si="5"/>
        <v/>
      </c>
      <c r="BT91" s="132" t="str">
        <f t="shared" si="6"/>
        <v/>
      </c>
      <c r="BU91" s="132" t="str">
        <f t="shared" si="7"/>
        <v/>
      </c>
      <c r="BV91" s="132" t="str">
        <f t="shared" si="8"/>
        <v/>
      </c>
      <c r="BW91" s="132" t="str">
        <f>IF(BV91=Datos!$AO$2,100,IF(BV91=Datos!$AO$3,50,IF(BV91=Datos!$AO$4,0,"")))</f>
        <v/>
      </c>
      <c r="BX91" s="139"/>
      <c r="BY91" s="139"/>
      <c r="BZ91" s="138"/>
    </row>
    <row r="92" spans="1:78" ht="26.25" customHeight="1">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3"/>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4"/>
        <v>0</v>
      </c>
      <c r="BQ92" s="132" t="str">
        <f>IF(D92="","",IF(BP92&gt;=96,Datos!$AO$2,IF(BP92&gt;=86,Datos!$AO$3,IF(BP92&lt;86,Datos!$AO$4,""))))</f>
        <v/>
      </c>
      <c r="BR92" s="132" t="str">
        <f>IF(AN92="","",IF(AN92=Datos!$AP$2,Datos!$AO$2,IF(AN92=Datos!$AP$3,Datos!$AO$3,IF(AN92=Datos!$AP$4,Datos!$AO$4,""))))</f>
        <v/>
      </c>
      <c r="BS92" s="132" t="str">
        <f t="shared" si="5"/>
        <v/>
      </c>
      <c r="BT92" s="132" t="str">
        <f t="shared" si="6"/>
        <v/>
      </c>
      <c r="BU92" s="132" t="str">
        <f t="shared" si="7"/>
        <v/>
      </c>
      <c r="BV92" s="132" t="str">
        <f t="shared" si="8"/>
        <v/>
      </c>
      <c r="BW92" s="132" t="str">
        <f>IF(BV92=Datos!$AO$2,100,IF(BV92=Datos!$AO$3,50,IF(BV92=Datos!$AO$4,0,"")))</f>
        <v/>
      </c>
      <c r="BX92" s="139"/>
      <c r="BY92" s="139"/>
      <c r="BZ92" s="138"/>
    </row>
    <row r="93" spans="1:78" ht="26.25" customHeight="1">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3"/>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4"/>
        <v>0</v>
      </c>
      <c r="BQ93" s="132" t="str">
        <f>IF(D93="","",IF(BP93&gt;=96,Datos!$AO$2,IF(BP93&gt;=86,Datos!$AO$3,IF(BP93&lt;86,Datos!$AO$4,""))))</f>
        <v/>
      </c>
      <c r="BR93" s="132" t="str">
        <f>IF(AN93="","",IF(AN93=Datos!$AP$2,Datos!$AO$2,IF(AN93=Datos!$AP$3,Datos!$AO$3,IF(AN93=Datos!$AP$4,Datos!$AO$4,""))))</f>
        <v/>
      </c>
      <c r="BS93" s="132" t="str">
        <f t="shared" si="5"/>
        <v/>
      </c>
      <c r="BT93" s="132" t="str">
        <f t="shared" si="6"/>
        <v/>
      </c>
      <c r="BU93" s="132" t="str">
        <f t="shared" si="7"/>
        <v/>
      </c>
      <c r="BV93" s="132" t="str">
        <f t="shared" si="8"/>
        <v/>
      </c>
      <c r="BW93" s="132" t="str">
        <f>IF(BV93=Datos!$AO$2,100,IF(BV93=Datos!$AO$3,50,IF(BV93=Datos!$AO$4,0,"")))</f>
        <v/>
      </c>
      <c r="BX93" s="139"/>
      <c r="BY93" s="139"/>
      <c r="BZ93" s="138"/>
    </row>
    <row r="94" spans="1:78" ht="26.25" customHeight="1">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3"/>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4"/>
        <v>0</v>
      </c>
      <c r="BQ94" s="132" t="str">
        <f>IF(D94="","",IF(BP94&gt;=96,Datos!$AO$2,IF(BP94&gt;=86,Datos!$AO$3,IF(BP94&lt;86,Datos!$AO$4,""))))</f>
        <v/>
      </c>
      <c r="BR94" s="132" t="str">
        <f>IF(AN94="","",IF(AN94=Datos!$AP$2,Datos!$AO$2,IF(AN94=Datos!$AP$3,Datos!$AO$3,IF(AN94=Datos!$AP$4,Datos!$AO$4,""))))</f>
        <v/>
      </c>
      <c r="BS94" s="132" t="str">
        <f t="shared" si="5"/>
        <v/>
      </c>
      <c r="BT94" s="132" t="str">
        <f t="shared" si="6"/>
        <v/>
      </c>
      <c r="BU94" s="132" t="str">
        <f t="shared" si="7"/>
        <v/>
      </c>
      <c r="BV94" s="132" t="str">
        <f t="shared" si="8"/>
        <v/>
      </c>
      <c r="BW94" s="132" t="str">
        <f>IF(BV94=Datos!$AO$2,100,IF(BV94=Datos!$AO$3,50,IF(BV94=Datos!$AO$4,0,"")))</f>
        <v/>
      </c>
      <c r="BX94" s="139"/>
      <c r="BY94" s="139"/>
      <c r="BZ94" s="138"/>
    </row>
    <row r="95" spans="1:78" ht="26.25" customHeight="1">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3"/>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4"/>
        <v>0</v>
      </c>
      <c r="BQ95" s="132" t="str">
        <f>IF(D95="","",IF(BP95&gt;=96,Datos!$AO$2,IF(BP95&gt;=86,Datos!$AO$3,IF(BP95&lt;86,Datos!$AO$4,""))))</f>
        <v/>
      </c>
      <c r="BR95" s="132" t="str">
        <f>IF(AN95="","",IF(AN95=Datos!$AP$2,Datos!$AO$2,IF(AN95=Datos!$AP$3,Datos!$AO$3,IF(AN95=Datos!$AP$4,Datos!$AO$4,""))))</f>
        <v/>
      </c>
      <c r="BS95" s="132" t="str">
        <f t="shared" si="5"/>
        <v/>
      </c>
      <c r="BT95" s="132" t="str">
        <f t="shared" si="6"/>
        <v/>
      </c>
      <c r="BU95" s="132" t="str">
        <f t="shared" si="7"/>
        <v/>
      </c>
      <c r="BV95" s="132" t="str">
        <f t="shared" si="8"/>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0</v>
      </c>
      <c r="BV96" s="132" t="s">
        <v>382</v>
      </c>
      <c r="BW96" s="132">
        <f>IF(COUNTA(D86:D95)=0,0,SUM(BW86:BW95)/(COUNTA(D86:S95)))</f>
        <v>0</v>
      </c>
      <c r="BX96" s="137" t="str">
        <f>IF(BW96="","",IF(BW96=100,Datos!$AO$2,IF(BW96&gt;=50,Datos!$AO$3,Datos!$AO$4)))</f>
        <v>Débil</v>
      </c>
      <c r="BY96" s="137" t="str">
        <f>IF(AZ86="","",AZ86)</f>
        <v/>
      </c>
      <c r="BZ96" s="137" t="str">
        <f>IF(OR(BX96="",BY96=""),"",IF(AND(BX96=Datos!$AO$2,BY96=Datos!$AQ$2),2,IF(AND(BX96=Datos!$AO$2,BY96=Datos!$AQ$3),0,IF(AND(BX96=Datos!$AO$3,BY96=Datos!$AQ$2),1,IF(AND(BX96=Datos!$AO$3,BY96=Datos!$AQ$3),0,IF(BX96=Datos!$AO$4,0,""))))))</f>
        <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c r="E101" s="859"/>
      <c r="F101" s="859"/>
      <c r="G101" s="859"/>
      <c r="H101" s="859"/>
      <c r="I101" s="859"/>
      <c r="J101" s="859"/>
      <c r="K101" s="859"/>
      <c r="L101" s="859"/>
      <c r="M101" s="859"/>
      <c r="N101" s="859"/>
      <c r="O101" s="859"/>
      <c r="P101" s="859"/>
      <c r="Q101" s="859"/>
      <c r="R101" s="859"/>
      <c r="S101" s="859"/>
      <c r="T101" s="860" t="str">
        <f>IF(D101&lt;&gt;"","Detectivo","")</f>
        <v/>
      </c>
      <c r="U101" s="860"/>
      <c r="V101" s="860"/>
      <c r="W101" s="860"/>
      <c r="X101" s="798" t="s">
        <v>350</v>
      </c>
      <c r="Y101" s="800"/>
      <c r="Z101" s="798" t="s">
        <v>352</v>
      </c>
      <c r="AA101" s="800"/>
      <c r="AB101" s="798" t="s">
        <v>354</v>
      </c>
      <c r="AC101" s="800"/>
      <c r="AD101" s="798" t="s">
        <v>356</v>
      </c>
      <c r="AE101" s="800"/>
      <c r="AF101" s="798" t="s">
        <v>358</v>
      </c>
      <c r="AG101" s="800"/>
      <c r="AH101" s="798" t="s">
        <v>395</v>
      </c>
      <c r="AI101" s="800"/>
      <c r="AJ101" s="798" t="s">
        <v>360</v>
      </c>
      <c r="AK101" s="800"/>
      <c r="AL101" s="796" t="str">
        <f t="shared" ref="AL101:AL110" si="9">IF(D101&lt;&gt;"",BQ101,"")</f>
        <v/>
      </c>
      <c r="AM101" s="797"/>
      <c r="AN101" s="798" t="s">
        <v>374</v>
      </c>
      <c r="AO101" s="799"/>
      <c r="AP101" s="799"/>
      <c r="AQ101" s="800"/>
      <c r="AR101" s="796" t="str">
        <f t="shared" ref="AR101:AR110" si="10">IF(AN101&lt;&gt;"",BR101,"")</f>
        <v>Fuerte</v>
      </c>
      <c r="AS101" s="797"/>
      <c r="AT101" s="796" t="str">
        <f t="shared" ref="AT101:AT110" si="11">IF(BV101="","",BV101)</f>
        <v/>
      </c>
      <c r="AU101" s="801"/>
      <c r="AV101" s="797"/>
      <c r="AW101" s="802" t="str">
        <f>IF(OR(AT101="",BX111=""),"",BX111)</f>
        <v/>
      </c>
      <c r="AX101" s="803"/>
      <c r="AY101" s="804"/>
      <c r="AZ101" s="802" t="str">
        <f>IF(AW101="","",IF($AK$12=1,Datos!$AR$4,IF(BW$111&gt;=Datos!$AT$2,Datos!$AR$2,IF(BW$111&gt;=Datos!$AT$3,Datos!$AR$3,IF(BW$111&lt;Datos!$AT$3,Datos!$AR$4,"")))))</f>
        <v/>
      </c>
      <c r="BA101" s="803"/>
      <c r="BB101" s="804"/>
      <c r="BC101" s="786"/>
      <c r="BD101" s="787"/>
      <c r="BE101" s="787"/>
      <c r="BF101" s="787"/>
      <c r="BG101" s="788"/>
      <c r="BI101" s="132">
        <f>IF(X101=Datos!$AH$2,15,"")</f>
        <v>15</v>
      </c>
      <c r="BJ101" s="132">
        <f>IF(Z101=Datos!$AI$2,15,"")</f>
        <v>15</v>
      </c>
      <c r="BK101" s="132">
        <f>IF(AB101=Datos!$AJ$2,15,"")</f>
        <v>15</v>
      </c>
      <c r="BL101" s="132">
        <f>IF(AD101=Datos!$AK$2,15,"")</f>
        <v>15</v>
      </c>
      <c r="BM101" s="132">
        <f>IF(AF101=Datos!$AL$2,15,"")</f>
        <v>15</v>
      </c>
      <c r="BN101" s="132">
        <f>IF(AH101=Datos!$AM$2,15,"")</f>
        <v>15</v>
      </c>
      <c r="BO101" s="132">
        <f>IF(AJ101=Datos!$AN$2,10,IF(AJ101=Datos!$AN$3,5,IF(AJ101=Datos!$AN$4,"","")))</f>
        <v>10</v>
      </c>
      <c r="BP101" s="132">
        <f>SUM(BI101:BO101)</f>
        <v>100</v>
      </c>
      <c r="BQ101" s="132" t="str">
        <f>IF(D101="","",IF(BP101&gt;=96,Datos!$AO$2,IF(BP101&gt;=86,Datos!$AO$3,IF(BP101&lt;86,Datos!$AO$4,""))))</f>
        <v/>
      </c>
      <c r="BR101" s="132" t="str">
        <f>IF(AN101="","",IF(AN101=Datos!$AP$2,Datos!$AO$2,IF(AN101=Datos!$AP$3,Datos!$AO$3,IF(AN101=Datos!$AP$4,Datos!$AO$4,""))))</f>
        <v>Fuerte</v>
      </c>
      <c r="BS101" s="132" t="str">
        <f>IF(AND(BQ101=$BS$100,BR101=$BS$100),$BS$100,"")</f>
        <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
      </c>
      <c r="BW101" s="132" t="str">
        <f>IF(BV101=Datos!$AO$2,100,IF(BV101=Datos!$AO$3,50,IF(BV101=Datos!$AO$4,0,"")))</f>
        <v/>
      </c>
      <c r="BX101" s="139"/>
      <c r="BY101" s="142"/>
      <c r="BZ101" s="138"/>
    </row>
    <row r="102" spans="1:78" ht="26.25" customHeight="1">
      <c r="A102" s="56"/>
      <c r="B102" s="57"/>
      <c r="C102" s="57"/>
      <c r="D102" s="859"/>
      <c r="E102" s="859"/>
      <c r="F102" s="859"/>
      <c r="G102" s="859"/>
      <c r="H102" s="859"/>
      <c r="I102" s="859"/>
      <c r="J102" s="859"/>
      <c r="K102" s="859"/>
      <c r="L102" s="859"/>
      <c r="M102" s="859"/>
      <c r="N102" s="859"/>
      <c r="O102" s="859"/>
      <c r="P102" s="859"/>
      <c r="Q102" s="859"/>
      <c r="R102" s="859"/>
      <c r="S102" s="859"/>
      <c r="T102" s="860" t="str">
        <f t="shared" ref="T102:T110" si="12">IF(D102&lt;&gt;"","Detectivo","")</f>
        <v/>
      </c>
      <c r="U102" s="860"/>
      <c r="V102" s="860"/>
      <c r="W102" s="860"/>
      <c r="X102" s="798" t="s">
        <v>350</v>
      </c>
      <c r="Y102" s="800"/>
      <c r="Z102" s="798" t="s">
        <v>352</v>
      </c>
      <c r="AA102" s="800"/>
      <c r="AB102" s="798" t="s">
        <v>354</v>
      </c>
      <c r="AC102" s="800"/>
      <c r="AD102" s="798" t="s">
        <v>356</v>
      </c>
      <c r="AE102" s="800"/>
      <c r="AF102" s="798" t="s">
        <v>358</v>
      </c>
      <c r="AG102" s="800"/>
      <c r="AH102" s="798" t="s">
        <v>395</v>
      </c>
      <c r="AI102" s="800"/>
      <c r="AJ102" s="798" t="s">
        <v>360</v>
      </c>
      <c r="AK102" s="800"/>
      <c r="AL102" s="796" t="str">
        <f t="shared" si="9"/>
        <v/>
      </c>
      <c r="AM102" s="797"/>
      <c r="AN102" s="798" t="s">
        <v>374</v>
      </c>
      <c r="AO102" s="799"/>
      <c r="AP102" s="799"/>
      <c r="AQ102" s="800"/>
      <c r="AR102" s="796" t="str">
        <f t="shared" si="10"/>
        <v>Fuerte</v>
      </c>
      <c r="AS102" s="797"/>
      <c r="AT102" s="796" t="str">
        <f t="shared" si="11"/>
        <v/>
      </c>
      <c r="AU102" s="801"/>
      <c r="AV102" s="797"/>
      <c r="AW102" s="805"/>
      <c r="AX102" s="806"/>
      <c r="AY102" s="807"/>
      <c r="AZ102" s="805"/>
      <c r="BA102" s="806"/>
      <c r="BB102" s="807"/>
      <c r="BC102" s="786"/>
      <c r="BD102" s="787"/>
      <c r="BE102" s="787"/>
      <c r="BF102" s="787"/>
      <c r="BG102" s="788"/>
      <c r="BI102" s="132">
        <f>IF(X102=Datos!$AH$2,15,"")</f>
        <v>15</v>
      </c>
      <c r="BJ102" s="132">
        <f>IF(Z102=Datos!$AI$2,15,"")</f>
        <v>15</v>
      </c>
      <c r="BK102" s="132">
        <f>IF(AB102=Datos!$AJ$2,15,"")</f>
        <v>15</v>
      </c>
      <c r="BL102" s="132">
        <f>IF(AD102=Datos!$AK$2,15,"")</f>
        <v>15</v>
      </c>
      <c r="BM102" s="132">
        <f>IF(AF102=Datos!$AL$2,15,"")</f>
        <v>15</v>
      </c>
      <c r="BN102" s="132">
        <f>IF(AH102=Datos!$AM$2,15,"")</f>
        <v>15</v>
      </c>
      <c r="BO102" s="132">
        <f>IF(AJ102=Datos!$AN$2,10,IF(AJ102=Datos!$AN$3,5,IF(AJ102=Datos!$AN$4,"","")))</f>
        <v>10</v>
      </c>
      <c r="BP102" s="132">
        <f t="shared" ref="BP102:BP110" si="13">SUM(BI102:BO102)</f>
        <v>100</v>
      </c>
      <c r="BQ102" s="132" t="str">
        <f>IF(D102="","",IF(BP102&gt;=96,Datos!$AO$2,IF(BP102&gt;=86,Datos!$AO$3,IF(BP102&lt;86,Datos!$AO$4,""))))</f>
        <v/>
      </c>
      <c r="BR102" s="132" t="str">
        <f>IF(AN102="","",IF(AN102=Datos!$AP$2,Datos!$AO$2,IF(AN102=Datos!$AP$3,Datos!$AO$3,IF(AN102=Datos!$AP$4,Datos!$AO$4,""))))</f>
        <v>Fuerte</v>
      </c>
      <c r="BS102" s="132" t="str">
        <f t="shared" ref="BS102:BS110" si="14">IF(AND(BQ102=$BS$100,BR102=$BS$100),$BS$100,"")</f>
        <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
      </c>
      <c r="BW102" s="132" t="str">
        <f>IF(BV102=Datos!$AO$2,100,IF(BV102=Datos!$AO$3,50,IF(BV102=Datos!$AO$4,0,"")))</f>
        <v/>
      </c>
      <c r="BX102" s="139"/>
      <c r="BY102" s="139"/>
      <c r="BZ102" s="138"/>
    </row>
    <row r="103" spans="1:78" ht="26.25" customHeight="1">
      <c r="A103" s="56"/>
      <c r="B103" s="57"/>
      <c r="C103" s="57"/>
      <c r="D103" s="859"/>
      <c r="E103" s="859"/>
      <c r="F103" s="859"/>
      <c r="G103" s="859"/>
      <c r="H103" s="859"/>
      <c r="I103" s="859"/>
      <c r="J103" s="859"/>
      <c r="K103" s="859"/>
      <c r="L103" s="859"/>
      <c r="M103" s="859"/>
      <c r="N103" s="859"/>
      <c r="O103" s="859"/>
      <c r="P103" s="859"/>
      <c r="Q103" s="859"/>
      <c r="R103" s="859"/>
      <c r="S103" s="859"/>
      <c r="T103" s="860" t="str">
        <f t="shared" si="12"/>
        <v/>
      </c>
      <c r="U103" s="860"/>
      <c r="V103" s="860"/>
      <c r="W103" s="860"/>
      <c r="X103" s="798" t="s">
        <v>351</v>
      </c>
      <c r="Y103" s="800"/>
      <c r="Z103" s="798" t="s">
        <v>353</v>
      </c>
      <c r="AA103" s="800"/>
      <c r="AB103" s="798" t="s">
        <v>355</v>
      </c>
      <c r="AC103" s="800"/>
      <c r="AD103" s="798" t="s">
        <v>356</v>
      </c>
      <c r="AE103" s="800"/>
      <c r="AF103" s="798" t="s">
        <v>359</v>
      </c>
      <c r="AG103" s="800"/>
      <c r="AH103" s="798" t="s">
        <v>396</v>
      </c>
      <c r="AI103" s="800"/>
      <c r="AJ103" s="798" t="s">
        <v>363</v>
      </c>
      <c r="AK103" s="800"/>
      <c r="AL103" s="796" t="str">
        <f t="shared" si="9"/>
        <v/>
      </c>
      <c r="AM103" s="797"/>
      <c r="AN103" s="798" t="s">
        <v>375</v>
      </c>
      <c r="AO103" s="799"/>
      <c r="AP103" s="799"/>
      <c r="AQ103" s="800"/>
      <c r="AR103" s="796" t="str">
        <f t="shared" si="10"/>
        <v>Moderado</v>
      </c>
      <c r="AS103" s="797"/>
      <c r="AT103" s="796" t="str">
        <f t="shared" si="11"/>
        <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f>IF(AD103=Datos!$AK$2,15,"")</f>
        <v>15</v>
      </c>
      <c r="BM103" s="132" t="str">
        <f>IF(AF103=Datos!$AL$2,15,"")</f>
        <v/>
      </c>
      <c r="BN103" s="132" t="str">
        <f>IF(AH103=Datos!$AM$2,15,"")</f>
        <v/>
      </c>
      <c r="BO103" s="132">
        <f>IF(AJ103=Datos!$AN$2,10,IF(AJ103=Datos!$AN$3,5,IF(AJ103=Datos!$AN$4,"","")))</f>
        <v>5</v>
      </c>
      <c r="BP103" s="132">
        <f t="shared" si="13"/>
        <v>20</v>
      </c>
      <c r="BQ103" s="132" t="str">
        <f>IF(D103="","",IF(BP103&gt;=96,Datos!$AO$2,IF(BP103&gt;=86,Datos!$AO$3,IF(BP103&lt;86,Datos!$AO$4,""))))</f>
        <v/>
      </c>
      <c r="BR103" s="132" t="str">
        <f>IF(AN103="","",IF(AN103=Datos!$AP$2,Datos!$AO$2,IF(AN103=Datos!$AP$3,Datos!$AO$3,IF(AN103=Datos!$AP$4,Datos!$AO$4,""))))</f>
        <v>Moderado</v>
      </c>
      <c r="BS103" s="132" t="str">
        <f t="shared" si="14"/>
        <v/>
      </c>
      <c r="BT103" s="132" t="str">
        <f t="shared" si="15"/>
        <v/>
      </c>
      <c r="BU103" s="132" t="str">
        <f t="shared" si="16"/>
        <v/>
      </c>
      <c r="BV103" s="132" t="str">
        <f t="shared" si="17"/>
        <v/>
      </c>
      <c r="BW103" s="132" t="str">
        <f>IF(BV103=Datos!$AO$2,100,IF(BV103=Datos!$AO$3,50,IF(BV103=Datos!$AO$4,0,"")))</f>
        <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0</v>
      </c>
      <c r="BV111" s="132" t="s">
        <v>382</v>
      </c>
      <c r="BW111" s="132">
        <f>IF(COUNTA(D101:D110)=0,0,SUM(BW101:BW110)/(COUNTA(D101:S110)))</f>
        <v>0</v>
      </c>
      <c r="BX111" s="137" t="str">
        <f>IF(BW111="","",IF(BW111=100,Datos!$AO$2,IF(BW111&gt;=50,Datos!$AO$3,Datos!$AO$4)))</f>
        <v>Débil</v>
      </c>
      <c r="BY111" s="137" t="str">
        <f>IF(AZ101="","",AZ101)</f>
        <v/>
      </c>
      <c r="BZ111" s="137" t="str">
        <f>IF(OR(BX111="",BY111=""),"",IF($AK$12=1,0,IF(AND(BX111=Datos!$AO$2,BY111=Datos!$AR$2),2,IF(AND(BX111=Datos!$AO$2,BY111=Datos!$AR$3),1,IF(AND(BX111=Datos!$AO$2,BY111=Datos!$AR$4),0,IF(AND(BX111=Datos!$AO$3,BY111=Datos!$AR$2),1,IF(AND(BX111=Datos!$AO$3,BY111=Datos!$AR$3),0,IF(AND(BX111=Datos!$AO$3,BY111=Datos!$AR$4),0,IF(BX111=Datos!$AO$4,0,"")))))))))</f>
        <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0</v>
      </c>
    </row>
    <row r="114" spans="1:73" ht="27" customHeight="1">
      <c r="A114" s="99"/>
      <c r="B114" s="250"/>
      <c r="C114" s="250"/>
      <c r="D114" s="250"/>
      <c r="E114" s="250"/>
      <c r="F114" s="250"/>
      <c r="G114" s="250"/>
      <c r="H114" s="250"/>
      <c r="I114" s="250"/>
      <c r="J114" s="250"/>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50"/>
      <c r="C115" s="250"/>
      <c r="D115" s="250"/>
      <c r="E115" s="250"/>
      <c r="F115" s="250"/>
      <c r="G115" s="250"/>
      <c r="H115" s="250"/>
      <c r="I115" s="250"/>
      <c r="J115" s="250"/>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50"/>
      <c r="C116" s="250"/>
      <c r="D116" s="250"/>
      <c r="E116" s="250"/>
      <c r="F116" s="250"/>
      <c r="G116" s="250"/>
      <c r="H116" s="250"/>
      <c r="I116" s="250"/>
      <c r="J116" s="250"/>
      <c r="K116" s="58"/>
      <c r="L116" s="58"/>
      <c r="M116" s="57"/>
      <c r="N116" s="57"/>
      <c r="O116" s="57"/>
      <c r="P116" s="57"/>
      <c r="Q116" s="57"/>
      <c r="R116" s="57"/>
      <c r="S116" s="57"/>
      <c r="T116" s="57"/>
      <c r="U116" s="902" t="s">
        <v>91</v>
      </c>
      <c r="V116" s="903"/>
      <c r="W116" s="903"/>
      <c r="X116" s="903"/>
      <c r="Y116" s="903"/>
      <c r="Z116" s="904">
        <f>IF(COUNTA(D86:D95)=0,0,IF(BZ96=0,0,BZ96))</f>
        <v>0</v>
      </c>
      <c r="AA116" s="905"/>
      <c r="AB116" s="57"/>
      <c r="AC116" s="57"/>
      <c r="AD116" s="57"/>
      <c r="AE116" s="896" t="s">
        <v>90</v>
      </c>
      <c r="AF116" s="896"/>
      <c r="AG116" s="896"/>
      <c r="AH116" s="896"/>
      <c r="AI116" s="897"/>
      <c r="AJ116" s="906">
        <f>IF(COUNTA(D101:D110)=0,0,IF(BZ111=0,0,BZ111))</f>
        <v>0</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50"/>
      <c r="C117" s="250"/>
      <c r="D117" s="250"/>
      <c r="E117" s="250"/>
      <c r="F117" s="250"/>
      <c r="G117" s="250"/>
      <c r="H117" s="250"/>
      <c r="I117" s="250"/>
      <c r="J117" s="250"/>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50"/>
      <c r="C118" s="250"/>
      <c r="D118" s="250"/>
      <c r="E118" s="250"/>
      <c r="F118" s="250"/>
      <c r="G118" s="250"/>
      <c r="H118" s="250"/>
      <c r="I118" s="250"/>
      <c r="J118" s="250"/>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50"/>
      <c r="C119" s="250"/>
      <c r="D119" s="250"/>
      <c r="E119" s="250"/>
      <c r="F119" s="250"/>
      <c r="G119" s="250"/>
      <c r="H119" s="250"/>
      <c r="I119" s="250"/>
      <c r="J119" s="250"/>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t="e">
        <f>IF(AK12=Datos!A6,BQ132,BL132)</f>
        <v>#N/A</v>
      </c>
      <c r="BM122" s="66" t="e">
        <f>INDEX($R$122:$W$126,$BL$122,1)</f>
        <v>#N/A</v>
      </c>
      <c r="BP122" s="818"/>
      <c r="BQ122" s="818"/>
      <c r="BS122" s="52" t="s">
        <v>91</v>
      </c>
      <c r="BT122" s="66" t="e">
        <f>IF($AK$12&lt;&gt;"",BL122,"")</f>
        <v>#N/A</v>
      </c>
      <c r="BU122" s="66" t="e">
        <f>IF($AK$12&lt;&gt;"",$BM$122,"")</f>
        <v>#N/A</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t="e">
        <f>IF($AK$12&lt;&gt;"",(INDEX($BK$125:$BN$131,MATCH($BT$62,$BK$125:$BK$131,0),MATCH($AJ$116,$BK$126:$BN$126,0))),"")</f>
        <v>#N/A</v>
      </c>
      <c r="BM123" s="66" t="e">
        <f>INDEX($R$129:$W$133,$BL$123,1)</f>
        <v>#N/A</v>
      </c>
      <c r="BO123" s="52" t="s">
        <v>108</v>
      </c>
      <c r="BP123" s="66" t="e">
        <f>IF($AK$12&lt;&gt;"",(INDEX($BK$125:$BN$131,MATCH($BT$62,$BK$125:$BK$131,0),MATCH($AJ$116,$BK$126:$BN$126,0))),"")</f>
        <v>#N/A</v>
      </c>
      <c r="BQ123" s="66" t="e">
        <f>INDEX($R$129:$W$133,$BP$123+1,1)</f>
        <v>#N/A</v>
      </c>
      <c r="BS123" s="52" t="s">
        <v>90</v>
      </c>
      <c r="BT123" s="66" t="e">
        <f>IF($AK$12="","",IF($AK$12=1,$BP$123,$BL$123))</f>
        <v>#N/A</v>
      </c>
      <c r="BU123" s="66" t="e">
        <f>IF($AK$12="","",IF($AK$12=1,$BQ$123,$BM$123))</f>
        <v>#N/A</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Insignificante (1)</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Menor (2)</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Moderado (3)</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Mayor (4)</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t="e">
        <f>IF($AK$12="","",IF($AK$12&lt;&gt;Datos!A6,(INDEX($BK$125:$BN$131,MATCH($BT$61,$BK$125:$BK$131,0),MATCH($Z$116,$BK$126:$BN$126,0)))))</f>
        <v>#N/A</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
      </c>
      <c r="K133" s="930"/>
      <c r="L133" s="930"/>
      <c r="M133" s="930"/>
      <c r="N133" s="930"/>
      <c r="O133" s="930"/>
      <c r="P133" s="930"/>
      <c r="Q133" s="57"/>
      <c r="R133" s="877" t="str">
        <f>IF($AK$12=1,Datos!P6,IF(OR($AK$12=2,$AK$12=3,$AK$12=4),Datos!Q6,IF($AK$12=5,Datos!R6,"")))</f>
        <v>Catastrófico (5)</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t="e">
        <f>IF($AK$12="","",IF($AK$12&lt;&gt;Datos!A6,(INDEX($BK$125:$BN$131,MATCH($BT$62,$BK$125:$BK$131,0),MATCH($AJ$116,$BK$126:$BN$126,0)))))</f>
        <v>#N/A</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e">
        <f>IF(AK12="","",IF(AND(BK65=$BU$122,$BL$64=$BU$123),"X",""))</f>
        <v>#N/A</v>
      </c>
      <c r="BM139" s="66" t="e">
        <f>IF(AK12="","",IF(AND(BK65=$BU$122,$BM$64=$BU$123),"X",""))</f>
        <v>#N/A</v>
      </c>
      <c r="BN139" s="66" t="e">
        <f>IF(AK12="","",IF(AND(BK65=$BU$122,$BN$64=$BU$123),"X",""))</f>
        <v>#N/A</v>
      </c>
      <c r="BO139" s="66" t="e">
        <f>IF(AK12="","",IF(AND(BK65=$BU$122,$BO$64=$BU$123),"X",""))</f>
        <v>#N/A</v>
      </c>
      <c r="BP139" s="66" t="e">
        <f>IF(AK12="","",IF(AND(BK65=$BU$122,$BP$64=$BU$123),"X",""))</f>
        <v>#N/A</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e">
        <f>IF(AK12="","",IF(AND(BK66=$BU$122,$BL$64=$BU$123),"X",""))</f>
        <v>#N/A</v>
      </c>
      <c r="BM140" s="66" t="e">
        <f>IF(AK12="","",IF(AND(BK66=$BU$122,$BM$64=$BU$123),"X",""))</f>
        <v>#N/A</v>
      </c>
      <c r="BN140" s="66" t="e">
        <f>IF(AK12="","",IF(AND(BK66=$BU$122,$BN$64=$BU$123),"X",""))</f>
        <v>#N/A</v>
      </c>
      <c r="BO140" s="66" t="e">
        <f>IF(AK12="","",IF(AND(BK66=$BU$122,$BO$64=$BU$123),"X",""))</f>
        <v>#N/A</v>
      </c>
      <c r="BP140" s="66" t="e">
        <f>IF(AK12="","",IF(AND(BK66=$BU$122,$BP$64=$BU$123),"X",""))</f>
        <v>#N/A</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e">
        <f>IF(AK12="","",IF(AND(BK67=$BU$122,$BL$64=$BU$123),"X",""))</f>
        <v>#N/A</v>
      </c>
      <c r="BM141" s="66" t="e">
        <f>IF(AK12="","",IF(AND(BK67=$BU$122,$BM$64=$BU$123),"X",""))</f>
        <v>#N/A</v>
      </c>
      <c r="BN141" s="66" t="e">
        <f>IF(AK12="","",IF(AND(BK67=$BU$122,$BN$64=$BU$123),"X",""))</f>
        <v>#N/A</v>
      </c>
      <c r="BO141" s="66" t="e">
        <f>IF(AK12="","",IF(AND(BK67=$BU$122,$BO$64=$BU$123),"X",""))</f>
        <v>#N/A</v>
      </c>
      <c r="BP141" s="66" t="e">
        <f>IF(AK12="","",IF(AND(BK67=$BU$122,$BP$64=$BU$123),"X",""))</f>
        <v>#N/A</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e">
        <f>IF(AK12="","",IF(AND(BK68=$BU$122,$BL$64=$BU$123),"X",""))</f>
        <v>#N/A</v>
      </c>
      <c r="BM142" s="66" t="e">
        <f>IF(AK12="","",IF(AND(BK68=$BU$122,$BM$64=$BU$123),"X",""))</f>
        <v>#N/A</v>
      </c>
      <c r="BN142" s="66" t="e">
        <f>IF(AK12="","",IF(AND(BK68=$BU$122,$BN$64=$BU$123),"X",""))</f>
        <v>#N/A</v>
      </c>
      <c r="BO142" s="89" t="e">
        <f>IF(AK12="","",IF(AND(BK68=$BU$122,$BO$64=$BU$123),"X",""))</f>
        <v>#N/A</v>
      </c>
      <c r="BP142" s="66" t="e">
        <f>IF(AK12="","",IF(AND(BK68=$BU$122,$BP$64=$BU$123),"X",""))</f>
        <v>#N/A</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e">
        <f>IF(AK12="","",IF(AND(BK69=$BU$122,$BL$64=$BU$123),"X",""))</f>
        <v>#N/A</v>
      </c>
      <c r="BM143" s="66" t="e">
        <f>IF(AK12="","",IF(AND(BK69=$BU$122,$BM$64=$BU$123),"X",""))</f>
        <v>#N/A</v>
      </c>
      <c r="BN143" s="66" t="e">
        <f>IF(AK12="","",IF(AND(BK69=$BU$122,$BN$64=$BU$123),"X",""))</f>
        <v>#N/A</v>
      </c>
      <c r="BO143" s="66" t="e">
        <f>IF(AK12="","",IF(AND(BK69=$BU$122,$BO$64=$BU$123),"X",""))</f>
        <v>#N/A</v>
      </c>
      <c r="BP143" s="66" t="e">
        <f>IF(AK12="","",IF(AND(BK69=$BU$122,$BP$64=$BU$123),"X",""))</f>
        <v>#N/A</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434</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6"/>
      <c r="BB179" s="736"/>
      <c r="BC179" s="736"/>
      <c r="BD179" s="736"/>
      <c r="BE179" s="736"/>
      <c r="BF179" s="736"/>
      <c r="BG179" s="299"/>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249">
        <v>1</v>
      </c>
    </row>
    <row r="231" spans="63:64">
      <c r="BK231" s="82"/>
    </row>
  </sheetData>
  <sheetProtection formatColumns="0" formatRows="0"/>
  <mergeCells count="867">
    <mergeCell ref="R80:W80"/>
    <mergeCell ref="D214:BB214"/>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06:U206"/>
    <mergeCell ref="V206:AM206"/>
    <mergeCell ref="AN206:BG206"/>
    <mergeCell ref="D207:U207"/>
    <mergeCell ref="V207:AM207"/>
    <mergeCell ref="AN207:BG207"/>
    <mergeCell ref="D205:U205"/>
    <mergeCell ref="V205:AM205"/>
    <mergeCell ref="AN205:BG205"/>
    <mergeCell ref="D199:BB199"/>
    <mergeCell ref="BC199:BG199"/>
    <mergeCell ref="D200:BB200"/>
    <mergeCell ref="D202:BG202"/>
    <mergeCell ref="D203:U203"/>
    <mergeCell ref="V203:AM203"/>
    <mergeCell ref="AN203:BG203"/>
    <mergeCell ref="BA197:BF197"/>
    <mergeCell ref="E198:U198"/>
    <mergeCell ref="V198:AG198"/>
    <mergeCell ref="AH198:AP198"/>
    <mergeCell ref="AQ198:AZ198"/>
    <mergeCell ref="BA198:BF198"/>
    <mergeCell ref="D204:U204"/>
    <mergeCell ref="V204:AM204"/>
    <mergeCell ref="AN204:BG204"/>
    <mergeCell ref="D189:D198"/>
    <mergeCell ref="E197:U197"/>
    <mergeCell ref="V197:AG197"/>
    <mergeCell ref="AH197:AP197"/>
    <mergeCell ref="AQ197:AZ197"/>
    <mergeCell ref="BA193:BF193"/>
    <mergeCell ref="BA194:BF194"/>
    <mergeCell ref="E195:U195"/>
    <mergeCell ref="V195:AG195"/>
    <mergeCell ref="AH195:AP195"/>
    <mergeCell ref="AQ195:AZ195"/>
    <mergeCell ref="BA195:BF195"/>
    <mergeCell ref="E196:U196"/>
    <mergeCell ref="V196:AG196"/>
    <mergeCell ref="AH196:AP196"/>
    <mergeCell ref="AQ196:AZ196"/>
    <mergeCell ref="BA196:BF196"/>
    <mergeCell ref="E188:U188"/>
    <mergeCell ref="V188:AG188"/>
    <mergeCell ref="AH188:AP188"/>
    <mergeCell ref="AQ188:AZ188"/>
    <mergeCell ref="BA188:BF188"/>
    <mergeCell ref="E189:U189"/>
    <mergeCell ref="V189:AG189"/>
    <mergeCell ref="AH189:AP189"/>
    <mergeCell ref="AQ189:AZ189"/>
    <mergeCell ref="E191:U191"/>
    <mergeCell ref="V191:AG191"/>
    <mergeCell ref="AH191:AP191"/>
    <mergeCell ref="AQ191:AZ191"/>
    <mergeCell ref="E194:U194"/>
    <mergeCell ref="V194:AG194"/>
    <mergeCell ref="AH194:AP194"/>
    <mergeCell ref="AQ194:AZ194"/>
    <mergeCell ref="BA189:BF189"/>
    <mergeCell ref="E190:U190"/>
    <mergeCell ref="V190:AG190"/>
    <mergeCell ref="AH190:AP190"/>
    <mergeCell ref="AQ190:AZ190"/>
    <mergeCell ref="BA190:BF190"/>
    <mergeCell ref="BA191:BF191"/>
    <mergeCell ref="E192:U192"/>
    <mergeCell ref="V192:AG192"/>
    <mergeCell ref="AH192:AP192"/>
    <mergeCell ref="AQ192:AZ192"/>
    <mergeCell ref="BA192:BF192"/>
    <mergeCell ref="E193:U193"/>
    <mergeCell ref="V193:AG193"/>
    <mergeCell ref="AH193:AP193"/>
    <mergeCell ref="AQ193:AZ193"/>
    <mergeCell ref="AQ183:AZ183"/>
    <mergeCell ref="BA183:BF183"/>
    <mergeCell ref="BA186:BF186"/>
    <mergeCell ref="E187:U187"/>
    <mergeCell ref="V187:AG187"/>
    <mergeCell ref="AH187:AP187"/>
    <mergeCell ref="AQ187:AZ187"/>
    <mergeCell ref="BA187:BF187"/>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0:BF180"/>
    <mergeCell ref="E181:U181"/>
    <mergeCell ref="V181:AG181"/>
    <mergeCell ref="AH181:AP181"/>
    <mergeCell ref="AQ181:AZ181"/>
    <mergeCell ref="BA181:BF181"/>
    <mergeCell ref="D179:D188"/>
    <mergeCell ref="E179:U179"/>
    <mergeCell ref="V179:AG179"/>
    <mergeCell ref="AH179:AP179"/>
    <mergeCell ref="AQ179:AZ179"/>
    <mergeCell ref="BA179:BF179"/>
    <mergeCell ref="E180:U180"/>
    <mergeCell ref="V180:AG180"/>
    <mergeCell ref="AH180:AP180"/>
    <mergeCell ref="AQ180:AZ180"/>
    <mergeCell ref="E182:U182"/>
    <mergeCell ref="V182:AG182"/>
    <mergeCell ref="AH182:AP182"/>
    <mergeCell ref="AQ182:AZ182"/>
    <mergeCell ref="BA182:BF182"/>
    <mergeCell ref="E183:U183"/>
    <mergeCell ref="V183:AG183"/>
    <mergeCell ref="AH183:AP183"/>
    <mergeCell ref="D176:BG176"/>
    <mergeCell ref="D177:U178"/>
    <mergeCell ref="V177:BG177"/>
    <mergeCell ref="V178:AG178"/>
    <mergeCell ref="AH178:AP178"/>
    <mergeCell ref="AQ178:AZ178"/>
    <mergeCell ref="BA178:BF178"/>
    <mergeCell ref="E172:U172"/>
    <mergeCell ref="V172:AG172"/>
    <mergeCell ref="AH172:AP172"/>
    <mergeCell ref="AQ172:AZ172"/>
    <mergeCell ref="BA172:BF172"/>
    <mergeCell ref="E173:U173"/>
    <mergeCell ref="V173:AG173"/>
    <mergeCell ref="AH173:AP173"/>
    <mergeCell ref="AQ173:AZ173"/>
    <mergeCell ref="BA173:BF173"/>
    <mergeCell ref="D164:D173"/>
    <mergeCell ref="E170:U170"/>
    <mergeCell ref="V170:AG170"/>
    <mergeCell ref="AH170:AP170"/>
    <mergeCell ref="AQ170:AZ170"/>
    <mergeCell ref="BA170:BF170"/>
    <mergeCell ref="E171:U171"/>
    <mergeCell ref="V171:AG171"/>
    <mergeCell ref="AH171:AP171"/>
    <mergeCell ref="AQ171:AZ171"/>
    <mergeCell ref="BA171:BF171"/>
    <mergeCell ref="E168:U168"/>
    <mergeCell ref="V168:AG168"/>
    <mergeCell ref="AH168:AP168"/>
    <mergeCell ref="AQ168:AZ168"/>
    <mergeCell ref="BA168:BF168"/>
    <mergeCell ref="E169:U169"/>
    <mergeCell ref="V169:AG169"/>
    <mergeCell ref="AH169:AP169"/>
    <mergeCell ref="AQ169:AZ169"/>
    <mergeCell ref="BA169:BF169"/>
    <mergeCell ref="E166:U166"/>
    <mergeCell ref="V166:AG166"/>
    <mergeCell ref="AH166:AP166"/>
    <mergeCell ref="AQ166:AZ166"/>
    <mergeCell ref="BA166:BF166"/>
    <mergeCell ref="E167:U167"/>
    <mergeCell ref="V167:AG167"/>
    <mergeCell ref="AH167:AP167"/>
    <mergeCell ref="AQ167:AZ167"/>
    <mergeCell ref="BA167:BF167"/>
    <mergeCell ref="BA164:BF164"/>
    <mergeCell ref="E165:U165"/>
    <mergeCell ref="V165:AG165"/>
    <mergeCell ref="AH165:AP165"/>
    <mergeCell ref="AQ165:AZ165"/>
    <mergeCell ref="BA165:BF165"/>
    <mergeCell ref="E163:U163"/>
    <mergeCell ref="V163:AG163"/>
    <mergeCell ref="AH163:AP163"/>
    <mergeCell ref="AQ163:AZ163"/>
    <mergeCell ref="BA163:BF163"/>
    <mergeCell ref="E164:U164"/>
    <mergeCell ref="V164:AG164"/>
    <mergeCell ref="AH164:AP164"/>
    <mergeCell ref="AQ164:AZ164"/>
    <mergeCell ref="E161:U161"/>
    <mergeCell ref="V161:AG161"/>
    <mergeCell ref="AH161:AP161"/>
    <mergeCell ref="AQ161:AZ161"/>
    <mergeCell ref="BA161:BF161"/>
    <mergeCell ref="E162:U162"/>
    <mergeCell ref="V162:AG162"/>
    <mergeCell ref="AH162:AP162"/>
    <mergeCell ref="AQ162:AZ162"/>
    <mergeCell ref="BA162:BF162"/>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AQ155:AZ155"/>
    <mergeCell ref="BA155:BF155"/>
    <mergeCell ref="E156:U156"/>
    <mergeCell ref="V156:AG156"/>
    <mergeCell ref="AH156:AP156"/>
    <mergeCell ref="AQ156:AZ156"/>
    <mergeCell ref="BA156:BF156"/>
    <mergeCell ref="BA153:BF153"/>
    <mergeCell ref="D154:D163"/>
    <mergeCell ref="E154:U154"/>
    <mergeCell ref="V154:AG154"/>
    <mergeCell ref="AH154:AP154"/>
    <mergeCell ref="AQ154:AZ154"/>
    <mergeCell ref="BA154:BF154"/>
    <mergeCell ref="E155:U155"/>
    <mergeCell ref="V155:AG155"/>
    <mergeCell ref="AH155:AP155"/>
    <mergeCell ref="E157:U157"/>
    <mergeCell ref="V157:AG157"/>
    <mergeCell ref="AH157:AP157"/>
    <mergeCell ref="AQ157:AZ157"/>
    <mergeCell ref="BA157:BF157"/>
    <mergeCell ref="E158:U158"/>
    <mergeCell ref="V158:AG158"/>
    <mergeCell ref="AM144:AN144"/>
    <mergeCell ref="AO144:AR144"/>
    <mergeCell ref="D148:J149"/>
    <mergeCell ref="L148:BF149"/>
    <mergeCell ref="D151:BG151"/>
    <mergeCell ref="D152:U153"/>
    <mergeCell ref="V152:BG152"/>
    <mergeCell ref="V153:AG153"/>
    <mergeCell ref="AH153:AP153"/>
    <mergeCell ref="AQ153:AZ153"/>
    <mergeCell ref="J133:P133"/>
    <mergeCell ref="R133:W133"/>
    <mergeCell ref="A140:J140"/>
    <mergeCell ref="G143:K145"/>
    <mergeCell ref="T144:U144"/>
    <mergeCell ref="V144:W144"/>
    <mergeCell ref="AF130:AG131"/>
    <mergeCell ref="AH130:AI131"/>
    <mergeCell ref="AJ130:AK131"/>
    <mergeCell ref="R131:W131"/>
    <mergeCell ref="R132:W132"/>
    <mergeCell ref="AA132:AA133"/>
    <mergeCell ref="AB132:AC133"/>
    <mergeCell ref="AD132:AE133"/>
    <mergeCell ref="AF132:AG133"/>
    <mergeCell ref="AH132:AI133"/>
    <mergeCell ref="AF128:AG129"/>
    <mergeCell ref="AH128:AI129"/>
    <mergeCell ref="AJ128:AK129"/>
    <mergeCell ref="AP128:BF128"/>
    <mergeCell ref="R129:W129"/>
    <mergeCell ref="AP129:BF133"/>
    <mergeCell ref="R130:W130"/>
    <mergeCell ref="AA130:AA131"/>
    <mergeCell ref="AB130:AC131"/>
    <mergeCell ref="AD130:AE131"/>
    <mergeCell ref="AD128:AE129"/>
    <mergeCell ref="AJ132:AK133"/>
    <mergeCell ref="BL125:BN125"/>
    <mergeCell ref="BQ125:BS125"/>
    <mergeCell ref="J126:P126"/>
    <mergeCell ref="R126:W126"/>
    <mergeCell ref="AA126:AA127"/>
    <mergeCell ref="AB126:AC127"/>
    <mergeCell ref="AD126:AE127"/>
    <mergeCell ref="AF126:AG127"/>
    <mergeCell ref="AH126:AI127"/>
    <mergeCell ref="AJ126:AK127"/>
    <mergeCell ref="AF124:AG125"/>
    <mergeCell ref="AH124:AI125"/>
    <mergeCell ref="AJ124:AK125"/>
    <mergeCell ref="AP124:BF124"/>
    <mergeCell ref="R125:W125"/>
    <mergeCell ref="AP125:BF126"/>
    <mergeCell ref="E124:P124"/>
    <mergeCell ref="R124:W124"/>
    <mergeCell ref="Z124:Z133"/>
    <mergeCell ref="AA124:AA125"/>
    <mergeCell ref="AB124:AC125"/>
    <mergeCell ref="AD124:AE125"/>
    <mergeCell ref="AA128:AA129"/>
    <mergeCell ref="AB128:AC129"/>
    <mergeCell ref="R123:W123"/>
    <mergeCell ref="AB123:AC123"/>
    <mergeCell ref="AD123:AE123"/>
    <mergeCell ref="AF123:AG123"/>
    <mergeCell ref="AH123:AI123"/>
    <mergeCell ref="AJ123:AK123"/>
    <mergeCell ref="Z120:AK120"/>
    <mergeCell ref="BK120:BM121"/>
    <mergeCell ref="D121:G121"/>
    <mergeCell ref="D110:S110"/>
    <mergeCell ref="T110:W110"/>
    <mergeCell ref="X110:Y110"/>
    <mergeCell ref="Z110:AA110"/>
    <mergeCell ref="AB110:AC110"/>
    <mergeCell ref="BP121:BP122"/>
    <mergeCell ref="BQ121:BQ122"/>
    <mergeCell ref="R122:W122"/>
    <mergeCell ref="AB122:AK122"/>
    <mergeCell ref="AR110:AS110"/>
    <mergeCell ref="AT110:AV110"/>
    <mergeCell ref="BC110:BG110"/>
    <mergeCell ref="A113:J113"/>
    <mergeCell ref="U115:AK115"/>
    <mergeCell ref="U116:Y116"/>
    <mergeCell ref="Z116:AA116"/>
    <mergeCell ref="AE116:AI116"/>
    <mergeCell ref="AJ116:AK116"/>
    <mergeCell ref="AD110:AE110"/>
    <mergeCell ref="AF110:AG110"/>
    <mergeCell ref="AH110:AI110"/>
    <mergeCell ref="AJ110:AK110"/>
    <mergeCell ref="AL110:AM110"/>
    <mergeCell ref="AN110:AQ110"/>
    <mergeCell ref="AL108:AM108"/>
    <mergeCell ref="AN108:AQ108"/>
    <mergeCell ref="AR108:AS108"/>
    <mergeCell ref="AT108:AV108"/>
    <mergeCell ref="AL109:AM109"/>
    <mergeCell ref="AN109:AQ109"/>
    <mergeCell ref="AR109:AS109"/>
    <mergeCell ref="AT109:AV109"/>
    <mergeCell ref="BC109:BG109"/>
    <mergeCell ref="D109:S109"/>
    <mergeCell ref="T109:W109"/>
    <mergeCell ref="X109:Y109"/>
    <mergeCell ref="Z109:AA109"/>
    <mergeCell ref="AB109:AC109"/>
    <mergeCell ref="AD109:AE109"/>
    <mergeCell ref="AF109:AG109"/>
    <mergeCell ref="AH109:AI109"/>
    <mergeCell ref="AJ109:AK109"/>
    <mergeCell ref="D107:S107"/>
    <mergeCell ref="T107:W107"/>
    <mergeCell ref="X107:Y107"/>
    <mergeCell ref="Z107:AA107"/>
    <mergeCell ref="AB107:AC107"/>
    <mergeCell ref="AR107:AS107"/>
    <mergeCell ref="AT107:AV107"/>
    <mergeCell ref="BC107:BG107"/>
    <mergeCell ref="D108:S108"/>
    <mergeCell ref="T108:W108"/>
    <mergeCell ref="X108:Y108"/>
    <mergeCell ref="Z108:AA108"/>
    <mergeCell ref="AB108:AC108"/>
    <mergeCell ref="AD108:AE108"/>
    <mergeCell ref="AF108:AG108"/>
    <mergeCell ref="AD107:AE107"/>
    <mergeCell ref="AF107:AG107"/>
    <mergeCell ref="AH107:AI107"/>
    <mergeCell ref="AJ107:AK107"/>
    <mergeCell ref="AL107:AM107"/>
    <mergeCell ref="AN107:AQ107"/>
    <mergeCell ref="BC108:BG108"/>
    <mergeCell ref="AH108:AI108"/>
    <mergeCell ref="AJ108:AK108"/>
    <mergeCell ref="BC105:BG105"/>
    <mergeCell ref="D106:S106"/>
    <mergeCell ref="T106:W106"/>
    <mergeCell ref="X106:Y106"/>
    <mergeCell ref="Z106:AA106"/>
    <mergeCell ref="AB106:AC106"/>
    <mergeCell ref="AD106:AE106"/>
    <mergeCell ref="AF106:AG106"/>
    <mergeCell ref="AH106:AI106"/>
    <mergeCell ref="AJ106:AK106"/>
    <mergeCell ref="AH105:AI105"/>
    <mergeCell ref="AJ105:AK105"/>
    <mergeCell ref="AL105:AM105"/>
    <mergeCell ref="AN105:AQ105"/>
    <mergeCell ref="AR105:AS105"/>
    <mergeCell ref="AT105:AV105"/>
    <mergeCell ref="AL106:AM106"/>
    <mergeCell ref="AN106:AQ106"/>
    <mergeCell ref="AR106:AS106"/>
    <mergeCell ref="AT106:AV106"/>
    <mergeCell ref="BC106:BG106"/>
    <mergeCell ref="D105:S105"/>
    <mergeCell ref="T105:W105"/>
    <mergeCell ref="X105:Y105"/>
    <mergeCell ref="Z105:AA105"/>
    <mergeCell ref="AB105:AC105"/>
    <mergeCell ref="AD105:AE105"/>
    <mergeCell ref="AF105:AG105"/>
    <mergeCell ref="AD104:AE104"/>
    <mergeCell ref="AF104:AG104"/>
    <mergeCell ref="AL103:AM103"/>
    <mergeCell ref="AN103:AQ103"/>
    <mergeCell ref="AR103:AS103"/>
    <mergeCell ref="AT103:AV103"/>
    <mergeCell ref="BC103:BG103"/>
    <mergeCell ref="D104:S104"/>
    <mergeCell ref="T104:W104"/>
    <mergeCell ref="X104:Y104"/>
    <mergeCell ref="Z104:AA104"/>
    <mergeCell ref="AB104:AC104"/>
    <mergeCell ref="AR104:AS104"/>
    <mergeCell ref="AT104:AV104"/>
    <mergeCell ref="BC104:BG104"/>
    <mergeCell ref="AH104:AI104"/>
    <mergeCell ref="AJ104:AK104"/>
    <mergeCell ref="AL104:AM104"/>
    <mergeCell ref="AN104:AQ104"/>
    <mergeCell ref="BC102:BG102"/>
    <mergeCell ref="D103:S103"/>
    <mergeCell ref="T103:W103"/>
    <mergeCell ref="X103:Y103"/>
    <mergeCell ref="Z103:AA103"/>
    <mergeCell ref="AB103:AC103"/>
    <mergeCell ref="AD103:AE103"/>
    <mergeCell ref="AF103:AG103"/>
    <mergeCell ref="AH103:AI103"/>
    <mergeCell ref="AJ103:AK103"/>
    <mergeCell ref="AH102:AI102"/>
    <mergeCell ref="AJ102:AK102"/>
    <mergeCell ref="AL102:AM102"/>
    <mergeCell ref="AN102:AQ102"/>
    <mergeCell ref="AR102:AS102"/>
    <mergeCell ref="AT102:AV102"/>
    <mergeCell ref="AW101:AY110"/>
    <mergeCell ref="AZ101:BB110"/>
    <mergeCell ref="BC101:BG101"/>
    <mergeCell ref="D102:S102"/>
    <mergeCell ref="T102:W102"/>
    <mergeCell ref="X102:Y102"/>
    <mergeCell ref="Z102:AA102"/>
    <mergeCell ref="AB102:AC102"/>
    <mergeCell ref="AD102:AE102"/>
    <mergeCell ref="AF102:AG102"/>
    <mergeCell ref="AH101:AI101"/>
    <mergeCell ref="AJ101:AK101"/>
    <mergeCell ref="AL101:AM101"/>
    <mergeCell ref="AN101:AQ101"/>
    <mergeCell ref="AR101:AS101"/>
    <mergeCell ref="AT101:AV101"/>
    <mergeCell ref="AW100:AY100"/>
    <mergeCell ref="AZ100:BB100"/>
    <mergeCell ref="BC100:BG100"/>
    <mergeCell ref="D101:S101"/>
    <mergeCell ref="T101:W101"/>
    <mergeCell ref="X101:Y101"/>
    <mergeCell ref="Z101:AA101"/>
    <mergeCell ref="AB101:AC101"/>
    <mergeCell ref="AD101:AE101"/>
    <mergeCell ref="AF101:AG101"/>
    <mergeCell ref="AD100:AE100"/>
    <mergeCell ref="AF100:AG100"/>
    <mergeCell ref="AH100:AI100"/>
    <mergeCell ref="AJ100:AK100"/>
    <mergeCell ref="AN100:AQ100"/>
    <mergeCell ref="AT100:AV100"/>
    <mergeCell ref="AL99:AM100"/>
    <mergeCell ref="AN99:AQ99"/>
    <mergeCell ref="AR99:AS100"/>
    <mergeCell ref="BS99:BU99"/>
    <mergeCell ref="BV99:BX99"/>
    <mergeCell ref="D100:S100"/>
    <mergeCell ref="T100:W100"/>
    <mergeCell ref="X100:Y100"/>
    <mergeCell ref="Z100:AA100"/>
    <mergeCell ref="AB100:AC100"/>
    <mergeCell ref="AT95:AV95"/>
    <mergeCell ref="BC95:BG95"/>
    <mergeCell ref="X98:AM98"/>
    <mergeCell ref="AN98:AS98"/>
    <mergeCell ref="X99:AA99"/>
    <mergeCell ref="AB99:AC99"/>
    <mergeCell ref="AD99:AE99"/>
    <mergeCell ref="AF99:AG99"/>
    <mergeCell ref="AH99:AI99"/>
    <mergeCell ref="AJ99:AK99"/>
    <mergeCell ref="AF95:AG95"/>
    <mergeCell ref="AH95:AI95"/>
    <mergeCell ref="AJ95:AK95"/>
    <mergeCell ref="AL95:AM95"/>
    <mergeCell ref="AN95:AQ95"/>
    <mergeCell ref="AR95:AS95"/>
    <mergeCell ref="D95:S95"/>
    <mergeCell ref="T95:W95"/>
    <mergeCell ref="X95:Y95"/>
    <mergeCell ref="Z95:AA95"/>
    <mergeCell ref="AB95:AC95"/>
    <mergeCell ref="AD95:AE95"/>
    <mergeCell ref="AJ94:AK94"/>
    <mergeCell ref="AL94:AM94"/>
    <mergeCell ref="AN94:AQ94"/>
    <mergeCell ref="AR94:AS94"/>
    <mergeCell ref="AT94:AV94"/>
    <mergeCell ref="BC94:BG94"/>
    <mergeCell ref="AT93:AV93"/>
    <mergeCell ref="BC93:BG93"/>
    <mergeCell ref="D94:S94"/>
    <mergeCell ref="T94:W94"/>
    <mergeCell ref="X94:Y94"/>
    <mergeCell ref="Z94:AA94"/>
    <mergeCell ref="AB94:AC94"/>
    <mergeCell ref="AD94:AE94"/>
    <mergeCell ref="AF94:AG94"/>
    <mergeCell ref="AH94:AI94"/>
    <mergeCell ref="AF93:AG93"/>
    <mergeCell ref="AH93:AI93"/>
    <mergeCell ref="AJ93:AK93"/>
    <mergeCell ref="AL93:AM93"/>
    <mergeCell ref="AN93:AQ93"/>
    <mergeCell ref="AR93:AS93"/>
    <mergeCell ref="D93:S93"/>
    <mergeCell ref="T93:W93"/>
    <mergeCell ref="X93:Y93"/>
    <mergeCell ref="Z93:AA93"/>
    <mergeCell ref="AB93:AC93"/>
    <mergeCell ref="AD93:AE93"/>
    <mergeCell ref="AN92:AQ92"/>
    <mergeCell ref="AR92:AS92"/>
    <mergeCell ref="AT92:AV92"/>
    <mergeCell ref="BC92:BG92"/>
    <mergeCell ref="AT91:AV91"/>
    <mergeCell ref="BC91:BG91"/>
    <mergeCell ref="D92:S92"/>
    <mergeCell ref="T92:W92"/>
    <mergeCell ref="X92:Y92"/>
    <mergeCell ref="Z92:AA92"/>
    <mergeCell ref="AB92:AC92"/>
    <mergeCell ref="AD92:AE92"/>
    <mergeCell ref="AF92:AG92"/>
    <mergeCell ref="AH92:AI92"/>
    <mergeCell ref="AF91:AG91"/>
    <mergeCell ref="AH91:AI91"/>
    <mergeCell ref="AJ91:AK91"/>
    <mergeCell ref="AL91:AM91"/>
    <mergeCell ref="AN91:AQ91"/>
    <mergeCell ref="AR91:AS91"/>
    <mergeCell ref="D91:S91"/>
    <mergeCell ref="T91:W91"/>
    <mergeCell ref="BC90:BG90"/>
    <mergeCell ref="AT89:AV89"/>
    <mergeCell ref="BC89:BG89"/>
    <mergeCell ref="D90:S90"/>
    <mergeCell ref="T90:W90"/>
    <mergeCell ref="X90:Y90"/>
    <mergeCell ref="Z90:AA90"/>
    <mergeCell ref="AB90:AC90"/>
    <mergeCell ref="AD90:AE90"/>
    <mergeCell ref="AF90:AG90"/>
    <mergeCell ref="AH90:AI90"/>
    <mergeCell ref="AF89:AG89"/>
    <mergeCell ref="AH89:AI89"/>
    <mergeCell ref="AJ89:AK89"/>
    <mergeCell ref="AL89:AM89"/>
    <mergeCell ref="AN89:AQ89"/>
    <mergeCell ref="AR89:AS89"/>
    <mergeCell ref="D89:S89"/>
    <mergeCell ref="T89:W89"/>
    <mergeCell ref="X89:Y89"/>
    <mergeCell ref="Z89:AA89"/>
    <mergeCell ref="AB89:AC89"/>
    <mergeCell ref="AD89:AE89"/>
    <mergeCell ref="AJ90:AK90"/>
    <mergeCell ref="BC88:BG88"/>
    <mergeCell ref="AT87:AV87"/>
    <mergeCell ref="BC87:BG87"/>
    <mergeCell ref="D88:S88"/>
    <mergeCell ref="T88:W88"/>
    <mergeCell ref="X88:Y88"/>
    <mergeCell ref="Z88:AA88"/>
    <mergeCell ref="AB88:AC88"/>
    <mergeCell ref="AD88:AE88"/>
    <mergeCell ref="AF88:AG88"/>
    <mergeCell ref="AH88:AI88"/>
    <mergeCell ref="AF87:AG87"/>
    <mergeCell ref="AH87:AI87"/>
    <mergeCell ref="AJ87:AK87"/>
    <mergeCell ref="AL87:AM87"/>
    <mergeCell ref="AN87:AQ87"/>
    <mergeCell ref="AR87:AS87"/>
    <mergeCell ref="BC86:BG86"/>
    <mergeCell ref="D87:S87"/>
    <mergeCell ref="T87:W87"/>
    <mergeCell ref="X87:Y87"/>
    <mergeCell ref="Z87:AA87"/>
    <mergeCell ref="AB87:AC87"/>
    <mergeCell ref="AD87:AE87"/>
    <mergeCell ref="AF86:AG86"/>
    <mergeCell ref="AH86:AI86"/>
    <mergeCell ref="AJ86:AK86"/>
    <mergeCell ref="AL86:AM86"/>
    <mergeCell ref="AN86:AQ86"/>
    <mergeCell ref="AR86:AS86"/>
    <mergeCell ref="D86:S86"/>
    <mergeCell ref="T86:W86"/>
    <mergeCell ref="X86:Y86"/>
    <mergeCell ref="Z86:AA86"/>
    <mergeCell ref="AB86:AC86"/>
    <mergeCell ref="AD86:AE86"/>
    <mergeCell ref="D85:S85"/>
    <mergeCell ref="T85:W85"/>
    <mergeCell ref="X85:Y85"/>
    <mergeCell ref="Z85:AA85"/>
    <mergeCell ref="AB85:AC85"/>
    <mergeCell ref="AD85:AE85"/>
    <mergeCell ref="AT86:AV86"/>
    <mergeCell ref="AW86:AY95"/>
    <mergeCell ref="AZ86:BB95"/>
    <mergeCell ref="AJ88:AK88"/>
    <mergeCell ref="AL88:AM88"/>
    <mergeCell ref="AN88:AQ88"/>
    <mergeCell ref="AR88:AS88"/>
    <mergeCell ref="AT88:AV88"/>
    <mergeCell ref="X91:Y91"/>
    <mergeCell ref="Z91:AA91"/>
    <mergeCell ref="AB91:AC91"/>
    <mergeCell ref="AD91:AE91"/>
    <mergeCell ref="AL90:AM90"/>
    <mergeCell ref="AN90:AQ90"/>
    <mergeCell ref="AR90:AS90"/>
    <mergeCell ref="AT90:AV90"/>
    <mergeCell ref="AJ92:AK92"/>
    <mergeCell ref="AL92:AM92"/>
    <mergeCell ref="AJ84:AK84"/>
    <mergeCell ref="AL84:AM85"/>
    <mergeCell ref="AN84:AQ84"/>
    <mergeCell ref="AR84:AS85"/>
    <mergeCell ref="BS84:BU84"/>
    <mergeCell ref="BV84:BX84"/>
    <mergeCell ref="AZ85:BB85"/>
    <mergeCell ref="BC85:BG85"/>
    <mergeCell ref="F80:G80"/>
    <mergeCell ref="H80:I80"/>
    <mergeCell ref="A83:J83"/>
    <mergeCell ref="X83:AM83"/>
    <mergeCell ref="AN83:AS83"/>
    <mergeCell ref="X84:AA84"/>
    <mergeCell ref="AB84:AC84"/>
    <mergeCell ref="AD84:AE84"/>
    <mergeCell ref="AF84:AG84"/>
    <mergeCell ref="AH84:AI84"/>
    <mergeCell ref="AF85:AG85"/>
    <mergeCell ref="AH85:AI85"/>
    <mergeCell ref="AJ85:AK85"/>
    <mergeCell ref="AN85:AQ85"/>
    <mergeCell ref="AT85:AV85"/>
    <mergeCell ref="AW85:AY85"/>
    <mergeCell ref="C73:D77"/>
    <mergeCell ref="E74:H74"/>
    <mergeCell ref="I74:L74"/>
    <mergeCell ref="M74:P74"/>
    <mergeCell ref="AA74:AA75"/>
    <mergeCell ref="AB74:AC75"/>
    <mergeCell ref="AD74:AE75"/>
    <mergeCell ref="E76:P76"/>
    <mergeCell ref="R76:W76"/>
    <mergeCell ref="E77:I79"/>
    <mergeCell ref="R77:W77"/>
    <mergeCell ref="J78:P78"/>
    <mergeCell ref="R78:W78"/>
    <mergeCell ref="R79:W79"/>
    <mergeCell ref="BS69:BS70"/>
    <mergeCell ref="BT69:BT70"/>
    <mergeCell ref="BU69:BU70"/>
    <mergeCell ref="R70:W70"/>
    <mergeCell ref="AA70:AA71"/>
    <mergeCell ref="AB70:AC71"/>
    <mergeCell ref="AD70:AE71"/>
    <mergeCell ref="AF70:AG71"/>
    <mergeCell ref="AH70:AI71"/>
    <mergeCell ref="AJ70:AK71"/>
    <mergeCell ref="AP70:BF70"/>
    <mergeCell ref="R71:W71"/>
    <mergeCell ref="AP71:BF75"/>
    <mergeCell ref="R72:W72"/>
    <mergeCell ref="AA72:AA73"/>
    <mergeCell ref="AB72:AC73"/>
    <mergeCell ref="AD72:AE73"/>
    <mergeCell ref="AJ74:AK75"/>
    <mergeCell ref="R75:W75"/>
    <mergeCell ref="AF72:AG73"/>
    <mergeCell ref="AH72:AI73"/>
    <mergeCell ref="AJ72:AK73"/>
    <mergeCell ref="AF74:AG75"/>
    <mergeCell ref="AH74:AI75"/>
    <mergeCell ref="AP66:BF66"/>
    <mergeCell ref="AP67:BF68"/>
    <mergeCell ref="R68:W68"/>
    <mergeCell ref="AA68:AA69"/>
    <mergeCell ref="AB68:AC69"/>
    <mergeCell ref="AD68:AE69"/>
    <mergeCell ref="AF68:AG69"/>
    <mergeCell ref="AH68:AI69"/>
    <mergeCell ref="AJ68:AK69"/>
    <mergeCell ref="R69:W69"/>
    <mergeCell ref="E66:H66"/>
    <mergeCell ref="I66:V66"/>
    <mergeCell ref="Z66:Z75"/>
    <mergeCell ref="AA66:AA67"/>
    <mergeCell ref="AB66:AC67"/>
    <mergeCell ref="AD66:AE67"/>
    <mergeCell ref="AF66:AG67"/>
    <mergeCell ref="AH66:AI67"/>
    <mergeCell ref="AJ66:AK67"/>
    <mergeCell ref="E69:P69"/>
    <mergeCell ref="J71:P71"/>
    <mergeCell ref="E75:H75"/>
    <mergeCell ref="I75:L75"/>
    <mergeCell ref="M75:P75"/>
    <mergeCell ref="Z62:AK62"/>
    <mergeCell ref="D63:G63"/>
    <mergeCell ref="E64:Z64"/>
    <mergeCell ref="AB64:AK64"/>
    <mergeCell ref="E65:H65"/>
    <mergeCell ref="I65:V65"/>
    <mergeCell ref="AB65:AC65"/>
    <mergeCell ref="AD65:AE65"/>
    <mergeCell ref="AF65:AG65"/>
    <mergeCell ref="AH65:AI65"/>
    <mergeCell ref="AJ65:AK65"/>
    <mergeCell ref="D59:I59"/>
    <mergeCell ref="J59:AB59"/>
    <mergeCell ref="AD59:BF59"/>
    <mergeCell ref="BK59:BM60"/>
    <mergeCell ref="BP60:BP61"/>
    <mergeCell ref="BQ60:BQ61"/>
    <mergeCell ref="A61:J61"/>
    <mergeCell ref="D57:I57"/>
    <mergeCell ref="J57:AB57"/>
    <mergeCell ref="AD57:BF57"/>
    <mergeCell ref="D58:I58"/>
    <mergeCell ref="J58:AB58"/>
    <mergeCell ref="AD58:BF58"/>
    <mergeCell ref="D55:I55"/>
    <mergeCell ref="J55:AB55"/>
    <mergeCell ref="AD55:BF55"/>
    <mergeCell ref="D56:I56"/>
    <mergeCell ref="J56:AB56"/>
    <mergeCell ref="AD56:BF56"/>
    <mergeCell ref="D53:I53"/>
    <mergeCell ref="J53:AB53"/>
    <mergeCell ref="AD53:BF53"/>
    <mergeCell ref="D54:I54"/>
    <mergeCell ref="J54:AB54"/>
    <mergeCell ref="AD54:BF54"/>
    <mergeCell ref="D51:I51"/>
    <mergeCell ref="J51:AB51"/>
    <mergeCell ref="AD51:BF51"/>
    <mergeCell ref="D52:I52"/>
    <mergeCell ref="J52:AB52"/>
    <mergeCell ref="AD52:BF52"/>
    <mergeCell ref="D48:AB48"/>
    <mergeCell ref="AD48:BF48"/>
    <mergeCell ref="D49:I49"/>
    <mergeCell ref="J49:AB49"/>
    <mergeCell ref="AD49:BF49"/>
    <mergeCell ref="D50:I50"/>
    <mergeCell ref="J50:AB50"/>
    <mergeCell ref="AD50:BF50"/>
    <mergeCell ref="D46:I46"/>
    <mergeCell ref="J46:AB46"/>
    <mergeCell ref="AD46:BF46"/>
    <mergeCell ref="D47:I47"/>
    <mergeCell ref="J47:AB47"/>
    <mergeCell ref="AD47:BF47"/>
    <mergeCell ref="D44:I44"/>
    <mergeCell ref="J44:AB44"/>
    <mergeCell ref="AD44:BF44"/>
    <mergeCell ref="D45:I45"/>
    <mergeCell ref="J45:AB45"/>
    <mergeCell ref="AD45:BF45"/>
    <mergeCell ref="D42:I42"/>
    <mergeCell ref="J42:AB42"/>
    <mergeCell ref="AD42:BF42"/>
    <mergeCell ref="D43:I43"/>
    <mergeCell ref="J43:AB43"/>
    <mergeCell ref="AD43:BF43"/>
    <mergeCell ref="D40:I40"/>
    <mergeCell ref="J40:AB40"/>
    <mergeCell ref="AD40:BF40"/>
    <mergeCell ref="D41:I41"/>
    <mergeCell ref="J41:AB41"/>
    <mergeCell ref="AD41:BF41"/>
    <mergeCell ref="D38:I38"/>
    <mergeCell ref="J38:AB38"/>
    <mergeCell ref="AD38:BF38"/>
    <mergeCell ref="D39:I39"/>
    <mergeCell ref="J39:AB39"/>
    <mergeCell ref="AD39:BF39"/>
    <mergeCell ref="D35:AB35"/>
    <mergeCell ref="AD35:BF36"/>
    <mergeCell ref="D36:AB36"/>
    <mergeCell ref="D37:I37"/>
    <mergeCell ref="J37:AB37"/>
    <mergeCell ref="AD37:BF37"/>
    <mergeCell ref="D28:AB28"/>
    <mergeCell ref="AD28:BF33"/>
    <mergeCell ref="D29:AB29"/>
    <mergeCell ref="D30:AB30"/>
    <mergeCell ref="D31:AB31"/>
    <mergeCell ref="D32:AB32"/>
    <mergeCell ref="D33:AB33"/>
    <mergeCell ref="D22:AR22"/>
    <mergeCell ref="AY22:BF22"/>
    <mergeCell ref="D23:AV23"/>
    <mergeCell ref="AY23:BF23"/>
    <mergeCell ref="D27:AB27"/>
    <mergeCell ref="AD27:BF27"/>
    <mergeCell ref="D25:O25"/>
    <mergeCell ref="R25:S25"/>
    <mergeCell ref="W25:AC25"/>
    <mergeCell ref="AI25:AR25"/>
    <mergeCell ref="AU25:AV25"/>
    <mergeCell ref="D17:Q17"/>
    <mergeCell ref="S17:V17"/>
    <mergeCell ref="X17:BF17"/>
    <mergeCell ref="D19:BC19"/>
    <mergeCell ref="D20:BF20"/>
    <mergeCell ref="D21:BF21"/>
    <mergeCell ref="AT10:BC10"/>
    <mergeCell ref="M12:T12"/>
    <mergeCell ref="V12:AJ12"/>
    <mergeCell ref="A14:J14"/>
    <mergeCell ref="D16:Q16"/>
    <mergeCell ref="S16:V16"/>
    <mergeCell ref="X16:BB16"/>
    <mergeCell ref="D5:G5"/>
    <mergeCell ref="K5:BF5"/>
    <mergeCell ref="D7:G7"/>
    <mergeCell ref="K7:BF7"/>
    <mergeCell ref="D9:I9"/>
    <mergeCell ref="K9:AJ9"/>
    <mergeCell ref="AQ9:AW9"/>
    <mergeCell ref="AX9:BF9"/>
    <mergeCell ref="A1:Q3"/>
    <mergeCell ref="U1:BA1"/>
    <mergeCell ref="BB1:BF1"/>
    <mergeCell ref="V2:BA2"/>
    <mergeCell ref="BB2:BF2"/>
    <mergeCell ref="U3:BA3"/>
    <mergeCell ref="BB3:BF3"/>
  </mergeCells>
  <conditionalFormatting sqref="X86:Y86">
    <cfRule type="expression" dxfId="2007" priority="387">
      <formula>AND($D86&lt;&gt;"",$X86="")</formula>
    </cfRule>
  </conditionalFormatting>
  <conditionalFormatting sqref="Z86:AA86">
    <cfRule type="expression" dxfId="2006" priority="386">
      <formula>AND($D86&lt;&gt;"",$Z86="")</formula>
    </cfRule>
  </conditionalFormatting>
  <conditionalFormatting sqref="AB86:AC86">
    <cfRule type="expression" dxfId="2005" priority="385">
      <formula>AND($D86&lt;&gt;"",$AB86="")</formula>
    </cfRule>
  </conditionalFormatting>
  <conditionalFormatting sqref="AD86:AE86">
    <cfRule type="expression" dxfId="2004" priority="384">
      <formula>AND($D86&lt;&gt;"",$AD86="")</formula>
    </cfRule>
  </conditionalFormatting>
  <conditionalFormatting sqref="AF86:AG86">
    <cfRule type="expression" dxfId="2003" priority="383">
      <formula>AND($D86&lt;&gt;"",$AF86="")</formula>
    </cfRule>
  </conditionalFormatting>
  <conditionalFormatting sqref="AH86:AI86">
    <cfRule type="expression" dxfId="2002" priority="382">
      <formula>AND($D86&lt;&gt;"",$AH86="")</formula>
    </cfRule>
  </conditionalFormatting>
  <conditionalFormatting sqref="AJ86:AK86">
    <cfRule type="expression" dxfId="2001" priority="381">
      <formula>AND($D86&lt;&gt;"",$AJ86="")</formula>
    </cfRule>
  </conditionalFormatting>
  <conditionalFormatting sqref="E65:H65">
    <cfRule type="expression" dxfId="2000" priority="380">
      <formula>$I$66&lt;&gt;""</formula>
    </cfRule>
  </conditionalFormatting>
  <conditionalFormatting sqref="I65:V65">
    <cfRule type="expression" dxfId="1999" priority="379">
      <formula>$I$66&lt;&gt;""</formula>
    </cfRule>
  </conditionalFormatting>
  <conditionalFormatting sqref="AD124:AE133">
    <cfRule type="expression" dxfId="1998" priority="338">
      <formula>$AK$12=1</formula>
    </cfRule>
  </conditionalFormatting>
  <conditionalFormatting sqref="AB66:AC67">
    <cfRule type="expression" dxfId="1997" priority="374">
      <formula>$AK$12=1</formula>
    </cfRule>
  </conditionalFormatting>
  <conditionalFormatting sqref="AB68:AC69">
    <cfRule type="expression" dxfId="1996" priority="373">
      <formula>$AK$12=1</formula>
    </cfRule>
  </conditionalFormatting>
  <conditionalFormatting sqref="AB70:AC71">
    <cfRule type="expression" dxfId="1995" priority="372">
      <formula>$AK$12=1</formula>
    </cfRule>
  </conditionalFormatting>
  <conditionalFormatting sqref="AB72:AC73">
    <cfRule type="expression" dxfId="1994" priority="371">
      <formula>$AK$12=1</formula>
    </cfRule>
  </conditionalFormatting>
  <conditionalFormatting sqref="AB74:AC75">
    <cfRule type="expression" dxfId="1993" priority="370">
      <formula>$AK$12=1</formula>
    </cfRule>
  </conditionalFormatting>
  <conditionalFormatting sqref="AD66:AE75">
    <cfRule type="expression" dxfId="1992" priority="369">
      <formula>$AK$12=1</formula>
    </cfRule>
  </conditionalFormatting>
  <conditionalFormatting sqref="AB124:AC125">
    <cfRule type="expression" dxfId="1991" priority="363">
      <formula>$AB$66=x</formula>
    </cfRule>
    <cfRule type="expression" dxfId="1990" priority="368">
      <formula>$AK$12=1</formula>
    </cfRule>
  </conditionalFormatting>
  <conditionalFormatting sqref="AB126:AC127">
    <cfRule type="expression" dxfId="1989" priority="358">
      <formula>$AB$68=x</formula>
    </cfRule>
    <cfRule type="expression" dxfId="1988" priority="367">
      <formula>$AK$12=1</formula>
    </cfRule>
  </conditionalFormatting>
  <conditionalFormatting sqref="AB128:AC129">
    <cfRule type="expression" dxfId="1987" priority="353">
      <formula>$AB$70=x</formula>
    </cfRule>
    <cfRule type="expression" dxfId="1986" priority="366">
      <formula>$AK$12=1</formula>
    </cfRule>
  </conditionalFormatting>
  <conditionalFormatting sqref="AB130:AC131">
    <cfRule type="expression" dxfId="1985" priority="348">
      <formula>$AB$72=x</formula>
    </cfRule>
    <cfRule type="expression" dxfId="1984" priority="365">
      <formula>$AK$12=1</formula>
    </cfRule>
  </conditionalFormatting>
  <conditionalFormatting sqref="AB132:AC133">
    <cfRule type="expression" dxfId="1983" priority="343">
      <formula>$AB$74=x</formula>
    </cfRule>
    <cfRule type="expression" dxfId="1982" priority="364">
      <formula>$AK$12=1</formula>
    </cfRule>
  </conditionalFormatting>
  <conditionalFormatting sqref="AJ124:AK125">
    <cfRule type="expression" dxfId="1981" priority="359">
      <formula>$AJ$66=x</formula>
    </cfRule>
  </conditionalFormatting>
  <conditionalFormatting sqref="AJ126:AK127">
    <cfRule type="expression" dxfId="1980" priority="354">
      <formula>$AJ$68=x</formula>
    </cfRule>
  </conditionalFormatting>
  <conditionalFormatting sqref="AJ128:AK129">
    <cfRule type="expression" dxfId="1979" priority="349">
      <formula>$AJ$70=x</formula>
    </cfRule>
  </conditionalFormatting>
  <conditionalFormatting sqref="AJ130:AK131">
    <cfRule type="expression" dxfId="1978" priority="344">
      <formula>$AJ$72=x</formula>
    </cfRule>
  </conditionalFormatting>
  <conditionalFormatting sqref="AJ132:AK133">
    <cfRule type="expression" dxfId="1977" priority="339">
      <formula>$AJ$74=x</formula>
    </cfRule>
  </conditionalFormatting>
  <conditionalFormatting sqref="AD124:AE125">
    <cfRule type="expression" dxfId="1976" priority="362">
      <formula>$AD$66=x</formula>
    </cfRule>
  </conditionalFormatting>
  <conditionalFormatting sqref="AF124:AG125">
    <cfRule type="expression" dxfId="1975" priority="361">
      <formula>$AF$66=x</formula>
    </cfRule>
  </conditionalFormatting>
  <conditionalFormatting sqref="AH124:AI125">
    <cfRule type="expression" dxfId="1974" priority="360">
      <formula>$AH$66=x</formula>
    </cfRule>
  </conditionalFormatting>
  <conditionalFormatting sqref="AD126:AE127">
    <cfRule type="expression" dxfId="1973" priority="357">
      <formula>$AD$68=x</formula>
    </cfRule>
  </conditionalFormatting>
  <conditionalFormatting sqref="AF126:AG127">
    <cfRule type="expression" dxfId="1972" priority="356">
      <formula>$AF$68=x</formula>
    </cfRule>
  </conditionalFormatting>
  <conditionalFormatting sqref="AH126:AI127">
    <cfRule type="expression" dxfId="1971" priority="355">
      <formula>$AH$68=x</formula>
    </cfRule>
  </conditionalFormatting>
  <conditionalFormatting sqref="AD128:AE129">
    <cfRule type="expression" dxfId="1970" priority="352">
      <formula>$AD$70=x</formula>
    </cfRule>
  </conditionalFormatting>
  <conditionalFormatting sqref="AF128:AG129">
    <cfRule type="expression" dxfId="1969" priority="351">
      <formula>$AF$70=x</formula>
    </cfRule>
  </conditionalFormatting>
  <conditionalFormatting sqref="AH128:AI129">
    <cfRule type="expression" dxfId="1968" priority="350">
      <formula>$AH$70=x</formula>
    </cfRule>
  </conditionalFormatting>
  <conditionalFormatting sqref="AD130:AE131">
    <cfRule type="expression" dxfId="1967" priority="347">
      <formula>$AD$72=x</formula>
    </cfRule>
  </conditionalFormatting>
  <conditionalFormatting sqref="AF130:AG131">
    <cfRule type="expression" dxfId="1966" priority="346">
      <formula>$AF$72=x</formula>
    </cfRule>
  </conditionalFormatting>
  <conditionalFormatting sqref="AH130:AI131">
    <cfRule type="expression" dxfId="1965" priority="345">
      <formula>$AH$72=x</formula>
    </cfRule>
  </conditionalFormatting>
  <conditionalFormatting sqref="AD132:AE133">
    <cfRule type="expression" dxfId="1964" priority="342">
      <formula>$AD$74=x</formula>
    </cfRule>
  </conditionalFormatting>
  <conditionalFormatting sqref="AF132:AG133">
    <cfRule type="expression" dxfId="1963" priority="341">
      <formula>$AF$74=x</formula>
    </cfRule>
  </conditionalFormatting>
  <conditionalFormatting sqref="AH132:AI133">
    <cfRule type="expression" dxfId="1962" priority="340">
      <formula>$AH$74=x</formula>
    </cfRule>
  </conditionalFormatting>
  <conditionalFormatting sqref="D28:AB33">
    <cfRule type="cellIs" dxfId="1961" priority="337" operator="notEqual">
      <formula>$BF$18</formula>
    </cfRule>
  </conditionalFormatting>
  <conditionalFormatting sqref="AD28">
    <cfRule type="cellIs" dxfId="1960" priority="336" operator="notEqual">
      <formula>$BF$18</formula>
    </cfRule>
  </conditionalFormatting>
  <conditionalFormatting sqref="I66:V66">
    <cfRule type="expression" dxfId="1959" priority="335">
      <formula>$I$65&lt;&gt;""</formula>
    </cfRule>
  </conditionalFormatting>
  <conditionalFormatting sqref="D21">
    <cfRule type="expression" dxfId="1958" priority="334">
      <formula>$AK$12&lt;&gt;1</formula>
    </cfRule>
  </conditionalFormatting>
  <conditionalFormatting sqref="X89:Y89">
    <cfRule type="expression" dxfId="1957" priority="328">
      <formula>AND($D89&lt;&gt;"",$X89="")</formula>
    </cfRule>
  </conditionalFormatting>
  <conditionalFormatting sqref="Z89:AA89">
    <cfRule type="expression" dxfId="1956" priority="327">
      <formula>AND($D89&lt;&gt;"",$Z89="")</formula>
    </cfRule>
  </conditionalFormatting>
  <conditionalFormatting sqref="AB89:AC89">
    <cfRule type="expression" dxfId="1955" priority="326">
      <formula>AND($D89&lt;&gt;"",$AB89="")</formula>
    </cfRule>
  </conditionalFormatting>
  <conditionalFormatting sqref="AD89:AE89">
    <cfRule type="expression" dxfId="1954" priority="325">
      <formula>AND($D89&lt;&gt;"",$AD89="")</formula>
    </cfRule>
  </conditionalFormatting>
  <conditionalFormatting sqref="AF89:AG89">
    <cfRule type="expression" dxfId="1953" priority="324">
      <formula>AND($D89&lt;&gt;"",$AF89="")</formula>
    </cfRule>
  </conditionalFormatting>
  <conditionalFormatting sqref="AH89:AI89">
    <cfRule type="expression" dxfId="1952" priority="323">
      <formula>AND($D89&lt;&gt;"",$AH89="")</formula>
    </cfRule>
  </conditionalFormatting>
  <conditionalFormatting sqref="AJ89:AK89">
    <cfRule type="expression" dxfId="1951" priority="322">
      <formula>AND($D89&lt;&gt;"",$AJ89="")</formula>
    </cfRule>
  </conditionalFormatting>
  <conditionalFormatting sqref="X90:Y90">
    <cfRule type="expression" dxfId="1950" priority="321">
      <formula>AND($D90&lt;&gt;"",$X90="")</formula>
    </cfRule>
  </conditionalFormatting>
  <conditionalFormatting sqref="Z90:AA90">
    <cfRule type="expression" dxfId="1949" priority="320">
      <formula>AND($D90&lt;&gt;"",$Z90="")</formula>
    </cfRule>
  </conditionalFormatting>
  <conditionalFormatting sqref="AB90:AC90">
    <cfRule type="expression" dxfId="1948" priority="319">
      <formula>AND($D90&lt;&gt;"",$AB90="")</formula>
    </cfRule>
  </conditionalFormatting>
  <conditionalFormatting sqref="AD90:AE90">
    <cfRule type="expression" dxfId="1947" priority="318">
      <formula>AND($D90&lt;&gt;"",$AD90="")</formula>
    </cfRule>
  </conditionalFormatting>
  <conditionalFormatting sqref="AF90:AG90">
    <cfRule type="expression" dxfId="1946" priority="317">
      <formula>AND($D90&lt;&gt;"",$AF90="")</formula>
    </cfRule>
  </conditionalFormatting>
  <conditionalFormatting sqref="AH90:AI90">
    <cfRule type="expression" dxfId="1945" priority="316">
      <formula>AND($D90&lt;&gt;"",$AH90="")</formula>
    </cfRule>
  </conditionalFormatting>
  <conditionalFormatting sqref="AJ90:AK90">
    <cfRule type="expression" dxfId="1944" priority="315">
      <formula>AND($D90&lt;&gt;"",$AJ90="")</formula>
    </cfRule>
  </conditionalFormatting>
  <conditionalFormatting sqref="X91:Y91">
    <cfRule type="expression" dxfId="1943" priority="314">
      <formula>AND($D91&lt;&gt;"",$X91="")</formula>
    </cfRule>
  </conditionalFormatting>
  <conditionalFormatting sqref="Z91:AA91">
    <cfRule type="expression" dxfId="1942" priority="313">
      <formula>AND($D91&lt;&gt;"",$Z91="")</formula>
    </cfRule>
  </conditionalFormatting>
  <conditionalFormatting sqref="AB91:AC91">
    <cfRule type="expression" dxfId="1941" priority="312">
      <formula>AND($D91&lt;&gt;"",$AB91="")</formula>
    </cfRule>
  </conditionalFormatting>
  <conditionalFormatting sqref="AD91:AE91">
    <cfRule type="expression" dxfId="1940" priority="311">
      <formula>AND($D91&lt;&gt;"",$AD91="")</formula>
    </cfRule>
  </conditionalFormatting>
  <conditionalFormatting sqref="AF91:AG91">
    <cfRule type="expression" dxfId="1939" priority="310">
      <formula>AND($D91&lt;&gt;"",$AF91="")</formula>
    </cfRule>
  </conditionalFormatting>
  <conditionalFormatting sqref="AH91:AI91">
    <cfRule type="expression" dxfId="1938" priority="309">
      <formula>AND($D91&lt;&gt;"",$AH91="")</formula>
    </cfRule>
  </conditionalFormatting>
  <conditionalFormatting sqref="AJ91:AK91">
    <cfRule type="expression" dxfId="1937" priority="308">
      <formula>AND($D91&lt;&gt;"",$AJ91="")</formula>
    </cfRule>
  </conditionalFormatting>
  <conditionalFormatting sqref="X92:Y92">
    <cfRule type="expression" dxfId="1936" priority="307">
      <formula>AND($D92&lt;&gt;"",$X92="")</formula>
    </cfRule>
  </conditionalFormatting>
  <conditionalFormatting sqref="Z92:AA92">
    <cfRule type="expression" dxfId="1935" priority="306">
      <formula>AND($D92&lt;&gt;"",$Z92="")</formula>
    </cfRule>
  </conditionalFormatting>
  <conditionalFormatting sqref="AB92:AC92">
    <cfRule type="expression" dxfId="1934" priority="305">
      <formula>AND($D92&lt;&gt;"",$AB92="")</formula>
    </cfRule>
  </conditionalFormatting>
  <conditionalFormatting sqref="AD92:AE92">
    <cfRule type="expression" dxfId="1933" priority="304">
      <formula>AND($D92&lt;&gt;"",$AD92="")</formula>
    </cfRule>
  </conditionalFormatting>
  <conditionalFormatting sqref="AF92:AG92">
    <cfRule type="expression" dxfId="1932" priority="303">
      <formula>AND($D92&lt;&gt;"",$AF92="")</formula>
    </cfRule>
  </conditionalFormatting>
  <conditionalFormatting sqref="AH92:AI92">
    <cfRule type="expression" dxfId="1931" priority="302">
      <formula>AND($D92&lt;&gt;"",$AH92="")</formula>
    </cfRule>
  </conditionalFormatting>
  <conditionalFormatting sqref="AJ92:AK92">
    <cfRule type="expression" dxfId="1930" priority="301">
      <formula>AND($D92&lt;&gt;"",$AJ92="")</formula>
    </cfRule>
  </conditionalFormatting>
  <conditionalFormatting sqref="X93:Y93">
    <cfRule type="expression" dxfId="1929" priority="300">
      <formula>AND($D93&lt;&gt;"",$X93="")</formula>
    </cfRule>
  </conditionalFormatting>
  <conditionalFormatting sqref="Z93:AA93">
    <cfRule type="expression" dxfId="1928" priority="299">
      <formula>AND($D93&lt;&gt;"",$Z93="")</formula>
    </cfRule>
  </conditionalFormatting>
  <conditionalFormatting sqref="AB93:AC93">
    <cfRule type="expression" dxfId="1927" priority="298">
      <formula>AND($D93&lt;&gt;"",$AB93="")</formula>
    </cfRule>
  </conditionalFormatting>
  <conditionalFormatting sqref="AD93:AE93">
    <cfRule type="expression" dxfId="1926" priority="297">
      <formula>AND($D93&lt;&gt;"",$AD93="")</formula>
    </cfRule>
  </conditionalFormatting>
  <conditionalFormatting sqref="AF93:AG93">
    <cfRule type="expression" dxfId="1925" priority="296">
      <formula>AND($D93&lt;&gt;"",$AF93="")</formula>
    </cfRule>
  </conditionalFormatting>
  <conditionalFormatting sqref="AH93:AI93">
    <cfRule type="expression" dxfId="1924" priority="295">
      <formula>AND($D93&lt;&gt;"",$AH93="")</formula>
    </cfRule>
  </conditionalFormatting>
  <conditionalFormatting sqref="AJ93:AK93">
    <cfRule type="expression" dxfId="1923" priority="294">
      <formula>AND($D93&lt;&gt;"",$AJ93="")</formula>
    </cfRule>
  </conditionalFormatting>
  <conditionalFormatting sqref="X94:Y94">
    <cfRule type="expression" dxfId="1922" priority="293">
      <formula>AND($D94&lt;&gt;"",$X94="")</formula>
    </cfRule>
  </conditionalFormatting>
  <conditionalFormatting sqref="Z94:AA94">
    <cfRule type="expression" dxfId="1921" priority="292">
      <formula>AND($D94&lt;&gt;"",$Z94="")</formula>
    </cfRule>
  </conditionalFormatting>
  <conditionalFormatting sqref="AB94:AC94">
    <cfRule type="expression" dxfId="1920" priority="291">
      <formula>AND($D94&lt;&gt;"",$AB94="")</formula>
    </cfRule>
  </conditionalFormatting>
  <conditionalFormatting sqref="AD94:AE94">
    <cfRule type="expression" dxfId="1919" priority="290">
      <formula>AND($D94&lt;&gt;"",$AD94="")</formula>
    </cfRule>
  </conditionalFormatting>
  <conditionalFormatting sqref="AF94:AG94">
    <cfRule type="expression" dxfId="1918" priority="289">
      <formula>AND($D94&lt;&gt;"",$AF94="")</formula>
    </cfRule>
  </conditionalFormatting>
  <conditionalFormatting sqref="AH94:AI94">
    <cfRule type="expression" dxfId="1917" priority="288">
      <formula>AND($D94&lt;&gt;"",$AH94="")</formula>
    </cfRule>
  </conditionalFormatting>
  <conditionalFormatting sqref="AJ94:AK94">
    <cfRule type="expression" dxfId="1916" priority="287">
      <formula>AND($D94&lt;&gt;"",$AJ94="")</formula>
    </cfRule>
  </conditionalFormatting>
  <conditionalFormatting sqref="X95:Y95">
    <cfRule type="expression" dxfId="1915" priority="286">
      <formula>AND($D95&lt;&gt;"",$X95="")</formula>
    </cfRule>
  </conditionalFormatting>
  <conditionalFormatting sqref="Z95:AA95">
    <cfRule type="expression" dxfId="1914" priority="285">
      <formula>AND($D95&lt;&gt;"",$Z95="")</formula>
    </cfRule>
  </conditionalFormatting>
  <conditionalFormatting sqref="AB95:AC95">
    <cfRule type="expression" dxfId="1913" priority="284">
      <formula>AND($D95&lt;&gt;"",$AB95="")</formula>
    </cfRule>
  </conditionalFormatting>
  <conditionalFormatting sqref="AD95:AE95">
    <cfRule type="expression" dxfId="1912" priority="283">
      <formula>AND($D95&lt;&gt;"",$AD95="")</formula>
    </cfRule>
  </conditionalFormatting>
  <conditionalFormatting sqref="AF95:AG95">
    <cfRule type="expression" dxfId="1911" priority="282">
      <formula>AND($D95&lt;&gt;"",$AF95="")</formula>
    </cfRule>
  </conditionalFormatting>
  <conditionalFormatting sqref="AH95:AI95">
    <cfRule type="expression" dxfId="1910" priority="281">
      <formula>AND($D95&lt;&gt;"",$AH95="")</formula>
    </cfRule>
  </conditionalFormatting>
  <conditionalFormatting sqref="AJ95:AK95">
    <cfRule type="expression" dxfId="1909" priority="280">
      <formula>AND($D95&lt;&gt;"",$AJ95="")</formula>
    </cfRule>
  </conditionalFormatting>
  <conditionalFormatting sqref="X104:Y104">
    <cfRule type="expression" dxfId="1908" priority="239">
      <formula>AND($D104&lt;&gt;"",$X104="")</formula>
    </cfRule>
  </conditionalFormatting>
  <conditionalFormatting sqref="Z104:AA104">
    <cfRule type="expression" dxfId="1907" priority="238">
      <formula>AND($D104&lt;&gt;"",$Z104="")</formula>
    </cfRule>
  </conditionalFormatting>
  <conditionalFormatting sqref="AB104:AC104">
    <cfRule type="expression" dxfId="1906" priority="237">
      <formula>AND($D104&lt;&gt;"",$AB104="")</formula>
    </cfRule>
  </conditionalFormatting>
  <conditionalFormatting sqref="AD104:AE104">
    <cfRule type="expression" dxfId="1905" priority="236">
      <formula>AND($D104&lt;&gt;"",$AD104="")</formula>
    </cfRule>
  </conditionalFormatting>
  <conditionalFormatting sqref="AF104:AG104">
    <cfRule type="expression" dxfId="1904" priority="235">
      <formula>AND($D104&lt;&gt;"",$AF104="")</formula>
    </cfRule>
  </conditionalFormatting>
  <conditionalFormatting sqref="AH104:AI104">
    <cfRule type="expression" dxfId="1903" priority="234">
      <formula>AND($D104&lt;&gt;"",$AH104="")</formula>
    </cfRule>
  </conditionalFormatting>
  <conditionalFormatting sqref="AJ104:AK104">
    <cfRule type="expression" dxfId="1902" priority="233">
      <formula>AND($D104&lt;&gt;"",$AJ104="")</formula>
    </cfRule>
  </conditionalFormatting>
  <conditionalFormatting sqref="X103:Y103">
    <cfRule type="expression" dxfId="1901" priority="246">
      <formula>AND($D103&lt;&gt;"",$X103="")</formula>
    </cfRule>
  </conditionalFormatting>
  <conditionalFormatting sqref="Z103:AA103">
    <cfRule type="expression" dxfId="1900" priority="245">
      <formula>AND($D103&lt;&gt;"",$Z103="")</formula>
    </cfRule>
  </conditionalFormatting>
  <conditionalFormatting sqref="AB103:AC103">
    <cfRule type="expression" dxfId="1899" priority="244">
      <formula>AND($D103&lt;&gt;"",$AB103="")</formula>
    </cfRule>
  </conditionalFormatting>
  <conditionalFormatting sqref="AD103:AE103">
    <cfRule type="expression" dxfId="1898" priority="243">
      <formula>AND($D103&lt;&gt;"",$AD103="")</formula>
    </cfRule>
  </conditionalFormatting>
  <conditionalFormatting sqref="AF103:AG103">
    <cfRule type="expression" dxfId="1897" priority="242">
      <formula>AND($D103&lt;&gt;"",$AF103="")</formula>
    </cfRule>
  </conditionalFormatting>
  <conditionalFormatting sqref="AH103:AI103">
    <cfRule type="expression" dxfId="1896" priority="241">
      <formula>AND($D103&lt;&gt;"",$AH103="")</formula>
    </cfRule>
  </conditionalFormatting>
  <conditionalFormatting sqref="AJ103:AK103">
    <cfRule type="expression" dxfId="1895" priority="240">
      <formula>AND($D103&lt;&gt;"",$AJ103="")</formula>
    </cfRule>
  </conditionalFormatting>
  <conditionalFormatting sqref="X105:Y105">
    <cfRule type="expression" dxfId="1894" priority="232">
      <formula>AND($D105&lt;&gt;"",$X105="")</formula>
    </cfRule>
  </conditionalFormatting>
  <conditionalFormatting sqref="Z105:AA105">
    <cfRule type="expression" dxfId="1893" priority="231">
      <formula>AND($D105&lt;&gt;"",$Z105="")</formula>
    </cfRule>
  </conditionalFormatting>
  <conditionalFormatting sqref="AB105:AC105">
    <cfRule type="expression" dxfId="1892" priority="230">
      <formula>AND($D105&lt;&gt;"",$AB105="")</formula>
    </cfRule>
  </conditionalFormatting>
  <conditionalFormatting sqref="AD105:AE105">
    <cfRule type="expression" dxfId="1891" priority="229">
      <formula>AND($D105&lt;&gt;"",$AD105="")</formula>
    </cfRule>
  </conditionalFormatting>
  <conditionalFormatting sqref="AF105:AG105">
    <cfRule type="expression" dxfId="1890" priority="228">
      <formula>AND($D105&lt;&gt;"",$AF105="")</formula>
    </cfRule>
  </conditionalFormatting>
  <conditionalFormatting sqref="AH105:AI105">
    <cfRule type="expression" dxfId="1889" priority="227">
      <formula>AND($D105&lt;&gt;"",$AH105="")</formula>
    </cfRule>
  </conditionalFormatting>
  <conditionalFormatting sqref="AJ105:AK105">
    <cfRule type="expression" dxfId="1888" priority="226">
      <formula>AND($D105&lt;&gt;"",$AJ105="")</formula>
    </cfRule>
  </conditionalFormatting>
  <conditionalFormatting sqref="X106:Y106">
    <cfRule type="expression" dxfId="1887" priority="225">
      <formula>AND($D106&lt;&gt;"",$X106="")</formula>
    </cfRule>
  </conditionalFormatting>
  <conditionalFormatting sqref="Z106:AA106">
    <cfRule type="expression" dxfId="1886" priority="224">
      <formula>AND($D106&lt;&gt;"",$Z106="")</formula>
    </cfRule>
  </conditionalFormatting>
  <conditionalFormatting sqref="AB106:AC106">
    <cfRule type="expression" dxfId="1885" priority="223">
      <formula>AND($D106&lt;&gt;"",$AB106="")</formula>
    </cfRule>
  </conditionalFormatting>
  <conditionalFormatting sqref="AD106:AE106">
    <cfRule type="expression" dxfId="1884" priority="222">
      <formula>AND($D106&lt;&gt;"",$AD106="")</formula>
    </cfRule>
  </conditionalFormatting>
  <conditionalFormatting sqref="AF106:AG106">
    <cfRule type="expression" dxfId="1883" priority="221">
      <formula>AND($D106&lt;&gt;"",$AF106="")</formula>
    </cfRule>
  </conditionalFormatting>
  <conditionalFormatting sqref="AH106:AI106">
    <cfRule type="expression" dxfId="1882" priority="220">
      <formula>AND($D106&lt;&gt;"",$AH106="")</formula>
    </cfRule>
  </conditionalFormatting>
  <conditionalFormatting sqref="AJ106:AK106">
    <cfRule type="expression" dxfId="1881" priority="219">
      <formula>AND($D106&lt;&gt;"",$AJ106="")</formula>
    </cfRule>
  </conditionalFormatting>
  <conditionalFormatting sqref="X107:Y107">
    <cfRule type="expression" dxfId="1880" priority="218">
      <formula>AND($D107&lt;&gt;"",$X107="")</formula>
    </cfRule>
  </conditionalFormatting>
  <conditionalFormatting sqref="Z107:AA107">
    <cfRule type="expression" dxfId="1879" priority="217">
      <formula>AND($D107&lt;&gt;"",$Z107="")</formula>
    </cfRule>
  </conditionalFormatting>
  <conditionalFormatting sqref="AB107:AC107">
    <cfRule type="expression" dxfId="1878" priority="216">
      <formula>AND($D107&lt;&gt;"",$AB107="")</formula>
    </cfRule>
  </conditionalFormatting>
  <conditionalFormatting sqref="AD107:AE107">
    <cfRule type="expression" dxfId="1877" priority="215">
      <formula>AND($D107&lt;&gt;"",$AD107="")</formula>
    </cfRule>
  </conditionalFormatting>
  <conditionalFormatting sqref="AF107:AG107">
    <cfRule type="expression" dxfId="1876" priority="214">
      <formula>AND($D107&lt;&gt;"",$AF107="")</formula>
    </cfRule>
  </conditionalFormatting>
  <conditionalFormatting sqref="AH107:AI107">
    <cfRule type="expression" dxfId="1875" priority="213">
      <formula>AND($D107&lt;&gt;"",$AH107="")</formula>
    </cfRule>
  </conditionalFormatting>
  <conditionalFormatting sqref="AJ107:AK107">
    <cfRule type="expression" dxfId="1874" priority="212">
      <formula>AND($D107&lt;&gt;"",$AJ107="")</formula>
    </cfRule>
  </conditionalFormatting>
  <conditionalFormatting sqref="X108:Y108">
    <cfRule type="expression" dxfId="1873" priority="211">
      <formula>AND($D108&lt;&gt;"",$X108="")</formula>
    </cfRule>
  </conditionalFormatting>
  <conditionalFormatting sqref="Z108:AA108">
    <cfRule type="expression" dxfId="1872" priority="210">
      <formula>AND($D108&lt;&gt;"",$Z108="")</formula>
    </cfRule>
  </conditionalFormatting>
  <conditionalFormatting sqref="AB108:AC108">
    <cfRule type="expression" dxfId="1871" priority="209">
      <formula>AND($D108&lt;&gt;"",$AB108="")</formula>
    </cfRule>
  </conditionalFormatting>
  <conditionalFormatting sqref="AD108:AE108">
    <cfRule type="expression" dxfId="1870" priority="208">
      <formula>AND($D108&lt;&gt;"",$AD108="")</formula>
    </cfRule>
  </conditionalFormatting>
  <conditionalFormatting sqref="AF108:AG108">
    <cfRule type="expression" dxfId="1869" priority="207">
      <formula>AND($D108&lt;&gt;"",$AF108="")</formula>
    </cfRule>
  </conditionalFormatting>
  <conditionalFormatting sqref="AH108:AI108">
    <cfRule type="expression" dxfId="1868" priority="206">
      <formula>AND($D108&lt;&gt;"",$AH108="")</formula>
    </cfRule>
  </conditionalFormatting>
  <conditionalFormatting sqref="AJ108:AK108">
    <cfRule type="expression" dxfId="1867" priority="205">
      <formula>AND($D108&lt;&gt;"",$AJ108="")</formula>
    </cfRule>
  </conditionalFormatting>
  <conditionalFormatting sqref="X109:Y109">
    <cfRule type="expression" dxfId="1866" priority="204">
      <formula>AND($D109&lt;&gt;"",$X109="")</formula>
    </cfRule>
  </conditionalFormatting>
  <conditionalFormatting sqref="Z109:AA109">
    <cfRule type="expression" dxfId="1865" priority="203">
      <formula>AND($D109&lt;&gt;"",$Z109="")</formula>
    </cfRule>
  </conditionalFormatting>
  <conditionalFormatting sqref="AB109:AC109">
    <cfRule type="expression" dxfId="1864" priority="202">
      <formula>AND($D109&lt;&gt;"",$AB109="")</formula>
    </cfRule>
  </conditionalFormatting>
  <conditionalFormatting sqref="AD109:AE109">
    <cfRule type="expression" dxfId="1863" priority="201">
      <formula>AND($D109&lt;&gt;"",$AD109="")</formula>
    </cfRule>
  </conditionalFormatting>
  <conditionalFormatting sqref="AF109:AG109">
    <cfRule type="expression" dxfId="1862" priority="200">
      <formula>AND($D109&lt;&gt;"",$AF109="")</formula>
    </cfRule>
  </conditionalFormatting>
  <conditionalFormatting sqref="AH109:AI109">
    <cfRule type="expression" dxfId="1861" priority="199">
      <formula>AND($D109&lt;&gt;"",$AH109="")</formula>
    </cfRule>
  </conditionalFormatting>
  <conditionalFormatting sqref="AJ109:AK109">
    <cfRule type="expression" dxfId="1860" priority="198">
      <formula>AND($D109&lt;&gt;"",$AJ109="")</formula>
    </cfRule>
  </conditionalFormatting>
  <conditionalFormatting sqref="X110:Y110">
    <cfRule type="expression" dxfId="1859" priority="197">
      <formula>AND($D110&lt;&gt;"",$X110="")</formula>
    </cfRule>
  </conditionalFormatting>
  <conditionalFormatting sqref="Z110:AA110">
    <cfRule type="expression" dxfId="1858" priority="196">
      <formula>AND($D110&lt;&gt;"",$Z110="")</formula>
    </cfRule>
  </conditionalFormatting>
  <conditionalFormatting sqref="AB110:AC110">
    <cfRule type="expression" dxfId="1857" priority="195">
      <formula>AND($D110&lt;&gt;"",$AB110="")</formula>
    </cfRule>
  </conditionalFormatting>
  <conditionalFormatting sqref="AD110:AE110">
    <cfRule type="expression" dxfId="1856" priority="194">
      <formula>AND($D110&lt;&gt;"",$AD110="")</formula>
    </cfRule>
  </conditionalFormatting>
  <conditionalFormatting sqref="AF110:AG110">
    <cfRule type="expression" dxfId="1855" priority="193">
      <formula>AND($D110&lt;&gt;"",$AF110="")</formula>
    </cfRule>
  </conditionalFormatting>
  <conditionalFormatting sqref="AH110:AI110">
    <cfRule type="expression" dxfId="1854" priority="192">
      <formula>AND($D110&lt;&gt;"",$AH110="")</formula>
    </cfRule>
  </conditionalFormatting>
  <conditionalFormatting sqref="AJ110:AK110">
    <cfRule type="expression" dxfId="1853" priority="191">
      <formula>AND($D110&lt;&gt;"",$AJ110="")</formula>
    </cfRule>
  </conditionalFormatting>
  <conditionalFormatting sqref="S143:W145">
    <cfRule type="expression" dxfId="1852" priority="42">
      <formula>$AM$144=x</formula>
    </cfRule>
  </conditionalFormatting>
  <conditionalFormatting sqref="AL143:AR145">
    <cfRule type="expression" dxfId="1851" priority="41">
      <formula>$T$144=x</formula>
    </cfRule>
  </conditionalFormatting>
  <conditionalFormatting sqref="R68:W72 R122:W126 R75:W75 R129:W133">
    <cfRule type="expression" dxfId="1850" priority="392">
      <formula>$BL$230=1</formula>
    </cfRule>
  </conditionalFormatting>
  <conditionalFormatting sqref="AK12">
    <cfRule type="expression" dxfId="1849" priority="393">
      <formula>$BL$230=1</formula>
    </cfRule>
  </conditionalFormatting>
  <conditionalFormatting sqref="BF18">
    <cfRule type="expression" dxfId="1848" priority="39">
      <formula>$BL$230=1</formula>
    </cfRule>
  </conditionalFormatting>
  <conditionalFormatting sqref="X102:Y102">
    <cfRule type="expression" dxfId="1847" priority="31">
      <formula>AND($D102&lt;&gt;"",$X102="")</formula>
    </cfRule>
  </conditionalFormatting>
  <conditionalFormatting sqref="Z102:AA102">
    <cfRule type="expression" dxfId="1846" priority="30">
      <formula>AND($D102&lt;&gt;"",$Z102="")</formula>
    </cfRule>
  </conditionalFormatting>
  <conditionalFormatting sqref="AB102:AC102">
    <cfRule type="expression" dxfId="1845" priority="29">
      <formula>AND($D102&lt;&gt;"",$AB102="")</formula>
    </cfRule>
  </conditionalFormatting>
  <conditionalFormatting sqref="AD102:AE102">
    <cfRule type="expression" dxfId="1844" priority="28">
      <formula>AND($D102&lt;&gt;"",$AD102="")</formula>
    </cfRule>
  </conditionalFormatting>
  <conditionalFormatting sqref="AF102:AG102">
    <cfRule type="expression" dxfId="1843" priority="27">
      <formula>AND($D102&lt;&gt;"",$AF102="")</formula>
    </cfRule>
  </conditionalFormatting>
  <conditionalFormatting sqref="AH102:AI102">
    <cfRule type="expression" dxfId="1842" priority="26">
      <formula>AND($D102&lt;&gt;"",$AH102="")</formula>
    </cfRule>
  </conditionalFormatting>
  <conditionalFormatting sqref="AJ102:AK102">
    <cfRule type="expression" dxfId="1841" priority="25">
      <formula>AND($D102&lt;&gt;"",$AJ102="")</formula>
    </cfRule>
  </conditionalFormatting>
  <conditionalFormatting sqref="X101:Y101">
    <cfRule type="expression" dxfId="1840" priority="38">
      <formula>AND($D101&lt;&gt;"",$X101="")</formula>
    </cfRule>
  </conditionalFormatting>
  <conditionalFormatting sqref="Z101:AA101">
    <cfRule type="expression" dxfId="1839" priority="37">
      <formula>AND($D101&lt;&gt;"",$Z101="")</formula>
    </cfRule>
  </conditionalFormatting>
  <conditionalFormatting sqref="AB101:AC101">
    <cfRule type="expression" dxfId="1838" priority="36">
      <formula>AND($D101&lt;&gt;"",$AB101="")</formula>
    </cfRule>
  </conditionalFormatting>
  <conditionalFormatting sqref="AD101:AE101">
    <cfRule type="expression" dxfId="1837" priority="35">
      <formula>AND($D101&lt;&gt;"",$AD101="")</formula>
    </cfRule>
  </conditionalFormatting>
  <conditionalFormatting sqref="AF101:AG101">
    <cfRule type="expression" dxfId="1836" priority="34">
      <formula>AND($D101&lt;&gt;"",$AF101="")</formula>
    </cfRule>
  </conditionalFormatting>
  <conditionalFormatting sqref="AH101:AI101">
    <cfRule type="expression" dxfId="1835" priority="33">
      <formula>AND($D101&lt;&gt;"",$AH101="")</formula>
    </cfRule>
  </conditionalFormatting>
  <conditionalFormatting sqref="AJ101:AK101">
    <cfRule type="expression" dxfId="1834" priority="32">
      <formula>AND($D101&lt;&gt;"",$AJ101="")</formula>
    </cfRule>
  </conditionalFormatting>
  <conditionalFormatting sqref="D176:BG179 D189:BG198 E180:BG188">
    <cfRule type="expression" dxfId="1833" priority="24">
      <formula>$AM$144=x</formula>
    </cfRule>
  </conditionalFormatting>
  <conditionalFormatting sqref="X87:Y87">
    <cfRule type="expression" dxfId="1832" priority="18">
      <formula>AND($D87&lt;&gt;"",$X87="")</formula>
    </cfRule>
  </conditionalFormatting>
  <conditionalFormatting sqref="Z87:AA87">
    <cfRule type="expression" dxfId="1831" priority="17">
      <formula>AND($D87&lt;&gt;"",$Z87="")</formula>
    </cfRule>
  </conditionalFormatting>
  <conditionalFormatting sqref="AB87:AC87">
    <cfRule type="expression" dxfId="1830" priority="16">
      <formula>AND($D87&lt;&gt;"",$AB87="")</formula>
    </cfRule>
  </conditionalFormatting>
  <conditionalFormatting sqref="AD87:AE87">
    <cfRule type="expression" dxfId="1829" priority="15">
      <formula>AND($D87&lt;&gt;"",$AD87="")</formula>
    </cfRule>
  </conditionalFormatting>
  <conditionalFormatting sqref="AF87:AG87">
    <cfRule type="expression" dxfId="1828" priority="14">
      <formula>AND($D87&lt;&gt;"",$AF87="")</formula>
    </cfRule>
  </conditionalFormatting>
  <conditionalFormatting sqref="AH87:AI87">
    <cfRule type="expression" dxfId="1827" priority="13">
      <formula>AND($D87&lt;&gt;"",$AH87="")</formula>
    </cfRule>
  </conditionalFormatting>
  <conditionalFormatting sqref="AJ87:AK87">
    <cfRule type="expression" dxfId="1826" priority="12">
      <formula>AND($D87&lt;&gt;"",$AJ87="")</formula>
    </cfRule>
  </conditionalFormatting>
  <conditionalFormatting sqref="X88:Y88">
    <cfRule type="expression" dxfId="1825" priority="11">
      <formula>AND($D88&lt;&gt;"",$X88="")</formula>
    </cfRule>
  </conditionalFormatting>
  <conditionalFormatting sqref="Z88:AA88">
    <cfRule type="expression" dxfId="1824" priority="10">
      <formula>AND($D88&lt;&gt;"",$Z88="")</formula>
    </cfRule>
  </conditionalFormatting>
  <conditionalFormatting sqref="AB88:AC88">
    <cfRule type="expression" dxfId="1823" priority="9">
      <formula>AND($D88&lt;&gt;"",$AB88="")</formula>
    </cfRule>
  </conditionalFormatting>
  <conditionalFormatting sqref="AD88:AE88">
    <cfRule type="expression" dxfId="1822" priority="8">
      <formula>AND($D88&lt;&gt;"",$AD88="")</formula>
    </cfRule>
  </conditionalFormatting>
  <conditionalFormatting sqref="AF88:AG88">
    <cfRule type="expression" dxfId="1821" priority="7">
      <formula>AND($D88&lt;&gt;"",$AF88="")</formula>
    </cfRule>
  </conditionalFormatting>
  <conditionalFormatting sqref="AH88:AI88">
    <cfRule type="expression" dxfId="1820" priority="6">
      <formula>AND($D88&lt;&gt;"",$AH88="")</formula>
    </cfRule>
  </conditionalFormatting>
  <conditionalFormatting sqref="AJ88:AK88">
    <cfRule type="expression" dxfId="1819" priority="5">
      <formula>AND($D88&lt;&gt;"",$AJ88="")</formula>
    </cfRule>
  </conditionalFormatting>
  <conditionalFormatting sqref="E66:H66">
    <cfRule type="expression" dxfId="1818" priority="4">
      <formula>$I$66&lt;&gt;""</formula>
    </cfRule>
  </conditionalFormatting>
  <conditionalFormatting sqref="R76:W80">
    <cfRule type="expression" dxfId="1817" priority="1">
      <formula>$BL$231=1</formula>
    </cfRule>
  </conditionalFormatting>
  <dataValidations count="21">
    <dataValidation type="list" showInputMessage="1" showErrorMessage="1" sqref="E179:U188">
      <formula1>$BK$176:$BK$186</formula1>
    </dataValidation>
    <dataValidation type="list" allowBlank="1" showInputMessage="1" showErrorMessage="1" sqref="V12:AJ12">
      <formula1>Enfoque</formula1>
    </dataValidation>
    <dataValidation type="list" allowBlank="1" showInputMessage="1" showErrorMessage="1" sqref="E189:U198">
      <formula1>$BK$188:$BK$198</formula1>
    </dataValidation>
    <dataValidation type="date" operator="greaterThanOrEqual" allowBlank="1" showInputMessage="1" showErrorMessage="1" errorTitle="Error de fecha" error="La fecha final debe ser mayor o igual a la inicial." sqref="BG154:BG173 BG179:BG198">
      <formula1>BA154</formula1>
    </dataValidation>
    <dataValidation type="date" allowBlank="1" showInputMessage="1" showErrorMessage="1" sqref="AX9:BF9">
      <formula1>42370</formula1>
      <formula2>43830</formula2>
    </dataValidation>
    <dataValidation type="list" allowBlank="1" showInputMessage="1" showErrorMessage="1" sqref="AT26 AY23:AY24">
      <formula1>Clase_riesgo</formula1>
    </dataValidation>
    <dataValidation type="list" allowBlank="1" showInputMessage="1" showErrorMessage="1" sqref="AN86:AQ95 AN101:AQ110">
      <formula1>IF($D86&lt;&gt;"",Pregunta8)</formula1>
    </dataValidation>
    <dataValidation type="list" allowBlank="1" showInputMessage="1" showErrorMessage="1" sqref="AJ101:AK110 AJ86:AK95">
      <formula1>IF($D86&lt;&gt;"",Pregunta7)</formula1>
    </dataValidation>
    <dataValidation type="list" allowBlank="1" showInputMessage="1" showErrorMessage="1" sqref="AH101:AI110 AH86:AI95">
      <formula1>IF($D86&lt;&gt;"",Pregunta6)</formula1>
    </dataValidation>
    <dataValidation type="list" allowBlank="1" showInputMessage="1" showErrorMessage="1" sqref="AF101:AG110 AF86:AG95">
      <formula1>IF($D86&lt;&gt;"",Pregunta5)</formula1>
    </dataValidation>
    <dataValidation type="list" allowBlank="1" showInputMessage="1" showErrorMessage="1" sqref="AD101:AE110 AD86:AE95">
      <formula1>IF($D86&lt;&gt;"",Pregunta4)</formula1>
    </dataValidation>
    <dataValidation type="list" allowBlank="1" showInputMessage="1" showErrorMessage="1" sqref="AB101:AC110 AB86:AC95">
      <formula1>IF($D86&lt;&gt;"",Pregunta3)</formula1>
    </dataValidation>
    <dataValidation type="list" allowBlank="1" showInputMessage="1" showErrorMessage="1" sqref="Z101:AA110 Z86:AA95">
      <formula1>IF($D86&lt;&gt;"",Pregunta2)</formula1>
    </dataValidation>
    <dataValidation type="list" allowBlank="1" showInputMessage="1" showErrorMessage="1" sqref="X101:Y110 X86:Y95">
      <formula1>IF($D86&lt;&gt;"",Pregunta1)</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allowBlank="1" showInputMessage="1" sqref="X17"/>
    <dataValidation showInputMessage="1" showErrorMessage="1" sqref="D204:D213"/>
    <dataValidation type="list" allowBlank="1" showInputMessage="1" showErrorMessage="1" sqref="T144 AM144">
      <formula1>x</formula1>
    </dataValidation>
    <dataValidation type="list" allowBlank="1" showInputMessage="1" showErrorMessage="1" sqref="D50:I59">
      <formula1>Agente_generador_externas</formula1>
    </dataValidation>
    <dataValidation type="list" allowBlank="1" showInputMessage="1" showErrorMessage="1" sqref="D38:I47">
      <formula1>Agente_generador_internas</formula1>
    </dataValidation>
  </dataValidations>
  <hyperlinks>
    <hyperlink ref="E65:H65" location="Frecuencia!C5" display="Frecuencia"/>
    <hyperlink ref="E66:H66" location="Factibilidad!C12" display="Factibilidad"/>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5954"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25955" r:id="rId5" name="Check Box 3">
              <controlPr defaultSize="0" autoFill="0" autoLine="0" autoPict="0">
                <anchor moveWithCells="1">
                  <from>
                    <xdr:col>19</xdr:col>
                    <xdr:colOff>57150</xdr:colOff>
                    <xdr:row>24</xdr:row>
                    <xdr:rowOff>66675</xdr:rowOff>
                  </from>
                  <to>
                    <xdr:col>20</xdr:col>
                    <xdr:colOff>142875</xdr:colOff>
                    <xdr:row>24</xdr:row>
                    <xdr:rowOff>361950</xdr:rowOff>
                  </to>
                </anchor>
              </controlPr>
            </control>
          </mc:Choice>
        </mc:AlternateContent>
        <mc:AlternateContent xmlns:mc="http://schemas.openxmlformats.org/markup-compatibility/2006">
          <mc:Choice Requires="x14">
            <control shapeId="125956"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25957"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25958" r:id="rId8" name="Check Box 6">
              <controlPr defaultSize="0" autoFill="0" autoLine="0" autoPict="0">
                <anchor moveWithCells="1">
                  <from>
                    <xdr:col>44</xdr:col>
                    <xdr:colOff>247650</xdr:colOff>
                    <xdr:row>24</xdr:row>
                    <xdr:rowOff>47625</xdr:rowOff>
                  </from>
                  <to>
                    <xdr:col>45</xdr:col>
                    <xdr:colOff>95250</xdr:colOff>
                    <xdr:row>24</xdr:row>
                    <xdr:rowOff>361950</xdr:rowOff>
                  </to>
                </anchor>
              </controlPr>
            </control>
          </mc:Choice>
        </mc:AlternateContent>
        <mc:AlternateContent xmlns:mc="http://schemas.openxmlformats.org/markup-compatibility/2006">
          <mc:Choice Requires="x14">
            <control shapeId="125959" r:id="rId9" name="Check Box 7">
              <controlPr defaultSize="0" autoFill="0" autoLine="0" autoPict="0">
                <anchor moveWithCells="1">
                  <from>
                    <xdr:col>48</xdr:col>
                    <xdr:colOff>19050</xdr:colOff>
                    <xdr:row>24</xdr:row>
                    <xdr:rowOff>57150</xdr:rowOff>
                  </from>
                  <to>
                    <xdr:col>49</xdr:col>
                    <xdr:colOff>95250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8" id="{9AB3BC68-EEAE-4B35-90FC-877186B70969}">
            <xm:f>OR($AP$67=Datos!$S$5,$AP$67=Datos!$T$5)</xm:f>
            <x14:dxf>
              <fill>
                <patternFill>
                  <bgColor rgb="FF92D050"/>
                </patternFill>
              </fill>
            </x14:dxf>
          </x14:cfRule>
          <x14:cfRule type="expression" priority="389" id="{A1E21C70-B018-4BF0-8901-6E5980254696}">
            <xm:f>OR($AP$67=Datos!$S$4,$AP$67=Datos!$T$4)</xm:f>
            <x14:dxf>
              <fill>
                <patternFill>
                  <bgColor rgb="FFFFFF00"/>
                </patternFill>
              </fill>
            </x14:dxf>
          </x14:cfRule>
          <x14:cfRule type="expression" priority="390" id="{3E1F6119-5764-4A00-8065-FB08D2EE9F16}">
            <xm:f>OR($AP$67=Datos!$S$3,$AP$67=Datos!$T$3)</xm:f>
            <x14:dxf>
              <fill>
                <patternFill>
                  <bgColor rgb="FFFFC000"/>
                </patternFill>
              </fill>
            </x14:dxf>
          </x14:cfRule>
          <x14:cfRule type="expression" priority="391" id="{71E87312-B7C1-4FF9-806C-AA8C5E3DEAEE}">
            <xm:f>OR($AP$67=Datos!$S$2,$AP$67=Datos!$T$2)</xm:f>
            <x14:dxf>
              <fill>
                <patternFill>
                  <bgColor rgb="FFFF0000"/>
                </patternFill>
              </fill>
            </x14:dxf>
          </x14:cfRule>
          <xm:sqref>AP67</xm:sqref>
        </x14:conditionalFormatting>
        <x14:conditionalFormatting xmlns:xm="http://schemas.microsoft.com/office/excel/2006/main">
          <x14:cfRule type="expression" priority="375" id="{264708C4-E6A8-4A44-A7D8-68DB659265DB}">
            <xm:f>OR($AP$125=Datos!$S$2,$AP$125=Datos!$T$2)</xm:f>
            <x14:dxf>
              <fill>
                <patternFill>
                  <bgColor rgb="FFFF0000"/>
                </patternFill>
              </fill>
            </x14:dxf>
          </x14:cfRule>
          <x14:cfRule type="expression" priority="376" id="{C4684BA7-9F2B-462E-9413-19BCDD3EA2B2}">
            <xm:f>OR($AP$125=Datos!$S$3,$AP$125=Datos!$T$3)</xm:f>
            <x14:dxf>
              <fill>
                <patternFill>
                  <bgColor rgb="FFFFC000"/>
                </patternFill>
              </fill>
            </x14:dxf>
          </x14:cfRule>
          <x14:cfRule type="expression" priority="377" id="{CE28D008-48AD-4122-9C84-B4B12A674C95}">
            <xm:f>OR($AP$125=Datos!$S$4,$AP$125=Datos!$T$4)</xm:f>
            <x14:dxf>
              <fill>
                <patternFill>
                  <bgColor rgb="FFFFFF00"/>
                </patternFill>
              </fill>
            </x14:dxf>
          </x14:cfRule>
          <x14:cfRule type="expression" priority="378" id="{94726C26-AC31-4A8B-A07C-A76B77D63B66}">
            <xm:f>OR($AP$125=Datos!$S$5,$AP$125=Datos!$T$5)</xm:f>
            <x14:dxf>
              <fill>
                <patternFill>
                  <bgColor rgb="FF92D050"/>
                </patternFill>
              </fill>
            </x14:dxf>
          </x14:cfRule>
          <xm:sqref>AP125</xm:sqref>
        </x14:conditionalFormatting>
        <x14:conditionalFormatting xmlns:xm="http://schemas.microsoft.com/office/excel/2006/main">
          <x14:cfRule type="cellIs" priority="279" operator="equal" id="{D54278D8-442E-4E6F-8051-DEC95489539E}">
            <xm:f>Datos!$AO$2</xm:f>
            <x14:dxf>
              <fill>
                <patternFill>
                  <bgColor rgb="FF92D050"/>
                </patternFill>
              </fill>
            </x14:dxf>
          </x14:cfRule>
          <x14:cfRule type="cellIs" priority="332" operator="equal" id="{FCD09A5F-6E2F-46C4-BA9C-BD61C24B94B9}">
            <xm:f>Datos!$AO$4</xm:f>
            <x14:dxf>
              <fill>
                <patternFill>
                  <bgColor theme="5" tint="0.39994506668294322"/>
                </patternFill>
              </fill>
            </x14:dxf>
          </x14:cfRule>
          <x14:cfRule type="cellIs" priority="333" operator="equal" id="{0D919334-D87B-48C5-83BF-95B523A16560}">
            <xm:f>Datos!$AO$3</xm:f>
            <x14:dxf>
              <fill>
                <patternFill>
                  <bgColor rgb="FFFFFF00"/>
                </patternFill>
              </fill>
            </x14:dxf>
          </x14:cfRule>
          <xm:sqref>AL86</xm:sqref>
        </x14:conditionalFormatting>
        <x14:conditionalFormatting xmlns:xm="http://schemas.microsoft.com/office/excel/2006/main">
          <x14:cfRule type="cellIs" priority="276" operator="equal" id="{36DFF326-396B-484B-B3FA-D6F6B3B5E1EB}">
            <xm:f>Datos!$AO$2</xm:f>
            <x14:dxf>
              <fill>
                <patternFill>
                  <bgColor rgb="FF92D050"/>
                </patternFill>
              </fill>
            </x14:dxf>
          </x14:cfRule>
          <x14:cfRule type="cellIs" priority="277" operator="equal" id="{60C4F183-D67A-4E2D-BFBD-D36CCF80F9C9}">
            <xm:f>Datos!$AO$4</xm:f>
            <x14:dxf>
              <fill>
                <patternFill>
                  <bgColor theme="5" tint="0.39994506668294322"/>
                </patternFill>
              </fill>
            </x14:dxf>
          </x14:cfRule>
          <x14:cfRule type="cellIs" priority="278" operator="equal" id="{7E07BFF5-54AC-4C31-B0E7-DA725938E0C8}">
            <xm:f>Datos!$AO$3</xm:f>
            <x14:dxf>
              <fill>
                <patternFill>
                  <bgColor rgb="FFFFFF00"/>
                </patternFill>
              </fill>
            </x14:dxf>
          </x14:cfRule>
          <xm:sqref>AL87</xm:sqref>
        </x14:conditionalFormatting>
        <x14:conditionalFormatting xmlns:xm="http://schemas.microsoft.com/office/excel/2006/main">
          <x14:cfRule type="cellIs" priority="273" operator="equal" id="{0F5C20BC-C8FA-4D6B-93E9-E79C1F601632}">
            <xm:f>Datos!$AO$2</xm:f>
            <x14:dxf>
              <fill>
                <patternFill>
                  <bgColor rgb="FF92D050"/>
                </patternFill>
              </fill>
            </x14:dxf>
          </x14:cfRule>
          <x14:cfRule type="cellIs" priority="274" operator="equal" id="{B3EDB68D-F382-4A15-A51B-E1AC60785EA5}">
            <xm:f>Datos!$AO$4</xm:f>
            <x14:dxf>
              <fill>
                <patternFill>
                  <bgColor theme="5" tint="0.39994506668294322"/>
                </patternFill>
              </fill>
            </x14:dxf>
          </x14:cfRule>
          <x14:cfRule type="cellIs" priority="275" operator="equal" id="{A4369FCE-8BB4-407C-9078-77BFDB24C682}">
            <xm:f>Datos!$AO$3</xm:f>
            <x14:dxf>
              <fill>
                <patternFill>
                  <bgColor rgb="FFFFFF00"/>
                </patternFill>
              </fill>
            </x14:dxf>
          </x14:cfRule>
          <xm:sqref>AL88</xm:sqref>
        </x14:conditionalFormatting>
        <x14:conditionalFormatting xmlns:xm="http://schemas.microsoft.com/office/excel/2006/main">
          <x14:cfRule type="cellIs" priority="270" operator="equal" id="{BB9EA7E8-E4B6-417F-8364-AF3443D59FF5}">
            <xm:f>Datos!$AO$2</xm:f>
            <x14:dxf>
              <fill>
                <patternFill>
                  <bgColor rgb="FF92D050"/>
                </patternFill>
              </fill>
            </x14:dxf>
          </x14:cfRule>
          <x14:cfRule type="cellIs" priority="271" operator="equal" id="{A7DA0CC3-128B-41CA-BC51-93194999AB16}">
            <xm:f>Datos!$AO$4</xm:f>
            <x14:dxf>
              <fill>
                <patternFill>
                  <bgColor theme="5" tint="0.39994506668294322"/>
                </patternFill>
              </fill>
            </x14:dxf>
          </x14:cfRule>
          <x14:cfRule type="cellIs" priority="272" operator="equal" id="{3B9DB975-367D-48F7-96C8-A0E328189880}">
            <xm:f>Datos!$AO$3</xm:f>
            <x14:dxf>
              <fill>
                <patternFill>
                  <bgColor rgb="FFFFFF00"/>
                </patternFill>
              </fill>
            </x14:dxf>
          </x14:cfRule>
          <xm:sqref>AL89</xm:sqref>
        </x14:conditionalFormatting>
        <x14:conditionalFormatting xmlns:xm="http://schemas.microsoft.com/office/excel/2006/main">
          <x14:cfRule type="cellIs" priority="267" operator="equal" id="{41FECFE4-FC12-443A-9966-A7BCF495F165}">
            <xm:f>Datos!$AO$2</xm:f>
            <x14:dxf>
              <fill>
                <patternFill>
                  <bgColor rgb="FF92D050"/>
                </patternFill>
              </fill>
            </x14:dxf>
          </x14:cfRule>
          <x14:cfRule type="cellIs" priority="268" operator="equal" id="{F916BA13-3B33-4E75-AD9F-0568BC9ED66B}">
            <xm:f>Datos!$AO$4</xm:f>
            <x14:dxf>
              <fill>
                <patternFill>
                  <bgColor theme="5" tint="0.39994506668294322"/>
                </patternFill>
              </fill>
            </x14:dxf>
          </x14:cfRule>
          <x14:cfRule type="cellIs" priority="269" operator="equal" id="{0DD89D7E-9EBE-41B7-8F2C-3AE757EF17E3}">
            <xm:f>Datos!$AO$3</xm:f>
            <x14:dxf>
              <fill>
                <patternFill>
                  <bgColor rgb="FFFFFF00"/>
                </patternFill>
              </fill>
            </x14:dxf>
          </x14:cfRule>
          <xm:sqref>AL90</xm:sqref>
        </x14:conditionalFormatting>
        <x14:conditionalFormatting xmlns:xm="http://schemas.microsoft.com/office/excel/2006/main">
          <x14:cfRule type="cellIs" priority="264" operator="equal" id="{F0591231-0BD9-45EA-B1DA-B8848F2F3F21}">
            <xm:f>Datos!$AO$2</xm:f>
            <x14:dxf>
              <fill>
                <patternFill>
                  <bgColor rgb="FF92D050"/>
                </patternFill>
              </fill>
            </x14:dxf>
          </x14:cfRule>
          <x14:cfRule type="cellIs" priority="265" operator="equal" id="{A00CA483-61F2-47B4-9C32-B033B35F2FE2}">
            <xm:f>Datos!$AO$4</xm:f>
            <x14:dxf>
              <fill>
                <patternFill>
                  <bgColor theme="5" tint="0.39994506668294322"/>
                </patternFill>
              </fill>
            </x14:dxf>
          </x14:cfRule>
          <x14:cfRule type="cellIs" priority="266" operator="equal" id="{CCF3D9A7-4F6F-494A-AAB0-3AF3ED783C3B}">
            <xm:f>Datos!$AO$3</xm:f>
            <x14:dxf>
              <fill>
                <patternFill>
                  <bgColor rgb="FFFFFF00"/>
                </patternFill>
              </fill>
            </x14:dxf>
          </x14:cfRule>
          <xm:sqref>AL91</xm:sqref>
        </x14:conditionalFormatting>
        <x14:conditionalFormatting xmlns:xm="http://schemas.microsoft.com/office/excel/2006/main">
          <x14:cfRule type="cellIs" priority="261" operator="equal" id="{6E0D248B-602E-4F70-B14F-C250BCA4E839}">
            <xm:f>Datos!$AO$2</xm:f>
            <x14:dxf>
              <fill>
                <patternFill>
                  <bgColor rgb="FF92D050"/>
                </patternFill>
              </fill>
            </x14:dxf>
          </x14:cfRule>
          <x14:cfRule type="cellIs" priority="262" operator="equal" id="{12D7A470-CD9D-4DF4-A664-C2991EA7BA68}">
            <xm:f>Datos!$AO$4</xm:f>
            <x14:dxf>
              <fill>
                <patternFill>
                  <bgColor theme="5" tint="0.39994506668294322"/>
                </patternFill>
              </fill>
            </x14:dxf>
          </x14:cfRule>
          <x14:cfRule type="cellIs" priority="263" operator="equal" id="{C611BCCF-E0D2-4B46-8C78-916E11179C7B}">
            <xm:f>Datos!$AO$3</xm:f>
            <x14:dxf>
              <fill>
                <patternFill>
                  <bgColor rgb="FFFFFF00"/>
                </patternFill>
              </fill>
            </x14:dxf>
          </x14:cfRule>
          <xm:sqref>AL92</xm:sqref>
        </x14:conditionalFormatting>
        <x14:conditionalFormatting xmlns:xm="http://schemas.microsoft.com/office/excel/2006/main">
          <x14:cfRule type="cellIs" priority="258" operator="equal" id="{5C420B8E-F53B-4D3B-8201-45BCA55031CE}">
            <xm:f>Datos!$AO$2</xm:f>
            <x14:dxf>
              <fill>
                <patternFill>
                  <bgColor rgb="FF92D050"/>
                </patternFill>
              </fill>
            </x14:dxf>
          </x14:cfRule>
          <x14:cfRule type="cellIs" priority="259" operator="equal" id="{E5117B38-37EE-48A9-922D-1FA785C16E07}">
            <xm:f>Datos!$AO$4</xm:f>
            <x14:dxf>
              <fill>
                <patternFill>
                  <bgColor theme="5" tint="0.39994506668294322"/>
                </patternFill>
              </fill>
            </x14:dxf>
          </x14:cfRule>
          <x14:cfRule type="cellIs" priority="260" operator="equal" id="{67850DD8-EF5F-4D24-AFD4-09580037A61C}">
            <xm:f>Datos!$AO$3</xm:f>
            <x14:dxf>
              <fill>
                <patternFill>
                  <bgColor rgb="FFFFFF00"/>
                </patternFill>
              </fill>
            </x14:dxf>
          </x14:cfRule>
          <xm:sqref>AL93</xm:sqref>
        </x14:conditionalFormatting>
        <x14:conditionalFormatting xmlns:xm="http://schemas.microsoft.com/office/excel/2006/main">
          <x14:cfRule type="cellIs" priority="255" operator="equal" id="{0B6C636F-1EA0-46E1-A5F1-F89612B2EECA}">
            <xm:f>Datos!$AO$2</xm:f>
            <x14:dxf>
              <fill>
                <patternFill>
                  <bgColor rgb="FF92D050"/>
                </patternFill>
              </fill>
            </x14:dxf>
          </x14:cfRule>
          <x14:cfRule type="cellIs" priority="256" operator="equal" id="{B3209653-D64E-40AB-9730-1B86D38A8099}">
            <xm:f>Datos!$AO$4</xm:f>
            <x14:dxf>
              <fill>
                <patternFill>
                  <bgColor theme="5" tint="0.39994506668294322"/>
                </patternFill>
              </fill>
            </x14:dxf>
          </x14:cfRule>
          <x14:cfRule type="cellIs" priority="257" operator="equal" id="{0B90A0B5-47BC-4885-AA46-57E9EEE4DC19}">
            <xm:f>Datos!$AO$3</xm:f>
            <x14:dxf>
              <fill>
                <patternFill>
                  <bgColor rgb="FFFFFF00"/>
                </patternFill>
              </fill>
            </x14:dxf>
          </x14:cfRule>
          <xm:sqref>AL94</xm:sqref>
        </x14:conditionalFormatting>
        <x14:conditionalFormatting xmlns:xm="http://schemas.microsoft.com/office/excel/2006/main">
          <x14:cfRule type="cellIs" priority="252" operator="equal" id="{76EBCAA5-C108-46D8-B59B-9CBA3C0548DC}">
            <xm:f>Datos!$AO$2</xm:f>
            <x14:dxf>
              <fill>
                <patternFill>
                  <bgColor rgb="FF92D050"/>
                </patternFill>
              </fill>
            </x14:dxf>
          </x14:cfRule>
          <x14:cfRule type="cellIs" priority="253" operator="equal" id="{A417C59B-4674-48F5-A0B0-36E473EE7F74}">
            <xm:f>Datos!$AO$4</xm:f>
            <x14:dxf>
              <fill>
                <patternFill>
                  <bgColor theme="5" tint="0.39994506668294322"/>
                </patternFill>
              </fill>
            </x14:dxf>
          </x14:cfRule>
          <x14:cfRule type="cellIs" priority="254" operator="equal" id="{D0E8B3A5-5D64-471A-8E02-7CCFA812B585}">
            <xm:f>Datos!$AO$3</xm:f>
            <x14:dxf>
              <fill>
                <patternFill>
                  <bgColor rgb="FFFFFF00"/>
                </patternFill>
              </fill>
            </x14:dxf>
          </x14:cfRule>
          <xm:sqref>AL95</xm:sqref>
        </x14:conditionalFormatting>
        <x14:conditionalFormatting xmlns:xm="http://schemas.microsoft.com/office/excel/2006/main">
          <x14:cfRule type="cellIs" priority="249" operator="equal" id="{FA3BA120-BCB3-4EFD-AF7B-2F47972DED4D}">
            <xm:f>Datos!$AO$4</xm:f>
            <x14:dxf>
              <fill>
                <patternFill>
                  <bgColor theme="5" tint="0.39994506668294322"/>
                </patternFill>
              </fill>
            </x14:dxf>
          </x14:cfRule>
          <x14:cfRule type="cellIs" priority="250" operator="equal" id="{DFDA2F51-DDF3-4471-AA72-5526DDF15023}">
            <xm:f>Datos!$AO$3</xm:f>
            <x14:dxf>
              <fill>
                <patternFill>
                  <bgColor rgb="FFFFFF00"/>
                </patternFill>
              </fill>
            </x14:dxf>
          </x14:cfRule>
          <x14:cfRule type="cellIs" priority="251" operator="equal" id="{B62B371C-6E30-43CD-AE6D-08FE28F99975}">
            <xm:f>Datos!$AO$2</xm:f>
            <x14:dxf>
              <fill>
                <patternFill>
                  <bgColor rgb="FF92D050"/>
                </patternFill>
              </fill>
            </x14:dxf>
          </x14:cfRule>
          <xm:sqref>AT87</xm:sqref>
        </x14:conditionalFormatting>
        <x14:conditionalFormatting xmlns:xm="http://schemas.microsoft.com/office/excel/2006/main">
          <x14:cfRule type="cellIs" priority="190" operator="equal" id="{144BAFA3-41BD-4FB3-AED5-93BBD56F6D8B}">
            <xm:f>Datos!$AO$2</xm:f>
            <x14:dxf>
              <fill>
                <patternFill>
                  <bgColor rgb="FF92D050"/>
                </patternFill>
              </fill>
            </x14:dxf>
          </x14:cfRule>
          <x14:cfRule type="cellIs" priority="247" operator="equal" id="{B209D533-3AC9-4222-8B46-91167A77AA5C}">
            <xm:f>Datos!$AO$4</xm:f>
            <x14:dxf>
              <fill>
                <patternFill>
                  <bgColor theme="5" tint="0.39994506668294322"/>
                </patternFill>
              </fill>
            </x14:dxf>
          </x14:cfRule>
          <x14:cfRule type="cellIs" priority="248" operator="equal" id="{28454B56-8D08-42EA-B1E2-14236F63DAAA}">
            <xm:f>Datos!$AO$3</xm:f>
            <x14:dxf>
              <fill>
                <patternFill>
                  <bgColor rgb="FFFFFF00"/>
                </patternFill>
              </fill>
            </x14:dxf>
          </x14:cfRule>
          <xm:sqref>AL101</xm:sqref>
        </x14:conditionalFormatting>
        <x14:conditionalFormatting xmlns:xm="http://schemas.microsoft.com/office/excel/2006/main">
          <x14:cfRule type="cellIs" priority="187" operator="equal" id="{CB5219C9-775B-4FDF-BD48-0C80C75EE007}">
            <xm:f>Datos!$AO$4</xm:f>
            <x14:dxf>
              <fill>
                <patternFill>
                  <bgColor theme="5" tint="0.39994506668294322"/>
                </patternFill>
              </fill>
            </x14:dxf>
          </x14:cfRule>
          <x14:cfRule type="cellIs" priority="188" operator="equal" id="{57E714E0-3C16-4AF3-B45D-ACC32C68C1D8}">
            <xm:f>Datos!$AO$3</xm:f>
            <x14:dxf>
              <fill>
                <patternFill>
                  <bgColor rgb="FFFFFF00"/>
                </patternFill>
              </fill>
            </x14:dxf>
          </x14:cfRule>
          <x14:cfRule type="cellIs" priority="189" operator="equal" id="{C944355C-8E28-40E7-A940-D941560B6AC9}">
            <xm:f>Datos!$AO$2</xm:f>
            <x14:dxf>
              <fill>
                <patternFill>
                  <bgColor rgb="FF92D050"/>
                </patternFill>
              </fill>
            </x14:dxf>
          </x14:cfRule>
          <xm:sqref>AR102</xm:sqref>
        </x14:conditionalFormatting>
        <x14:conditionalFormatting xmlns:xm="http://schemas.microsoft.com/office/excel/2006/main">
          <x14:cfRule type="cellIs" priority="184" operator="equal" id="{7BAFBBEE-02F0-47BD-ABAC-532C8C98B8F0}">
            <xm:f>Datos!$AO$4</xm:f>
            <x14:dxf>
              <fill>
                <patternFill>
                  <bgColor theme="5" tint="0.39994506668294322"/>
                </patternFill>
              </fill>
            </x14:dxf>
          </x14:cfRule>
          <x14:cfRule type="cellIs" priority="185" operator="equal" id="{D9608735-EA31-4798-B0A0-2EB5EFB96E14}">
            <xm:f>Datos!$AO$3</xm:f>
            <x14:dxf>
              <fill>
                <patternFill>
                  <bgColor rgb="FFFFFF00"/>
                </patternFill>
              </fill>
            </x14:dxf>
          </x14:cfRule>
          <x14:cfRule type="cellIs" priority="186" operator="equal" id="{C7300B99-2685-44B1-8DE5-04E06D0A0480}">
            <xm:f>Datos!$AO$2</xm:f>
            <x14:dxf>
              <fill>
                <patternFill>
                  <bgColor rgb="FF92D050"/>
                </patternFill>
              </fill>
            </x14:dxf>
          </x14:cfRule>
          <xm:sqref>AT102</xm:sqref>
        </x14:conditionalFormatting>
        <x14:conditionalFormatting xmlns:xm="http://schemas.microsoft.com/office/excel/2006/main">
          <x14:cfRule type="cellIs" priority="329" operator="equal" id="{51A8F76A-B384-43E7-9BF1-3E2D237C80BD}">
            <xm:f>Datos!$AO$4</xm:f>
            <x14:dxf>
              <fill>
                <patternFill>
                  <bgColor theme="5" tint="0.39994506668294322"/>
                </patternFill>
              </fill>
            </x14:dxf>
          </x14:cfRule>
          <x14:cfRule type="cellIs" priority="330" operator="equal" id="{E8699A14-55B5-4CCE-92F4-092681D3C6FD}">
            <xm:f>Datos!$AO$3</xm:f>
            <x14:dxf>
              <fill>
                <patternFill>
                  <bgColor rgb="FFFFFF00"/>
                </patternFill>
              </fill>
            </x14:dxf>
          </x14:cfRule>
          <x14:cfRule type="cellIs" priority="331" operator="equal" id="{413A272C-1160-4D19-9484-42BB63FE141D}">
            <xm:f>Datos!$AO2</xm:f>
            <x14:dxf>
              <fill>
                <patternFill>
                  <bgColor rgb="FF92D050"/>
                </patternFill>
              </fill>
            </x14:dxf>
          </x14:cfRule>
          <xm:sqref>AR86</xm:sqref>
        </x14:conditionalFormatting>
        <x14:conditionalFormatting xmlns:xm="http://schemas.microsoft.com/office/excel/2006/main">
          <x14:cfRule type="cellIs" priority="181" operator="equal" id="{9F57CD82-FCD7-4FFA-BF24-C95DCC00614D}">
            <xm:f>Datos!$AO$4</xm:f>
            <x14:dxf>
              <fill>
                <patternFill>
                  <bgColor theme="5" tint="0.39994506668294322"/>
                </patternFill>
              </fill>
            </x14:dxf>
          </x14:cfRule>
          <x14:cfRule type="cellIs" priority="182" operator="equal" id="{A0836352-73EA-4471-B517-4A86E0E3FACD}">
            <xm:f>Datos!$AO$3</xm:f>
            <x14:dxf>
              <fill>
                <patternFill>
                  <bgColor rgb="FFFFFF00"/>
                </patternFill>
              </fill>
            </x14:dxf>
          </x14:cfRule>
          <x14:cfRule type="cellIs" priority="183" operator="equal" id="{20AAE69F-2426-4A1E-8D9C-9D420094312C}">
            <xm:f>Datos!$AO$2</xm:f>
            <x14:dxf>
              <fill>
                <patternFill>
                  <bgColor rgb="FF92D050"/>
                </patternFill>
              </fill>
            </x14:dxf>
          </x14:cfRule>
          <xm:sqref>AR87</xm:sqref>
        </x14:conditionalFormatting>
        <x14:conditionalFormatting xmlns:xm="http://schemas.microsoft.com/office/excel/2006/main">
          <x14:cfRule type="cellIs" priority="178" operator="equal" id="{5D5848E9-A8E0-4C24-8062-3D7EED9D7672}">
            <xm:f>Datos!$AO$4</xm:f>
            <x14:dxf>
              <fill>
                <patternFill>
                  <bgColor theme="5" tint="0.39994506668294322"/>
                </patternFill>
              </fill>
            </x14:dxf>
          </x14:cfRule>
          <x14:cfRule type="cellIs" priority="179" operator="equal" id="{2E08183E-9978-4C4A-840F-8F26C55A39FB}">
            <xm:f>Datos!$AO$3</xm:f>
            <x14:dxf>
              <fill>
                <patternFill>
                  <bgColor rgb="FFFFFF00"/>
                </patternFill>
              </fill>
            </x14:dxf>
          </x14:cfRule>
          <x14:cfRule type="cellIs" priority="180" operator="equal" id="{A6F03C40-F8AE-4B46-9D0F-0623BAAE972A}">
            <xm:f>Datos!$AO$2</xm:f>
            <x14:dxf>
              <fill>
                <patternFill>
                  <bgColor rgb="FF92D050"/>
                </patternFill>
              </fill>
            </x14:dxf>
          </x14:cfRule>
          <xm:sqref>AR88</xm:sqref>
        </x14:conditionalFormatting>
        <x14:conditionalFormatting xmlns:xm="http://schemas.microsoft.com/office/excel/2006/main">
          <x14:cfRule type="cellIs" priority="175" operator="equal" id="{23F37D81-9CFC-41B2-B81A-EDC5C7189435}">
            <xm:f>Datos!$AO$4</xm:f>
            <x14:dxf>
              <fill>
                <patternFill>
                  <bgColor theme="5" tint="0.39994506668294322"/>
                </patternFill>
              </fill>
            </x14:dxf>
          </x14:cfRule>
          <x14:cfRule type="cellIs" priority="176" operator="equal" id="{EB2A377F-6962-4E22-A8FE-3D28070CBA38}">
            <xm:f>Datos!$AO$3</xm:f>
            <x14:dxf>
              <fill>
                <patternFill>
                  <bgColor rgb="FFFFFF00"/>
                </patternFill>
              </fill>
            </x14:dxf>
          </x14:cfRule>
          <x14:cfRule type="cellIs" priority="177" operator="equal" id="{D72F0BB0-B047-4A09-BCD2-65BFD048B40B}">
            <xm:f>Datos!$AO$2</xm:f>
            <x14:dxf>
              <fill>
                <patternFill>
                  <bgColor rgb="FF92D050"/>
                </patternFill>
              </fill>
            </x14:dxf>
          </x14:cfRule>
          <xm:sqref>AR89</xm:sqref>
        </x14:conditionalFormatting>
        <x14:conditionalFormatting xmlns:xm="http://schemas.microsoft.com/office/excel/2006/main">
          <x14:cfRule type="cellIs" priority="172" operator="equal" id="{F7B9D5E9-AFD4-49FD-A0C1-B22D12E5B386}">
            <xm:f>Datos!$AO$4</xm:f>
            <x14:dxf>
              <fill>
                <patternFill>
                  <bgColor theme="5" tint="0.39994506668294322"/>
                </patternFill>
              </fill>
            </x14:dxf>
          </x14:cfRule>
          <x14:cfRule type="cellIs" priority="173" operator="equal" id="{4D206A80-E912-437A-8DEF-28811EE65C7B}">
            <xm:f>Datos!$AO$3</xm:f>
            <x14:dxf>
              <fill>
                <patternFill>
                  <bgColor rgb="FFFFFF00"/>
                </patternFill>
              </fill>
            </x14:dxf>
          </x14:cfRule>
          <x14:cfRule type="cellIs" priority="174" operator="equal" id="{3369C02F-B527-45D9-85A3-9CAAED18B904}">
            <xm:f>Datos!$AO$2</xm:f>
            <x14:dxf>
              <fill>
                <patternFill>
                  <bgColor rgb="FF92D050"/>
                </patternFill>
              </fill>
            </x14:dxf>
          </x14:cfRule>
          <xm:sqref>AR90</xm:sqref>
        </x14:conditionalFormatting>
        <x14:conditionalFormatting xmlns:xm="http://schemas.microsoft.com/office/excel/2006/main">
          <x14:cfRule type="cellIs" priority="169" operator="equal" id="{974451FD-0FFE-4311-902E-882C07E388D1}">
            <xm:f>Datos!$AO$4</xm:f>
            <x14:dxf>
              <fill>
                <patternFill>
                  <bgColor theme="5" tint="0.39994506668294322"/>
                </patternFill>
              </fill>
            </x14:dxf>
          </x14:cfRule>
          <x14:cfRule type="cellIs" priority="170" operator="equal" id="{F965B266-7D22-4CAA-A902-C886A6224C85}">
            <xm:f>Datos!$AO$3</xm:f>
            <x14:dxf>
              <fill>
                <patternFill>
                  <bgColor rgb="FFFFFF00"/>
                </patternFill>
              </fill>
            </x14:dxf>
          </x14:cfRule>
          <x14:cfRule type="cellIs" priority="171" operator="equal" id="{0812CF99-7F45-44C5-B52C-46640D269902}">
            <xm:f>Datos!$AO$2</xm:f>
            <x14:dxf>
              <fill>
                <patternFill>
                  <bgColor rgb="FF92D050"/>
                </patternFill>
              </fill>
            </x14:dxf>
          </x14:cfRule>
          <xm:sqref>AR91</xm:sqref>
        </x14:conditionalFormatting>
        <x14:conditionalFormatting xmlns:xm="http://schemas.microsoft.com/office/excel/2006/main">
          <x14:cfRule type="cellIs" priority="166" operator="equal" id="{F679B1E0-0C71-4CAA-BCF2-59BE3AF29562}">
            <xm:f>Datos!$AO$4</xm:f>
            <x14:dxf>
              <fill>
                <patternFill>
                  <bgColor theme="5" tint="0.39994506668294322"/>
                </patternFill>
              </fill>
            </x14:dxf>
          </x14:cfRule>
          <x14:cfRule type="cellIs" priority="167" operator="equal" id="{D1FD1D5D-1869-481F-B9DB-EE5BF97EE5FB}">
            <xm:f>Datos!$AO$3</xm:f>
            <x14:dxf>
              <fill>
                <patternFill>
                  <bgColor rgb="FFFFFF00"/>
                </patternFill>
              </fill>
            </x14:dxf>
          </x14:cfRule>
          <x14:cfRule type="cellIs" priority="168" operator="equal" id="{509C61B0-C053-4E5C-BECB-4C9A53C68B08}">
            <xm:f>Datos!$AO$2</xm:f>
            <x14:dxf>
              <fill>
                <patternFill>
                  <bgColor rgb="FF92D050"/>
                </patternFill>
              </fill>
            </x14:dxf>
          </x14:cfRule>
          <xm:sqref>AR92</xm:sqref>
        </x14:conditionalFormatting>
        <x14:conditionalFormatting xmlns:xm="http://schemas.microsoft.com/office/excel/2006/main">
          <x14:cfRule type="cellIs" priority="163" operator="equal" id="{4D249E15-4E5B-47FF-82FF-F1B80E5C6DA7}">
            <xm:f>Datos!$AO$4</xm:f>
            <x14:dxf>
              <fill>
                <patternFill>
                  <bgColor theme="5" tint="0.39994506668294322"/>
                </patternFill>
              </fill>
            </x14:dxf>
          </x14:cfRule>
          <x14:cfRule type="cellIs" priority="164" operator="equal" id="{FE893DBB-7FA9-4A99-B9C1-7AE93ECE98EC}">
            <xm:f>Datos!$AO$3</xm:f>
            <x14:dxf>
              <fill>
                <patternFill>
                  <bgColor rgb="FFFFFF00"/>
                </patternFill>
              </fill>
            </x14:dxf>
          </x14:cfRule>
          <x14:cfRule type="cellIs" priority="165" operator="equal" id="{776E8C91-9DA0-4974-9AD2-1EEB99F85349}">
            <xm:f>Datos!$AO$2</xm:f>
            <x14:dxf>
              <fill>
                <patternFill>
                  <bgColor rgb="FF92D050"/>
                </patternFill>
              </fill>
            </x14:dxf>
          </x14:cfRule>
          <xm:sqref>AR93</xm:sqref>
        </x14:conditionalFormatting>
        <x14:conditionalFormatting xmlns:xm="http://schemas.microsoft.com/office/excel/2006/main">
          <x14:cfRule type="cellIs" priority="160" operator="equal" id="{E210098E-F6DB-4BAE-9254-D862CCD2BCCE}">
            <xm:f>Datos!$AO$4</xm:f>
            <x14:dxf>
              <fill>
                <patternFill>
                  <bgColor theme="5" tint="0.39994506668294322"/>
                </patternFill>
              </fill>
            </x14:dxf>
          </x14:cfRule>
          <x14:cfRule type="cellIs" priority="161" operator="equal" id="{C49FF5BA-DD39-4BBA-9D8B-2E20E432A4ED}">
            <xm:f>Datos!$AO$3</xm:f>
            <x14:dxf>
              <fill>
                <patternFill>
                  <bgColor rgb="FFFFFF00"/>
                </patternFill>
              </fill>
            </x14:dxf>
          </x14:cfRule>
          <x14:cfRule type="cellIs" priority="162" operator="equal" id="{153F5C16-4D07-4743-86C0-3618A3E286E5}">
            <xm:f>Datos!$AO$2</xm:f>
            <x14:dxf>
              <fill>
                <patternFill>
                  <bgColor rgb="FF92D050"/>
                </patternFill>
              </fill>
            </x14:dxf>
          </x14:cfRule>
          <xm:sqref>AR94</xm:sqref>
        </x14:conditionalFormatting>
        <x14:conditionalFormatting xmlns:xm="http://schemas.microsoft.com/office/excel/2006/main">
          <x14:cfRule type="cellIs" priority="157" operator="equal" id="{79F8861D-3926-400B-B5F7-A2C9EE492C74}">
            <xm:f>Datos!$AO$4</xm:f>
            <x14:dxf>
              <fill>
                <patternFill>
                  <bgColor theme="5" tint="0.39994506668294322"/>
                </patternFill>
              </fill>
            </x14:dxf>
          </x14:cfRule>
          <x14:cfRule type="cellIs" priority="158" operator="equal" id="{72F08043-9F7F-464A-8974-234C2D2A8A7E}">
            <xm:f>Datos!$AO$3</xm:f>
            <x14:dxf>
              <fill>
                <patternFill>
                  <bgColor rgb="FFFFFF00"/>
                </patternFill>
              </fill>
            </x14:dxf>
          </x14:cfRule>
          <x14:cfRule type="cellIs" priority="159" operator="equal" id="{3B04547B-EB93-467C-9034-D4A759833BC4}">
            <xm:f>Datos!$AO$2</xm:f>
            <x14:dxf>
              <fill>
                <patternFill>
                  <bgColor rgb="FF92D050"/>
                </patternFill>
              </fill>
            </x14:dxf>
          </x14:cfRule>
          <xm:sqref>AR95</xm:sqref>
        </x14:conditionalFormatting>
        <x14:conditionalFormatting xmlns:xm="http://schemas.microsoft.com/office/excel/2006/main">
          <x14:cfRule type="cellIs" priority="154" operator="equal" id="{C225B4DC-BA2E-4DAF-AB64-AD27F1D8E402}">
            <xm:f>Datos!$AO$4</xm:f>
            <x14:dxf>
              <fill>
                <patternFill>
                  <bgColor theme="5" tint="0.39994506668294322"/>
                </patternFill>
              </fill>
            </x14:dxf>
          </x14:cfRule>
          <x14:cfRule type="cellIs" priority="155" operator="equal" id="{168BA1DA-F6A6-4179-BFA7-3FF1C44D8112}">
            <xm:f>Datos!$AO$3</xm:f>
            <x14:dxf>
              <fill>
                <patternFill>
                  <bgColor rgb="FFFFFF00"/>
                </patternFill>
              </fill>
            </x14:dxf>
          </x14:cfRule>
          <x14:cfRule type="cellIs" priority="156" operator="equal" id="{BFBA9EE8-C5B5-46DC-841B-D31B5765E69B}">
            <xm:f>Datos!$AO$2</xm:f>
            <x14:dxf>
              <fill>
                <patternFill>
                  <bgColor rgb="FF92D050"/>
                </patternFill>
              </fill>
            </x14:dxf>
          </x14:cfRule>
          <xm:sqref>AT86</xm:sqref>
        </x14:conditionalFormatting>
        <x14:conditionalFormatting xmlns:xm="http://schemas.microsoft.com/office/excel/2006/main">
          <x14:cfRule type="cellIs" priority="151" operator="equal" id="{4401BA41-EE58-4559-BD20-9735A3E70BB6}">
            <xm:f>Datos!$AO$4</xm:f>
            <x14:dxf>
              <fill>
                <patternFill>
                  <bgColor theme="5" tint="0.39994506668294322"/>
                </patternFill>
              </fill>
            </x14:dxf>
          </x14:cfRule>
          <x14:cfRule type="cellIs" priority="152" operator="equal" id="{E8877865-321F-41F4-8837-1AA7CDEAACF2}">
            <xm:f>Datos!$AO$3</xm:f>
            <x14:dxf>
              <fill>
                <patternFill>
                  <bgColor rgb="FFFFFF00"/>
                </patternFill>
              </fill>
            </x14:dxf>
          </x14:cfRule>
          <x14:cfRule type="cellIs" priority="153" operator="equal" id="{0F869EA7-6AC1-48F0-ADC4-1DAD2E35C35F}">
            <xm:f>Datos!$AO$2</xm:f>
            <x14:dxf>
              <fill>
                <patternFill>
                  <bgColor rgb="FF92D050"/>
                </patternFill>
              </fill>
            </x14:dxf>
          </x14:cfRule>
          <xm:sqref>AT88</xm:sqref>
        </x14:conditionalFormatting>
        <x14:conditionalFormatting xmlns:xm="http://schemas.microsoft.com/office/excel/2006/main">
          <x14:cfRule type="cellIs" priority="148" operator="equal" id="{B6ADD6A9-712C-4D2F-8F6C-12D21B99CB18}">
            <xm:f>Datos!$AO$4</xm:f>
            <x14:dxf>
              <fill>
                <patternFill>
                  <bgColor theme="5" tint="0.39994506668294322"/>
                </patternFill>
              </fill>
            </x14:dxf>
          </x14:cfRule>
          <x14:cfRule type="cellIs" priority="149" operator="equal" id="{393A3506-8177-4756-BCF8-DF57DA744AF4}">
            <xm:f>Datos!$AO$3</xm:f>
            <x14:dxf>
              <fill>
                <patternFill>
                  <bgColor rgb="FFFFFF00"/>
                </patternFill>
              </fill>
            </x14:dxf>
          </x14:cfRule>
          <x14:cfRule type="cellIs" priority="150" operator="equal" id="{609B50EE-8385-4FAC-8D45-584399969665}">
            <xm:f>Datos!$AO$2</xm:f>
            <x14:dxf>
              <fill>
                <patternFill>
                  <bgColor rgb="FF92D050"/>
                </patternFill>
              </fill>
            </x14:dxf>
          </x14:cfRule>
          <xm:sqref>AT89</xm:sqref>
        </x14:conditionalFormatting>
        <x14:conditionalFormatting xmlns:xm="http://schemas.microsoft.com/office/excel/2006/main">
          <x14:cfRule type="cellIs" priority="145" operator="equal" id="{575EAA90-EE31-4948-88F4-A7B98F0EEFD9}">
            <xm:f>Datos!$AO$4</xm:f>
            <x14:dxf>
              <fill>
                <patternFill>
                  <bgColor theme="5" tint="0.39994506668294322"/>
                </patternFill>
              </fill>
            </x14:dxf>
          </x14:cfRule>
          <x14:cfRule type="cellIs" priority="146" operator="equal" id="{819F60E1-5983-4198-839C-F55D00E0A174}">
            <xm:f>Datos!$AO$3</xm:f>
            <x14:dxf>
              <fill>
                <patternFill>
                  <bgColor rgb="FFFFFF00"/>
                </patternFill>
              </fill>
            </x14:dxf>
          </x14:cfRule>
          <x14:cfRule type="cellIs" priority="147" operator="equal" id="{398D0021-134E-4071-A013-88BEBC6611FB}">
            <xm:f>Datos!$AO$2</xm:f>
            <x14:dxf>
              <fill>
                <patternFill>
                  <bgColor rgb="FF92D050"/>
                </patternFill>
              </fill>
            </x14:dxf>
          </x14:cfRule>
          <xm:sqref>AT90</xm:sqref>
        </x14:conditionalFormatting>
        <x14:conditionalFormatting xmlns:xm="http://schemas.microsoft.com/office/excel/2006/main">
          <x14:cfRule type="cellIs" priority="142" operator="equal" id="{EAA8DBD0-CF3B-4D52-BF34-2665BD5EB73C}">
            <xm:f>Datos!$AO$4</xm:f>
            <x14:dxf>
              <fill>
                <patternFill>
                  <bgColor theme="5" tint="0.39994506668294322"/>
                </patternFill>
              </fill>
            </x14:dxf>
          </x14:cfRule>
          <x14:cfRule type="cellIs" priority="143" operator="equal" id="{47436A4E-26C5-4A4E-AA2A-6E5323F92B9C}">
            <xm:f>Datos!$AO$3</xm:f>
            <x14:dxf>
              <fill>
                <patternFill>
                  <bgColor rgb="FFFFFF00"/>
                </patternFill>
              </fill>
            </x14:dxf>
          </x14:cfRule>
          <x14:cfRule type="cellIs" priority="144" operator="equal" id="{BBA88CB9-1DEF-450D-8371-B9F2E39E37EE}">
            <xm:f>Datos!$AO$2</xm:f>
            <x14:dxf>
              <fill>
                <patternFill>
                  <bgColor rgb="FF92D050"/>
                </patternFill>
              </fill>
            </x14:dxf>
          </x14:cfRule>
          <xm:sqref>AT91</xm:sqref>
        </x14:conditionalFormatting>
        <x14:conditionalFormatting xmlns:xm="http://schemas.microsoft.com/office/excel/2006/main">
          <x14:cfRule type="cellIs" priority="139" operator="equal" id="{DBA81AC8-60C6-4808-A6CA-24D0DB9889F3}">
            <xm:f>Datos!$AO$4</xm:f>
            <x14:dxf>
              <fill>
                <patternFill>
                  <bgColor theme="5" tint="0.39994506668294322"/>
                </patternFill>
              </fill>
            </x14:dxf>
          </x14:cfRule>
          <x14:cfRule type="cellIs" priority="140" operator="equal" id="{F7E2F508-E98E-43C4-84D5-79BB4DEF01D2}">
            <xm:f>Datos!$AO$3</xm:f>
            <x14:dxf>
              <fill>
                <patternFill>
                  <bgColor rgb="FFFFFF00"/>
                </patternFill>
              </fill>
            </x14:dxf>
          </x14:cfRule>
          <x14:cfRule type="cellIs" priority="141" operator="equal" id="{88EE8FCC-B298-415D-8FF3-47280FB9E506}">
            <xm:f>Datos!$AO$2</xm:f>
            <x14:dxf>
              <fill>
                <patternFill>
                  <bgColor rgb="FF92D050"/>
                </patternFill>
              </fill>
            </x14:dxf>
          </x14:cfRule>
          <xm:sqref>AT92</xm:sqref>
        </x14:conditionalFormatting>
        <x14:conditionalFormatting xmlns:xm="http://schemas.microsoft.com/office/excel/2006/main">
          <x14:cfRule type="cellIs" priority="136" operator="equal" id="{714D9EA8-414E-45D1-A57E-1F396758F059}">
            <xm:f>Datos!$AO$4</xm:f>
            <x14:dxf>
              <fill>
                <patternFill>
                  <bgColor theme="5" tint="0.39994506668294322"/>
                </patternFill>
              </fill>
            </x14:dxf>
          </x14:cfRule>
          <x14:cfRule type="cellIs" priority="137" operator="equal" id="{03505BC3-52FC-43E9-9F95-ACEF04B2741B}">
            <xm:f>Datos!$AO$3</xm:f>
            <x14:dxf>
              <fill>
                <patternFill>
                  <bgColor rgb="FFFFFF00"/>
                </patternFill>
              </fill>
            </x14:dxf>
          </x14:cfRule>
          <x14:cfRule type="cellIs" priority="138" operator="equal" id="{93A73935-F6C5-44CB-BA0D-E08E4B094D4C}">
            <xm:f>Datos!$AO$2</xm:f>
            <x14:dxf>
              <fill>
                <patternFill>
                  <bgColor rgb="FF92D050"/>
                </patternFill>
              </fill>
            </x14:dxf>
          </x14:cfRule>
          <xm:sqref>AT93</xm:sqref>
        </x14:conditionalFormatting>
        <x14:conditionalFormatting xmlns:xm="http://schemas.microsoft.com/office/excel/2006/main">
          <x14:cfRule type="cellIs" priority="133" operator="equal" id="{C198D461-4E72-4F1A-B4DE-B18EC5FFC6DE}">
            <xm:f>Datos!$AO$4</xm:f>
            <x14:dxf>
              <fill>
                <patternFill>
                  <bgColor theme="5" tint="0.39994506668294322"/>
                </patternFill>
              </fill>
            </x14:dxf>
          </x14:cfRule>
          <x14:cfRule type="cellIs" priority="134" operator="equal" id="{25AF16CD-62CC-48E4-9E62-EE5EA034716F}">
            <xm:f>Datos!$AO$3</xm:f>
            <x14:dxf>
              <fill>
                <patternFill>
                  <bgColor rgb="FFFFFF00"/>
                </patternFill>
              </fill>
            </x14:dxf>
          </x14:cfRule>
          <x14:cfRule type="cellIs" priority="135" operator="equal" id="{1AEE1306-721B-4D3C-8894-A72338D91852}">
            <xm:f>Datos!$AO$2</xm:f>
            <x14:dxf>
              <fill>
                <patternFill>
                  <bgColor rgb="FF92D050"/>
                </patternFill>
              </fill>
            </x14:dxf>
          </x14:cfRule>
          <xm:sqref>AT94</xm:sqref>
        </x14:conditionalFormatting>
        <x14:conditionalFormatting xmlns:xm="http://schemas.microsoft.com/office/excel/2006/main">
          <x14:cfRule type="cellIs" priority="130" operator="equal" id="{3C0D42BB-D574-4DBC-BF3A-4B2908F46A3D}">
            <xm:f>Datos!$AO$4</xm:f>
            <x14:dxf>
              <fill>
                <patternFill>
                  <bgColor theme="5" tint="0.39994506668294322"/>
                </patternFill>
              </fill>
            </x14:dxf>
          </x14:cfRule>
          <x14:cfRule type="cellIs" priority="131" operator="equal" id="{48557108-3C2C-41EF-AD4D-D64D55C24556}">
            <xm:f>Datos!$AO$3</xm:f>
            <x14:dxf>
              <fill>
                <patternFill>
                  <bgColor rgb="FFFFFF00"/>
                </patternFill>
              </fill>
            </x14:dxf>
          </x14:cfRule>
          <x14:cfRule type="cellIs" priority="132" operator="equal" id="{7D54D0AD-939A-45BA-9A49-41146153F3C2}">
            <xm:f>Datos!$AO$2</xm:f>
            <x14:dxf>
              <fill>
                <patternFill>
                  <bgColor rgb="FF92D050"/>
                </patternFill>
              </fill>
            </x14:dxf>
          </x14:cfRule>
          <xm:sqref>AT95</xm:sqref>
        </x14:conditionalFormatting>
        <x14:conditionalFormatting xmlns:xm="http://schemas.microsoft.com/office/excel/2006/main">
          <x14:cfRule type="cellIs" priority="127" operator="equal" id="{0810AB6A-1F8B-425B-912C-3078D2F261BD}">
            <xm:f>Datos!$AO$2</xm:f>
            <x14:dxf>
              <fill>
                <patternFill>
                  <bgColor rgb="FF92D050"/>
                </patternFill>
              </fill>
            </x14:dxf>
          </x14:cfRule>
          <x14:cfRule type="cellIs" priority="128" operator="equal" id="{ACAD8DCF-474E-4A52-85EE-3217F176544E}">
            <xm:f>Datos!$AO$4</xm:f>
            <x14:dxf>
              <fill>
                <patternFill>
                  <bgColor theme="5" tint="0.39994506668294322"/>
                </patternFill>
              </fill>
            </x14:dxf>
          </x14:cfRule>
          <x14:cfRule type="cellIs" priority="129" operator="equal" id="{0AD50AD5-06F7-4077-9C68-3935EBF3D6F2}">
            <xm:f>Datos!$AO$3</xm:f>
            <x14:dxf>
              <fill>
                <patternFill>
                  <bgColor rgb="FFFFFF00"/>
                </patternFill>
              </fill>
            </x14:dxf>
          </x14:cfRule>
          <xm:sqref>AL102</xm:sqref>
        </x14:conditionalFormatting>
        <x14:conditionalFormatting xmlns:xm="http://schemas.microsoft.com/office/excel/2006/main">
          <x14:cfRule type="cellIs" priority="124" operator="equal" id="{A3EB4C3E-A7F4-406F-8505-5ACF8F41B6AD}">
            <xm:f>Datos!$AO$2</xm:f>
            <x14:dxf>
              <fill>
                <patternFill>
                  <bgColor rgb="FF92D050"/>
                </patternFill>
              </fill>
            </x14:dxf>
          </x14:cfRule>
          <x14:cfRule type="cellIs" priority="125" operator="equal" id="{38BD0C56-CA9C-4AD4-81DE-15E55318A466}">
            <xm:f>Datos!$AO$4</xm:f>
            <x14:dxf>
              <fill>
                <patternFill>
                  <bgColor theme="5" tint="0.39994506668294322"/>
                </patternFill>
              </fill>
            </x14:dxf>
          </x14:cfRule>
          <x14:cfRule type="cellIs" priority="126" operator="equal" id="{0E4C0F7F-8640-45C1-934A-977B2F983839}">
            <xm:f>Datos!$AO$3</xm:f>
            <x14:dxf>
              <fill>
                <patternFill>
                  <bgColor rgb="FFFFFF00"/>
                </patternFill>
              </fill>
            </x14:dxf>
          </x14:cfRule>
          <xm:sqref>AL103</xm:sqref>
        </x14:conditionalFormatting>
        <x14:conditionalFormatting xmlns:xm="http://schemas.microsoft.com/office/excel/2006/main">
          <x14:cfRule type="cellIs" priority="121" operator="equal" id="{944E900B-49D7-4D20-B734-772C300A999F}">
            <xm:f>Datos!$AO$2</xm:f>
            <x14:dxf>
              <fill>
                <patternFill>
                  <bgColor rgb="FF92D050"/>
                </patternFill>
              </fill>
            </x14:dxf>
          </x14:cfRule>
          <x14:cfRule type="cellIs" priority="122" operator="equal" id="{A4150646-44FB-430D-BF1C-47A999562EC1}">
            <xm:f>Datos!$AO$4</xm:f>
            <x14:dxf>
              <fill>
                <patternFill>
                  <bgColor theme="5" tint="0.39994506668294322"/>
                </patternFill>
              </fill>
            </x14:dxf>
          </x14:cfRule>
          <x14:cfRule type="cellIs" priority="123" operator="equal" id="{4102F8D5-90B6-4A88-9C9B-60D56789D4F9}">
            <xm:f>Datos!$AO$3</xm:f>
            <x14:dxf>
              <fill>
                <patternFill>
                  <bgColor rgb="FFFFFF00"/>
                </patternFill>
              </fill>
            </x14:dxf>
          </x14:cfRule>
          <xm:sqref>AL104</xm:sqref>
        </x14:conditionalFormatting>
        <x14:conditionalFormatting xmlns:xm="http://schemas.microsoft.com/office/excel/2006/main">
          <x14:cfRule type="cellIs" priority="118" operator="equal" id="{BA1F34B6-159A-400B-B3B4-5B2590C363B0}">
            <xm:f>Datos!$AO$2</xm:f>
            <x14:dxf>
              <fill>
                <patternFill>
                  <bgColor rgb="FF92D050"/>
                </patternFill>
              </fill>
            </x14:dxf>
          </x14:cfRule>
          <x14:cfRule type="cellIs" priority="119" operator="equal" id="{E3D86411-062D-4D36-8772-3C9C0F74C27F}">
            <xm:f>Datos!$AO$4</xm:f>
            <x14:dxf>
              <fill>
                <patternFill>
                  <bgColor theme="5" tint="0.39994506668294322"/>
                </patternFill>
              </fill>
            </x14:dxf>
          </x14:cfRule>
          <x14:cfRule type="cellIs" priority="120" operator="equal" id="{781217BA-9662-43AD-84F9-5ECB8D03E6D8}">
            <xm:f>Datos!$AO$3</xm:f>
            <x14:dxf>
              <fill>
                <patternFill>
                  <bgColor rgb="FFFFFF00"/>
                </patternFill>
              </fill>
            </x14:dxf>
          </x14:cfRule>
          <xm:sqref>AL105</xm:sqref>
        </x14:conditionalFormatting>
        <x14:conditionalFormatting xmlns:xm="http://schemas.microsoft.com/office/excel/2006/main">
          <x14:cfRule type="cellIs" priority="115" operator="equal" id="{FFFC58CC-BCFD-4C1D-A962-9871B1D8C33E}">
            <xm:f>Datos!$AO$2</xm:f>
            <x14:dxf>
              <fill>
                <patternFill>
                  <bgColor rgb="FF92D050"/>
                </patternFill>
              </fill>
            </x14:dxf>
          </x14:cfRule>
          <x14:cfRule type="cellIs" priority="116" operator="equal" id="{B8BC4B98-9AA1-4A2F-BE1C-F8A733D5147C}">
            <xm:f>Datos!$AO$4</xm:f>
            <x14:dxf>
              <fill>
                <patternFill>
                  <bgColor theme="5" tint="0.39994506668294322"/>
                </patternFill>
              </fill>
            </x14:dxf>
          </x14:cfRule>
          <x14:cfRule type="cellIs" priority="117" operator="equal" id="{E60122C9-DF12-4027-BE79-83FED6D5183C}">
            <xm:f>Datos!$AO$3</xm:f>
            <x14:dxf>
              <fill>
                <patternFill>
                  <bgColor rgb="FFFFFF00"/>
                </patternFill>
              </fill>
            </x14:dxf>
          </x14:cfRule>
          <xm:sqref>AL106</xm:sqref>
        </x14:conditionalFormatting>
        <x14:conditionalFormatting xmlns:xm="http://schemas.microsoft.com/office/excel/2006/main">
          <x14:cfRule type="cellIs" priority="112" operator="equal" id="{AC7525FC-0877-46A3-B382-5EBD7A1FE74B}">
            <xm:f>Datos!$AO$2</xm:f>
            <x14:dxf>
              <fill>
                <patternFill>
                  <bgColor rgb="FF92D050"/>
                </patternFill>
              </fill>
            </x14:dxf>
          </x14:cfRule>
          <x14:cfRule type="cellIs" priority="113" operator="equal" id="{16344316-2910-42A6-AE46-680E14BCF62D}">
            <xm:f>Datos!$AO$4</xm:f>
            <x14:dxf>
              <fill>
                <patternFill>
                  <bgColor theme="5" tint="0.39994506668294322"/>
                </patternFill>
              </fill>
            </x14:dxf>
          </x14:cfRule>
          <x14:cfRule type="cellIs" priority="114" operator="equal" id="{547458DF-4A4E-4D85-B35E-F4DE5C5EA5B1}">
            <xm:f>Datos!$AO$3</xm:f>
            <x14:dxf>
              <fill>
                <patternFill>
                  <bgColor rgb="FFFFFF00"/>
                </patternFill>
              </fill>
            </x14:dxf>
          </x14:cfRule>
          <xm:sqref>AL107</xm:sqref>
        </x14:conditionalFormatting>
        <x14:conditionalFormatting xmlns:xm="http://schemas.microsoft.com/office/excel/2006/main">
          <x14:cfRule type="cellIs" priority="109" operator="equal" id="{48E539A7-F7E3-4DC1-9DC2-C42F9167F7A7}">
            <xm:f>Datos!$AO$2</xm:f>
            <x14:dxf>
              <fill>
                <patternFill>
                  <bgColor rgb="FF92D050"/>
                </patternFill>
              </fill>
            </x14:dxf>
          </x14:cfRule>
          <x14:cfRule type="cellIs" priority="110" operator="equal" id="{9C8605D1-D097-4766-829D-A1EFD742B949}">
            <xm:f>Datos!$AO$4</xm:f>
            <x14:dxf>
              <fill>
                <patternFill>
                  <bgColor theme="5" tint="0.39994506668294322"/>
                </patternFill>
              </fill>
            </x14:dxf>
          </x14:cfRule>
          <x14:cfRule type="cellIs" priority="111" operator="equal" id="{22E91120-4BCA-40AA-A3CF-B026981A7D20}">
            <xm:f>Datos!$AO$3</xm:f>
            <x14:dxf>
              <fill>
                <patternFill>
                  <bgColor rgb="FFFFFF00"/>
                </patternFill>
              </fill>
            </x14:dxf>
          </x14:cfRule>
          <xm:sqref>AL108</xm:sqref>
        </x14:conditionalFormatting>
        <x14:conditionalFormatting xmlns:xm="http://schemas.microsoft.com/office/excel/2006/main">
          <x14:cfRule type="cellIs" priority="106" operator="equal" id="{C3C79B9B-D9F0-410C-988A-F8BE8777C050}">
            <xm:f>Datos!$AO$2</xm:f>
            <x14:dxf>
              <fill>
                <patternFill>
                  <bgColor rgb="FF92D050"/>
                </patternFill>
              </fill>
            </x14:dxf>
          </x14:cfRule>
          <x14:cfRule type="cellIs" priority="107" operator="equal" id="{0A7F318B-2F71-4B56-8872-EA7F637B2908}">
            <xm:f>Datos!$AO$4</xm:f>
            <x14:dxf>
              <fill>
                <patternFill>
                  <bgColor theme="5" tint="0.39994506668294322"/>
                </patternFill>
              </fill>
            </x14:dxf>
          </x14:cfRule>
          <x14:cfRule type="cellIs" priority="108" operator="equal" id="{D4B75962-14C9-4333-82D9-B86FD1D10F8C}">
            <xm:f>Datos!$AO$3</xm:f>
            <x14:dxf>
              <fill>
                <patternFill>
                  <bgColor rgb="FFFFFF00"/>
                </patternFill>
              </fill>
            </x14:dxf>
          </x14:cfRule>
          <xm:sqref>AL109</xm:sqref>
        </x14:conditionalFormatting>
        <x14:conditionalFormatting xmlns:xm="http://schemas.microsoft.com/office/excel/2006/main">
          <x14:cfRule type="cellIs" priority="103" operator="equal" id="{E6DD9D89-E954-4880-B9BF-5293E30D693B}">
            <xm:f>Datos!$AO$2</xm:f>
            <x14:dxf>
              <fill>
                <patternFill>
                  <bgColor rgb="FF92D050"/>
                </patternFill>
              </fill>
            </x14:dxf>
          </x14:cfRule>
          <x14:cfRule type="cellIs" priority="104" operator="equal" id="{D4E2C2E8-B353-4153-A23B-73EF22747A0B}">
            <xm:f>Datos!$AO$4</xm:f>
            <x14:dxf>
              <fill>
                <patternFill>
                  <bgColor theme="5" tint="0.39994506668294322"/>
                </patternFill>
              </fill>
            </x14:dxf>
          </x14:cfRule>
          <x14:cfRule type="cellIs" priority="105" operator="equal" id="{0223A2AF-1DF4-4D9F-A001-B66146AF672F}">
            <xm:f>Datos!$AO$3</xm:f>
            <x14:dxf>
              <fill>
                <patternFill>
                  <bgColor rgb="FFFFFF00"/>
                </patternFill>
              </fill>
            </x14:dxf>
          </x14:cfRule>
          <xm:sqref>AL110</xm:sqref>
        </x14:conditionalFormatting>
        <x14:conditionalFormatting xmlns:xm="http://schemas.microsoft.com/office/excel/2006/main">
          <x14:cfRule type="cellIs" priority="100" operator="equal" id="{EDAAA383-51A7-496F-A2B3-08E7F8646EB3}">
            <xm:f>Datos!$AO$4</xm:f>
            <x14:dxf>
              <fill>
                <patternFill>
                  <bgColor theme="5" tint="0.39994506668294322"/>
                </patternFill>
              </fill>
            </x14:dxf>
          </x14:cfRule>
          <x14:cfRule type="cellIs" priority="101" operator="equal" id="{39235106-6D49-4527-AF8D-DD1DDCB27587}">
            <xm:f>Datos!$AO$3</xm:f>
            <x14:dxf>
              <fill>
                <patternFill>
                  <bgColor rgb="FFFFFF00"/>
                </patternFill>
              </fill>
            </x14:dxf>
          </x14:cfRule>
          <x14:cfRule type="cellIs" priority="102" operator="equal" id="{F424760E-E9A5-42DB-BE51-C836B4662D0F}">
            <xm:f>Datos!$AO$2</xm:f>
            <x14:dxf>
              <fill>
                <patternFill>
                  <bgColor rgb="FF92D050"/>
                </patternFill>
              </fill>
            </x14:dxf>
          </x14:cfRule>
          <xm:sqref>AR101</xm:sqref>
        </x14:conditionalFormatting>
        <x14:conditionalFormatting xmlns:xm="http://schemas.microsoft.com/office/excel/2006/main">
          <x14:cfRule type="cellIs" priority="97" operator="equal" id="{89F0415D-874D-46F0-AC2F-3E390ECDC105}">
            <xm:f>Datos!$AO$4</xm:f>
            <x14:dxf>
              <fill>
                <patternFill>
                  <bgColor theme="5" tint="0.39994506668294322"/>
                </patternFill>
              </fill>
            </x14:dxf>
          </x14:cfRule>
          <x14:cfRule type="cellIs" priority="98" operator="equal" id="{5EB7F2B2-52E6-4AFA-A6FB-2E34B9AC228C}">
            <xm:f>Datos!$AO$3</xm:f>
            <x14:dxf>
              <fill>
                <patternFill>
                  <bgColor rgb="FFFFFF00"/>
                </patternFill>
              </fill>
            </x14:dxf>
          </x14:cfRule>
          <x14:cfRule type="cellIs" priority="99" operator="equal" id="{48450D60-D05D-4A8B-AB17-F90C78AEF7B8}">
            <xm:f>Datos!$AO$2</xm:f>
            <x14:dxf>
              <fill>
                <patternFill>
                  <bgColor rgb="FF92D050"/>
                </patternFill>
              </fill>
            </x14:dxf>
          </x14:cfRule>
          <xm:sqref>AR103</xm:sqref>
        </x14:conditionalFormatting>
        <x14:conditionalFormatting xmlns:xm="http://schemas.microsoft.com/office/excel/2006/main">
          <x14:cfRule type="cellIs" priority="94" operator="equal" id="{B9F64759-CB11-4E38-824B-EB575CABFC39}">
            <xm:f>Datos!$AO$4</xm:f>
            <x14:dxf>
              <fill>
                <patternFill>
                  <bgColor theme="5" tint="0.39994506668294322"/>
                </patternFill>
              </fill>
            </x14:dxf>
          </x14:cfRule>
          <x14:cfRule type="cellIs" priority="95" operator="equal" id="{621CF6C4-624E-4E32-B154-3987E8EDC4A3}">
            <xm:f>Datos!$AO$3</xm:f>
            <x14:dxf>
              <fill>
                <patternFill>
                  <bgColor rgb="FFFFFF00"/>
                </patternFill>
              </fill>
            </x14:dxf>
          </x14:cfRule>
          <x14:cfRule type="cellIs" priority="96" operator="equal" id="{AB890307-F59D-4E74-A5E8-52181EE34E8A}">
            <xm:f>Datos!$AO$2</xm:f>
            <x14:dxf>
              <fill>
                <patternFill>
                  <bgColor rgb="FF92D050"/>
                </patternFill>
              </fill>
            </x14:dxf>
          </x14:cfRule>
          <xm:sqref>AR104</xm:sqref>
        </x14:conditionalFormatting>
        <x14:conditionalFormatting xmlns:xm="http://schemas.microsoft.com/office/excel/2006/main">
          <x14:cfRule type="cellIs" priority="91" operator="equal" id="{0CBEE2A8-3A00-4623-8A18-C8FEE21D4F19}">
            <xm:f>Datos!$AO$4</xm:f>
            <x14:dxf>
              <fill>
                <patternFill>
                  <bgColor theme="5" tint="0.39994506668294322"/>
                </patternFill>
              </fill>
            </x14:dxf>
          </x14:cfRule>
          <x14:cfRule type="cellIs" priority="92" operator="equal" id="{468DD615-76BA-45B6-8784-33921A364706}">
            <xm:f>Datos!$AO$3</xm:f>
            <x14:dxf>
              <fill>
                <patternFill>
                  <bgColor rgb="FFFFFF00"/>
                </patternFill>
              </fill>
            </x14:dxf>
          </x14:cfRule>
          <x14:cfRule type="cellIs" priority="93" operator="equal" id="{72AD567F-7A1E-4ACC-AE1E-1FE116CB5FCB}">
            <xm:f>Datos!$AO$2</xm:f>
            <x14:dxf>
              <fill>
                <patternFill>
                  <bgColor rgb="FF92D050"/>
                </patternFill>
              </fill>
            </x14:dxf>
          </x14:cfRule>
          <xm:sqref>AR105</xm:sqref>
        </x14:conditionalFormatting>
        <x14:conditionalFormatting xmlns:xm="http://schemas.microsoft.com/office/excel/2006/main">
          <x14:cfRule type="cellIs" priority="88" operator="equal" id="{E7803129-A7A8-42F1-B3AA-E03C683419CB}">
            <xm:f>Datos!$AO$4</xm:f>
            <x14:dxf>
              <fill>
                <patternFill>
                  <bgColor theme="5" tint="0.39994506668294322"/>
                </patternFill>
              </fill>
            </x14:dxf>
          </x14:cfRule>
          <x14:cfRule type="cellIs" priority="89" operator="equal" id="{B3C73517-94C7-4308-AF67-93F838789A94}">
            <xm:f>Datos!$AO$3</xm:f>
            <x14:dxf>
              <fill>
                <patternFill>
                  <bgColor rgb="FFFFFF00"/>
                </patternFill>
              </fill>
            </x14:dxf>
          </x14:cfRule>
          <x14:cfRule type="cellIs" priority="90" operator="equal" id="{806EE6B3-5470-4243-B090-D97484AE9A5F}">
            <xm:f>Datos!$AO$2</xm:f>
            <x14:dxf>
              <fill>
                <patternFill>
                  <bgColor rgb="FF92D050"/>
                </patternFill>
              </fill>
            </x14:dxf>
          </x14:cfRule>
          <xm:sqref>AR106</xm:sqref>
        </x14:conditionalFormatting>
        <x14:conditionalFormatting xmlns:xm="http://schemas.microsoft.com/office/excel/2006/main">
          <x14:cfRule type="cellIs" priority="85" operator="equal" id="{3B0AE40B-70F7-4750-96F4-E9FC3735A48A}">
            <xm:f>Datos!$AO$4</xm:f>
            <x14:dxf>
              <fill>
                <patternFill>
                  <bgColor theme="5" tint="0.39994506668294322"/>
                </patternFill>
              </fill>
            </x14:dxf>
          </x14:cfRule>
          <x14:cfRule type="cellIs" priority="86" operator="equal" id="{CE6C1748-9F7B-4101-92FF-E477E7316504}">
            <xm:f>Datos!$AO$3</xm:f>
            <x14:dxf>
              <fill>
                <patternFill>
                  <bgColor rgb="FFFFFF00"/>
                </patternFill>
              </fill>
            </x14:dxf>
          </x14:cfRule>
          <x14:cfRule type="cellIs" priority="87" operator="equal" id="{2F526DBA-4FC9-44C3-8704-5EB7582EDF27}">
            <xm:f>Datos!$AO$2</xm:f>
            <x14:dxf>
              <fill>
                <patternFill>
                  <bgColor rgb="FF92D050"/>
                </patternFill>
              </fill>
            </x14:dxf>
          </x14:cfRule>
          <xm:sqref>AR107</xm:sqref>
        </x14:conditionalFormatting>
        <x14:conditionalFormatting xmlns:xm="http://schemas.microsoft.com/office/excel/2006/main">
          <x14:cfRule type="cellIs" priority="82" operator="equal" id="{594985CD-870F-417C-94FA-D0E3BEE6DC28}">
            <xm:f>Datos!$AO$4</xm:f>
            <x14:dxf>
              <fill>
                <patternFill>
                  <bgColor theme="5" tint="0.39994506668294322"/>
                </patternFill>
              </fill>
            </x14:dxf>
          </x14:cfRule>
          <x14:cfRule type="cellIs" priority="83" operator="equal" id="{4A2B32A8-9651-400D-91E2-076964AF4E2E}">
            <xm:f>Datos!$AO$3</xm:f>
            <x14:dxf>
              <fill>
                <patternFill>
                  <bgColor rgb="FFFFFF00"/>
                </patternFill>
              </fill>
            </x14:dxf>
          </x14:cfRule>
          <x14:cfRule type="cellIs" priority="84" operator="equal" id="{8AC819D1-D356-49E3-8D34-E15EAA16C3E8}">
            <xm:f>Datos!$AO$2</xm:f>
            <x14:dxf>
              <fill>
                <patternFill>
                  <bgColor rgb="FF92D050"/>
                </patternFill>
              </fill>
            </x14:dxf>
          </x14:cfRule>
          <xm:sqref>AR108</xm:sqref>
        </x14:conditionalFormatting>
        <x14:conditionalFormatting xmlns:xm="http://schemas.microsoft.com/office/excel/2006/main">
          <x14:cfRule type="cellIs" priority="79" operator="equal" id="{F70FAE19-5BDD-4F10-A468-660278A642EA}">
            <xm:f>Datos!$AO$4</xm:f>
            <x14:dxf>
              <fill>
                <patternFill>
                  <bgColor theme="5" tint="0.39994506668294322"/>
                </patternFill>
              </fill>
            </x14:dxf>
          </x14:cfRule>
          <x14:cfRule type="cellIs" priority="80" operator="equal" id="{6AED9663-5EC9-4024-AC6D-F339646F11CD}">
            <xm:f>Datos!$AO$3</xm:f>
            <x14:dxf>
              <fill>
                <patternFill>
                  <bgColor rgb="FFFFFF00"/>
                </patternFill>
              </fill>
            </x14:dxf>
          </x14:cfRule>
          <x14:cfRule type="cellIs" priority="81" operator="equal" id="{BD106265-29B6-4090-8C1C-CE7ADA400D6C}">
            <xm:f>Datos!$AO$2</xm:f>
            <x14:dxf>
              <fill>
                <patternFill>
                  <bgColor rgb="FF92D050"/>
                </patternFill>
              </fill>
            </x14:dxf>
          </x14:cfRule>
          <xm:sqref>AR109</xm:sqref>
        </x14:conditionalFormatting>
        <x14:conditionalFormatting xmlns:xm="http://schemas.microsoft.com/office/excel/2006/main">
          <x14:cfRule type="cellIs" priority="76" operator="equal" id="{B34EA9AD-08B5-4477-808E-D82C151018C0}">
            <xm:f>Datos!$AO$4</xm:f>
            <x14:dxf>
              <fill>
                <patternFill>
                  <bgColor theme="5" tint="0.39994506668294322"/>
                </patternFill>
              </fill>
            </x14:dxf>
          </x14:cfRule>
          <x14:cfRule type="cellIs" priority="77" operator="equal" id="{F7B0017D-5346-4AAA-81A1-3F82629B65F8}">
            <xm:f>Datos!$AO$3</xm:f>
            <x14:dxf>
              <fill>
                <patternFill>
                  <bgColor rgb="FFFFFF00"/>
                </patternFill>
              </fill>
            </x14:dxf>
          </x14:cfRule>
          <x14:cfRule type="cellIs" priority="78" operator="equal" id="{08ED3585-D92D-4232-A7B5-CA7BAC4ACA7B}">
            <xm:f>Datos!$AO$2</xm:f>
            <x14:dxf>
              <fill>
                <patternFill>
                  <bgColor rgb="FF92D050"/>
                </patternFill>
              </fill>
            </x14:dxf>
          </x14:cfRule>
          <xm:sqref>AR110</xm:sqref>
        </x14:conditionalFormatting>
        <x14:conditionalFormatting xmlns:xm="http://schemas.microsoft.com/office/excel/2006/main">
          <x14:cfRule type="cellIs" priority="73" operator="equal" id="{AD38EB45-BEB1-439B-B114-BBACFB0825BB}">
            <xm:f>Datos!$AO$4</xm:f>
            <x14:dxf>
              <fill>
                <patternFill>
                  <bgColor theme="5" tint="0.39994506668294322"/>
                </patternFill>
              </fill>
            </x14:dxf>
          </x14:cfRule>
          <x14:cfRule type="cellIs" priority="74" operator="equal" id="{EA129079-B3E2-433F-9807-C96204D92271}">
            <xm:f>Datos!$AO$3</xm:f>
            <x14:dxf>
              <fill>
                <patternFill>
                  <bgColor rgb="FFFFFF00"/>
                </patternFill>
              </fill>
            </x14:dxf>
          </x14:cfRule>
          <x14:cfRule type="cellIs" priority="75" operator="equal" id="{30799F27-9198-4FDB-9413-39CFAFE25EA4}">
            <xm:f>Datos!$AO$2</xm:f>
            <x14:dxf>
              <fill>
                <patternFill>
                  <bgColor rgb="FF92D050"/>
                </patternFill>
              </fill>
            </x14:dxf>
          </x14:cfRule>
          <xm:sqref>AT101</xm:sqref>
        </x14:conditionalFormatting>
        <x14:conditionalFormatting xmlns:xm="http://schemas.microsoft.com/office/excel/2006/main">
          <x14:cfRule type="cellIs" priority="70" operator="equal" id="{CD2BF3B2-89F4-49EB-A2F8-640EF40D1502}">
            <xm:f>Datos!$AO$4</xm:f>
            <x14:dxf>
              <fill>
                <patternFill>
                  <bgColor theme="5" tint="0.39994506668294322"/>
                </patternFill>
              </fill>
            </x14:dxf>
          </x14:cfRule>
          <x14:cfRule type="cellIs" priority="71" operator="equal" id="{E64DFF70-B11C-4B4A-9548-1C9906509763}">
            <xm:f>Datos!$AO$3</xm:f>
            <x14:dxf>
              <fill>
                <patternFill>
                  <bgColor rgb="FFFFFF00"/>
                </patternFill>
              </fill>
            </x14:dxf>
          </x14:cfRule>
          <x14:cfRule type="cellIs" priority="72" operator="equal" id="{4F3900EA-64A1-4F4E-AEDD-8A2310A38435}">
            <xm:f>Datos!$AO$2</xm:f>
            <x14:dxf>
              <fill>
                <patternFill>
                  <bgColor rgb="FF92D050"/>
                </patternFill>
              </fill>
            </x14:dxf>
          </x14:cfRule>
          <xm:sqref>AT103</xm:sqref>
        </x14:conditionalFormatting>
        <x14:conditionalFormatting xmlns:xm="http://schemas.microsoft.com/office/excel/2006/main">
          <x14:cfRule type="cellIs" priority="67" operator="equal" id="{D8EF27CB-E746-4493-B1FA-57D0DBB9F8B0}">
            <xm:f>Datos!$AO$4</xm:f>
            <x14:dxf>
              <fill>
                <patternFill>
                  <bgColor theme="5" tint="0.39994506668294322"/>
                </patternFill>
              </fill>
            </x14:dxf>
          </x14:cfRule>
          <x14:cfRule type="cellIs" priority="68" operator="equal" id="{208978E5-A394-46FD-B2C4-8CECC2382EF2}">
            <xm:f>Datos!$AO$3</xm:f>
            <x14:dxf>
              <fill>
                <patternFill>
                  <bgColor rgb="FFFFFF00"/>
                </patternFill>
              </fill>
            </x14:dxf>
          </x14:cfRule>
          <x14:cfRule type="cellIs" priority="69" operator="equal" id="{0F3A1E77-CC25-45F8-8169-08018A754001}">
            <xm:f>Datos!$AO$2</xm:f>
            <x14:dxf>
              <fill>
                <patternFill>
                  <bgColor rgb="FF92D050"/>
                </patternFill>
              </fill>
            </x14:dxf>
          </x14:cfRule>
          <xm:sqref>AT104</xm:sqref>
        </x14:conditionalFormatting>
        <x14:conditionalFormatting xmlns:xm="http://schemas.microsoft.com/office/excel/2006/main">
          <x14:cfRule type="cellIs" priority="64" operator="equal" id="{7EE7B4F9-23D8-444F-91B2-9A0CB37B53B4}">
            <xm:f>Datos!$AO$4</xm:f>
            <x14:dxf>
              <fill>
                <patternFill>
                  <bgColor theme="5" tint="0.39994506668294322"/>
                </patternFill>
              </fill>
            </x14:dxf>
          </x14:cfRule>
          <x14:cfRule type="cellIs" priority="65" operator="equal" id="{6F23177F-6C4D-4076-AE9D-05F013E22AD4}">
            <xm:f>Datos!$AO$3</xm:f>
            <x14:dxf>
              <fill>
                <patternFill>
                  <bgColor rgb="FFFFFF00"/>
                </patternFill>
              </fill>
            </x14:dxf>
          </x14:cfRule>
          <x14:cfRule type="cellIs" priority="66" operator="equal" id="{DFEF62B2-7F06-4D05-B6C3-712BEFBAF647}">
            <xm:f>Datos!$AO$2</xm:f>
            <x14:dxf>
              <fill>
                <patternFill>
                  <bgColor rgb="FF92D050"/>
                </patternFill>
              </fill>
            </x14:dxf>
          </x14:cfRule>
          <xm:sqref>AT105</xm:sqref>
        </x14:conditionalFormatting>
        <x14:conditionalFormatting xmlns:xm="http://schemas.microsoft.com/office/excel/2006/main">
          <x14:cfRule type="cellIs" priority="61" operator="equal" id="{F7F3E4EE-463D-4759-8B7B-C39051A6BE23}">
            <xm:f>Datos!$AO$4</xm:f>
            <x14:dxf>
              <fill>
                <patternFill>
                  <bgColor theme="5" tint="0.39994506668294322"/>
                </patternFill>
              </fill>
            </x14:dxf>
          </x14:cfRule>
          <x14:cfRule type="cellIs" priority="62" operator="equal" id="{68334083-1D9E-44A2-8940-08ABD4E2A750}">
            <xm:f>Datos!$AO$3</xm:f>
            <x14:dxf>
              <fill>
                <patternFill>
                  <bgColor rgb="FFFFFF00"/>
                </patternFill>
              </fill>
            </x14:dxf>
          </x14:cfRule>
          <x14:cfRule type="cellIs" priority="63" operator="equal" id="{A5026CBF-84F1-4F44-9BEA-B9F80B044CE6}">
            <xm:f>Datos!$AO$2</xm:f>
            <x14:dxf>
              <fill>
                <patternFill>
                  <bgColor rgb="FF92D050"/>
                </patternFill>
              </fill>
            </x14:dxf>
          </x14:cfRule>
          <xm:sqref>AT106</xm:sqref>
        </x14:conditionalFormatting>
        <x14:conditionalFormatting xmlns:xm="http://schemas.microsoft.com/office/excel/2006/main">
          <x14:cfRule type="cellIs" priority="58" operator="equal" id="{87315BD8-F570-4B5E-A099-0DDECB42CE75}">
            <xm:f>Datos!$AO$4</xm:f>
            <x14:dxf>
              <fill>
                <patternFill>
                  <bgColor theme="5" tint="0.39994506668294322"/>
                </patternFill>
              </fill>
            </x14:dxf>
          </x14:cfRule>
          <x14:cfRule type="cellIs" priority="59" operator="equal" id="{4322A960-7DAD-49B6-97BD-1406980DF1C7}">
            <xm:f>Datos!$AO$3</xm:f>
            <x14:dxf>
              <fill>
                <patternFill>
                  <bgColor rgb="FFFFFF00"/>
                </patternFill>
              </fill>
            </x14:dxf>
          </x14:cfRule>
          <x14:cfRule type="cellIs" priority="60" operator="equal" id="{AA91142C-26AD-45D5-85B7-0E8B4B4EBF75}">
            <xm:f>Datos!$AO$2</xm:f>
            <x14:dxf>
              <fill>
                <patternFill>
                  <bgColor rgb="FF92D050"/>
                </patternFill>
              </fill>
            </x14:dxf>
          </x14:cfRule>
          <xm:sqref>AT107</xm:sqref>
        </x14:conditionalFormatting>
        <x14:conditionalFormatting xmlns:xm="http://schemas.microsoft.com/office/excel/2006/main">
          <x14:cfRule type="cellIs" priority="55" operator="equal" id="{8D94FB14-7DF1-4756-8D5F-F122BAEBECC0}">
            <xm:f>Datos!$AO$4</xm:f>
            <x14:dxf>
              <fill>
                <patternFill>
                  <bgColor theme="5" tint="0.39994506668294322"/>
                </patternFill>
              </fill>
            </x14:dxf>
          </x14:cfRule>
          <x14:cfRule type="cellIs" priority="56" operator="equal" id="{3E648355-9086-4A49-A0F3-18453F5075CF}">
            <xm:f>Datos!$AO$3</xm:f>
            <x14:dxf>
              <fill>
                <patternFill>
                  <bgColor rgb="FFFFFF00"/>
                </patternFill>
              </fill>
            </x14:dxf>
          </x14:cfRule>
          <x14:cfRule type="cellIs" priority="57" operator="equal" id="{E5FD7E9B-1CD0-448B-814E-006D68B0DB7B}">
            <xm:f>Datos!$AO$2</xm:f>
            <x14:dxf>
              <fill>
                <patternFill>
                  <bgColor rgb="FF92D050"/>
                </patternFill>
              </fill>
            </x14:dxf>
          </x14:cfRule>
          <xm:sqref>AT108</xm:sqref>
        </x14:conditionalFormatting>
        <x14:conditionalFormatting xmlns:xm="http://schemas.microsoft.com/office/excel/2006/main">
          <x14:cfRule type="cellIs" priority="52" operator="equal" id="{C057C017-41C7-4720-95C3-1971F3BF8254}">
            <xm:f>Datos!$AO$4</xm:f>
            <x14:dxf>
              <fill>
                <patternFill>
                  <bgColor theme="5" tint="0.39994506668294322"/>
                </patternFill>
              </fill>
            </x14:dxf>
          </x14:cfRule>
          <x14:cfRule type="cellIs" priority="53" operator="equal" id="{15FE49F3-643B-461F-9905-F9539FE8E3E2}">
            <xm:f>Datos!$AO$3</xm:f>
            <x14:dxf>
              <fill>
                <patternFill>
                  <bgColor rgb="FFFFFF00"/>
                </patternFill>
              </fill>
            </x14:dxf>
          </x14:cfRule>
          <x14:cfRule type="cellIs" priority="54" operator="equal" id="{BA57AC44-1D11-4589-B415-2303592813FE}">
            <xm:f>Datos!$AO$2</xm:f>
            <x14:dxf>
              <fill>
                <patternFill>
                  <bgColor rgb="FF92D050"/>
                </patternFill>
              </fill>
            </x14:dxf>
          </x14:cfRule>
          <xm:sqref>AT109</xm:sqref>
        </x14:conditionalFormatting>
        <x14:conditionalFormatting xmlns:xm="http://schemas.microsoft.com/office/excel/2006/main">
          <x14:cfRule type="cellIs" priority="49" operator="equal" id="{490DDBFB-8F81-424B-80E2-7D051FD1D067}">
            <xm:f>Datos!$AO$4</xm:f>
            <x14:dxf>
              <fill>
                <patternFill>
                  <bgColor theme="5" tint="0.39994506668294322"/>
                </patternFill>
              </fill>
            </x14:dxf>
          </x14:cfRule>
          <x14:cfRule type="cellIs" priority="50" operator="equal" id="{6DD48BFC-FA8D-4E2F-9E65-30BE15B8C539}">
            <xm:f>Datos!$AO$3</xm:f>
            <x14:dxf>
              <fill>
                <patternFill>
                  <bgColor rgb="FFFFFF00"/>
                </patternFill>
              </fill>
            </x14:dxf>
          </x14:cfRule>
          <x14:cfRule type="cellIs" priority="51" operator="equal" id="{D5033E09-DA36-4C47-9E30-7D855B3876FC}">
            <xm:f>Datos!$AO$2</xm:f>
            <x14:dxf>
              <fill>
                <patternFill>
                  <bgColor rgb="FF92D050"/>
                </patternFill>
              </fill>
            </x14:dxf>
          </x14:cfRule>
          <xm:sqref>AT110</xm:sqref>
        </x14:conditionalFormatting>
        <x14:conditionalFormatting xmlns:xm="http://schemas.microsoft.com/office/excel/2006/main">
          <x14:cfRule type="cellIs" priority="46" operator="equal" id="{E568114A-9A26-449A-8725-988212DA6B87}">
            <xm:f>Datos!$AO$4</xm:f>
            <x14:dxf>
              <fill>
                <patternFill>
                  <bgColor theme="5" tint="0.39994506668294322"/>
                </patternFill>
              </fill>
            </x14:dxf>
          </x14:cfRule>
          <x14:cfRule type="cellIs" priority="47" operator="equal" id="{C7A3C083-9C02-4FA0-B658-2AB4604BBFD1}">
            <xm:f>Datos!$AO$3</xm:f>
            <x14:dxf>
              <fill>
                <patternFill>
                  <bgColor rgb="FFFFFF00"/>
                </patternFill>
              </fill>
            </x14:dxf>
          </x14:cfRule>
          <x14:cfRule type="cellIs" priority="48" operator="equal" id="{9FE29FC0-1DFC-48C5-91C4-C69D0A2D74AA}">
            <xm:f>Datos!$AO$2</xm:f>
            <x14:dxf>
              <fill>
                <patternFill>
                  <bgColor rgb="FF92D050"/>
                </patternFill>
              </fill>
            </x14:dxf>
          </x14:cfRule>
          <xm:sqref>AW86</xm:sqref>
        </x14:conditionalFormatting>
        <x14:conditionalFormatting xmlns:xm="http://schemas.microsoft.com/office/excel/2006/main">
          <x14:cfRule type="cellIs" priority="43" operator="equal" id="{379E748E-8097-42C8-BE53-4629A15BB675}">
            <xm:f>Datos!$AO$4</xm:f>
            <x14:dxf>
              <fill>
                <patternFill>
                  <bgColor theme="5" tint="0.39994506668294322"/>
                </patternFill>
              </fill>
            </x14:dxf>
          </x14:cfRule>
          <x14:cfRule type="cellIs" priority="44" operator="equal" id="{B6366C62-A426-4925-A7C2-0F2F360A339E}">
            <xm:f>Datos!$AO$3</xm:f>
            <x14:dxf>
              <fill>
                <patternFill>
                  <bgColor rgb="FFFFFF00"/>
                </patternFill>
              </fill>
            </x14:dxf>
          </x14:cfRule>
          <x14:cfRule type="cellIs" priority="45" operator="equal" id="{C9E6F2BE-3E71-48BD-B2DD-F756E944AF9D}">
            <xm:f>Datos!$AO$2</xm:f>
            <x14:dxf>
              <fill>
                <patternFill>
                  <bgColor rgb="FF92D050"/>
                </patternFill>
              </fill>
            </x14:dxf>
          </x14:cfRule>
          <xm:sqref>AW101</xm:sqref>
        </x14:conditionalFormatting>
        <x14:conditionalFormatting xmlns:xm="http://schemas.microsoft.com/office/excel/2006/main">
          <x14:cfRule type="expression" priority="40" id="{61FA199B-CDAE-47E6-BBA8-ADA4B78904C0}">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22" operator="equal" id="{C52EBA69-9702-4B9A-9F89-EE61D5DA9895}">
            <xm:f>Datos!$AQ$3</xm:f>
            <x14:dxf>
              <fill>
                <patternFill>
                  <bgColor theme="5" tint="0.39994506668294322"/>
                </patternFill>
              </fill>
            </x14:dxf>
          </x14:cfRule>
          <x14:cfRule type="cellIs" priority="23" operator="equal" id="{C8187B26-BA65-4FB9-BD90-281A1E316CAD}">
            <xm:f>Datos!$AQ$2</xm:f>
            <x14:dxf>
              <fill>
                <patternFill>
                  <bgColor rgb="FF92D050"/>
                </patternFill>
              </fill>
            </x14:dxf>
          </x14:cfRule>
          <xm:sqref>AZ86:BB95</xm:sqref>
        </x14:conditionalFormatting>
        <x14:conditionalFormatting xmlns:xm="http://schemas.microsoft.com/office/excel/2006/main">
          <x14:cfRule type="cellIs" priority="19" operator="equal" id="{3D32EE6E-4FC7-477F-B3D0-96BB730C0874}">
            <xm:f>Datos!$AR$4</xm:f>
            <x14:dxf>
              <fill>
                <patternFill>
                  <bgColor theme="5" tint="0.39994506668294322"/>
                </patternFill>
              </fill>
            </x14:dxf>
          </x14:cfRule>
          <x14:cfRule type="cellIs" priority="20" operator="equal" id="{B97EB3A9-3768-40E5-A6B3-923AFE75A9C6}">
            <xm:f>Datos!$AR$3</xm:f>
            <x14:dxf>
              <fill>
                <patternFill>
                  <bgColor rgb="FFFFFF00"/>
                </patternFill>
              </fill>
            </x14:dxf>
          </x14:cfRule>
          <x14:cfRule type="cellIs" priority="21" operator="equal" id="{C22A1B2D-9D00-404F-8755-3B0FF8A27606}">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Proceso'!$D$60:$D$69</xm:f>
          </x14:formula1>
          <xm:sqref>J50:AB59</xm:sqref>
        </x14:dataValidation>
        <x14:dataValidation type="list" allowBlank="1" showInputMessage="1" showErrorMessage="1">
          <x14:formula1>
            <xm:f>Datos!$I$2:$I$21</xm:f>
          </x14:formula1>
          <xm:sqref>S17:V17</xm:sqref>
        </x14:dataValidation>
        <x14:dataValidation type="list" allowBlank="1" showInputMessage="1">
          <x14:formula1>
            <xm:f>'Contexto Proceso'!$D$46:$D$58</xm:f>
          </x14:formula1>
          <xm:sqref>J38:AB47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M231"/>
  <sheetViews>
    <sheetView showGridLines="0" view="pageBreakPreview" zoomScale="80" zoomScaleNormal="100" zoomScaleSheetLayoutView="80" workbookViewId="0">
      <selection activeCell="D17" sqref="D17:Q17"/>
    </sheetView>
  </sheetViews>
  <sheetFormatPr defaultColWidth="11.5703125" defaultRowHeight="15"/>
  <cols>
    <col min="1" max="6" width="2.7109375" style="52" customWidth="1"/>
    <col min="7" max="7" width="3.140625" style="52" customWidth="1"/>
    <col min="8" max="8" width="4.42578125" style="52" customWidth="1"/>
    <col min="9" max="9" width="3.7109375" style="52" customWidth="1"/>
    <col min="10" max="11" width="2.7109375" style="52" customWidth="1"/>
    <col min="12" max="12" width="3.42578125" style="52" customWidth="1"/>
    <col min="13" max="15" width="2.7109375" style="52" customWidth="1"/>
    <col min="16" max="17" width="4.7109375" style="52" customWidth="1"/>
    <col min="18" max="20" width="2.7109375" style="52" customWidth="1"/>
    <col min="21" max="21" width="4.28515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6.85546875" style="52" customWidth="1"/>
    <col min="46" max="47" width="2.7109375" style="52" customWidth="1"/>
    <col min="48" max="48" width="4.7109375" style="52" customWidth="1"/>
    <col min="49" max="50" width="2.7109375" style="52" customWidth="1"/>
    <col min="51" max="51" width="4" style="52" customWidth="1"/>
    <col min="52" max="53" width="2.7109375" style="52" customWidth="1"/>
    <col min="54" max="54" width="7.42578125" style="52" customWidth="1"/>
    <col min="55" max="58" width="2.7109375" style="52" customWidth="1"/>
    <col min="59" max="59" width="37.85546875" style="52" customWidth="1"/>
    <col min="60" max="60" width="2.7109375" style="52" customWidth="1"/>
    <col min="61"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91" width="11.5703125" style="52" hidden="1" customWidth="1"/>
    <col min="92" max="96" width="0" style="52" hidden="1" customWidth="1"/>
    <col min="97"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47"/>
      <c r="Q6" s="247"/>
      <c r="R6" s="247"/>
      <c r="S6" s="247"/>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47"/>
      <c r="E8" s="247"/>
      <c r="F8" s="247"/>
      <c r="G8" s="247"/>
      <c r="H8" s="57"/>
      <c r="I8" s="57"/>
      <c r="J8" s="61"/>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57"/>
      <c r="BD8" s="57"/>
      <c r="BE8" s="57"/>
      <c r="BF8" s="57"/>
      <c r="BG8" s="59"/>
    </row>
    <row r="9" spans="1:64" ht="31.15" customHeight="1">
      <c r="A9" s="56"/>
      <c r="B9" s="57"/>
      <c r="C9" s="58"/>
      <c r="D9" s="715" t="s">
        <v>30</v>
      </c>
      <c r="E9" s="715"/>
      <c r="F9" s="715"/>
      <c r="G9" s="715"/>
      <c r="H9" s="715"/>
      <c r="I9" s="715"/>
      <c r="J9" s="61"/>
      <c r="K9" s="946"/>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23.45" hidden="1" customHeight="1">
      <c r="A10" s="56"/>
      <c r="B10" s="57"/>
      <c r="C10" s="58"/>
      <c r="D10" s="58"/>
      <c r="E10" s="58"/>
      <c r="F10" s="247"/>
      <c r="G10" s="247"/>
      <c r="H10" s="247"/>
      <c r="I10" s="247"/>
      <c r="J10" s="61"/>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47"/>
      <c r="G11" s="247"/>
      <c r="H11" s="247"/>
      <c r="I11" s="247"/>
      <c r="J11" s="61"/>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62"/>
      <c r="AU11" s="62"/>
      <c r="AV11" s="62"/>
      <c r="AW11" s="62"/>
      <c r="AX11" s="62"/>
      <c r="AY11" s="62"/>
      <c r="AZ11" s="62"/>
      <c r="BA11" s="62"/>
      <c r="BB11" s="62"/>
      <c r="BC11" s="62"/>
      <c r="BD11" s="57"/>
      <c r="BE11" s="57"/>
      <c r="BF11" s="57"/>
      <c r="BG11" s="59"/>
      <c r="BJ11" s="246"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597</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3</v>
      </c>
      <c r="AL12" s="57"/>
      <c r="AM12" s="57"/>
      <c r="AN12" s="57"/>
      <c r="AO12" s="57"/>
      <c r="AP12" s="57"/>
      <c r="AQ12" s="57"/>
      <c r="AR12" s="57"/>
      <c r="AS12" s="57"/>
      <c r="AT12" s="57"/>
      <c r="AU12" s="248"/>
      <c r="AV12" s="248"/>
      <c r="AW12" s="248"/>
      <c r="AX12" s="248"/>
      <c r="AY12" s="248"/>
      <c r="AZ12" s="248"/>
      <c r="BA12" s="248"/>
      <c r="BB12" s="248"/>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34"/>
      <c r="E17" s="934"/>
      <c r="F17" s="934"/>
      <c r="G17" s="934"/>
      <c r="H17" s="934"/>
      <c r="I17" s="934"/>
      <c r="J17" s="934"/>
      <c r="K17" s="934"/>
      <c r="L17" s="934"/>
      <c r="M17" s="934"/>
      <c r="N17" s="934"/>
      <c r="O17" s="934"/>
      <c r="P17" s="934"/>
      <c r="Q17" s="934"/>
      <c r="R17" s="57"/>
      <c r="S17" s="934"/>
      <c r="T17" s="934"/>
      <c r="U17" s="934"/>
      <c r="V17" s="934"/>
      <c r="W17" s="57"/>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3"/>
      <c r="C18" s="223"/>
      <c r="D18" s="223"/>
      <c r="E18" s="223"/>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3"/>
      <c r="C19" s="223"/>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3"/>
      <c r="C20" s="223"/>
      <c r="D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66" t="str">
        <f>IF('Contexto Estrat. Ins'!$D$9&lt;&gt;"",'Contexto Estrat. Ins'!$D$8,"")</f>
        <v/>
      </c>
      <c r="BL20" s="66" t="str">
        <f>IF('Contexto Estrat. Ins'!$D$10&lt;&gt;"",'Contexto Estrat. Ins'!$D$8,"")</f>
        <v/>
      </c>
      <c r="BM20" s="66" t="str">
        <f>IF('Contexto Estrat. Ins'!$D$11&lt;&gt;"",'Contexto Estrat. Ins'!$D$8,"")</f>
        <v/>
      </c>
      <c r="BN20" s="66" t="str">
        <f>IF('Contexto Estrat. Ins'!$D$12&lt;&gt;"",'Contexto Estrat. Ins'!$D$8,"")</f>
        <v/>
      </c>
      <c r="BO20" s="66" t="str">
        <f>IF('Contexto Estrat. Ins'!$D$13&lt;&gt;"",'Contexto Estrat. Ins'!$D$8,"")</f>
        <v/>
      </c>
      <c r="BP20" s="66"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66" t="str">
        <f>IF('Contexto Estrat. Ins'!$E$9&lt;&gt;"",'Contexto Estrat. Ins'!$E$8,"")</f>
        <v/>
      </c>
      <c r="BL21" s="66" t="str">
        <f>IF('Contexto Estrat. Ins'!$E$10&lt;&gt;"",'Contexto Estrat. Ins'!$E$8,"")</f>
        <v/>
      </c>
      <c r="BM21" s="66" t="str">
        <f>IF('Contexto Estrat. Ins'!$E$11&lt;&gt;"",'Contexto Estrat. Ins'!$E$8,"")</f>
        <v/>
      </c>
      <c r="BN21" s="66" t="str">
        <f>IF('Contexto Estrat. Ins'!$E$12&lt;&gt;"",'Contexto Estrat. Ins'!$E$8,"")</f>
        <v/>
      </c>
      <c r="BO21" s="66" t="str">
        <f>IF('Contexto Estrat. Ins'!$E$13&lt;&gt;"",'Contexto Estrat. Ins'!$E$8,"")</f>
        <v/>
      </c>
      <c r="BP21" s="66"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66" t="str">
        <f>IF('Contexto Estrat. Ins'!$F$9&lt;&gt;"",'Contexto Estrat. Ins'!$F$8,"")</f>
        <v/>
      </c>
      <c r="BL22" s="66" t="str">
        <f>IF('Contexto Estrat. Ins'!$F$10&lt;&gt;"",'Contexto Estrat. Ins'!$F$8,"")</f>
        <v/>
      </c>
      <c r="BM22" s="66" t="str">
        <f>IF('Contexto Estrat. Ins'!$F$11&lt;&gt;"",'Contexto Estrat. Ins'!$F$8,"")</f>
        <v/>
      </c>
      <c r="BN22" s="66" t="str">
        <f>IF('Contexto Estrat. Ins'!$F$12&lt;&gt;"",'Contexto Estrat. Ins'!$F$8,"")</f>
        <v/>
      </c>
      <c r="BO22" s="66" t="str">
        <f>IF('Contexto Estrat. Ins'!$F$13&lt;&gt;"",'Contexto Estrat. Ins'!$F$8,"")</f>
        <v/>
      </c>
      <c r="BP22" s="66"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31.15" customHeight="1">
      <c r="A23" s="56"/>
      <c r="B23" s="57"/>
      <c r="C23" s="57"/>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c r="AZ23" s="936"/>
      <c r="BA23" s="936"/>
      <c r="BB23" s="936"/>
      <c r="BC23" s="936"/>
      <c r="BD23" s="936"/>
      <c r="BE23" s="936"/>
      <c r="BF23" s="936"/>
      <c r="BG23" s="59"/>
      <c r="BK23" s="66" t="str">
        <f>IF('Contexto Estrat. Ins'!$G$9&lt;&gt;"",'Contexto Estrat. Ins'!$G$8,"")</f>
        <v/>
      </c>
      <c r="BL23" s="66" t="str">
        <f>IF('Contexto Estrat. Ins'!$G$10&lt;&gt;"",'Contexto Estrat. Ins'!$G$8,"")</f>
        <v/>
      </c>
      <c r="BM23" s="66" t="str">
        <f>IF('Contexto Estrat. Ins'!$G$11&lt;&gt;"",'Contexto Estrat. Ins'!$G$8,"")</f>
        <v/>
      </c>
      <c r="BN23" s="66" t="str">
        <f>IF('Contexto Estrat. Ins'!$G$12&lt;&gt;"",'Contexto Estrat. Ins'!$G$8,"")</f>
        <v/>
      </c>
      <c r="BO23" s="66" t="str">
        <f>IF('Contexto Estrat. Ins'!$G$13&lt;&gt;"",'Contexto Estrat. Ins'!$G$8,"")</f>
        <v/>
      </c>
      <c r="BP23" s="66"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4" spans="1:85" s="457" customFormat="1" ht="31.15" customHeight="1">
      <c r="A24" s="451"/>
      <c r="B24" s="452"/>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4"/>
      <c r="AX24" s="454"/>
      <c r="AY24" s="455"/>
      <c r="AZ24" s="455"/>
      <c r="BA24" s="455"/>
      <c r="BB24" s="455"/>
      <c r="BC24" s="455"/>
      <c r="BD24" s="455"/>
      <c r="BE24" s="455"/>
      <c r="BF24" s="455"/>
      <c r="BG24" s="456"/>
      <c r="BK24" s="458"/>
      <c r="BL24" s="458"/>
      <c r="BM24" s="458"/>
      <c r="BN24" s="458"/>
      <c r="BO24" s="458"/>
      <c r="BP24" s="458"/>
      <c r="BQ24" s="458"/>
      <c r="BS24" s="458"/>
      <c r="BT24" s="458"/>
      <c r="BU24" s="458"/>
      <c r="BV24" s="458"/>
      <c r="BW24" s="458"/>
      <c r="BX24" s="458"/>
      <c r="BY24" s="458"/>
      <c r="CA24" s="458"/>
      <c r="CB24" s="458"/>
      <c r="CC24" s="458"/>
      <c r="CD24" s="458"/>
      <c r="CE24" s="458"/>
      <c r="CF24" s="458"/>
      <c r="CG24" s="458"/>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ht="14.25" customHeight="1">
      <c r="A26" s="56"/>
      <c r="B26" s="57"/>
      <c r="C26" s="57"/>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0"/>
      <c r="AT26" s="73"/>
      <c r="AU26" s="73"/>
      <c r="AV26" s="73"/>
      <c r="AW26" s="73"/>
      <c r="AX26" s="73"/>
      <c r="AY26" s="73"/>
      <c r="AZ26" s="73"/>
      <c r="BA26" s="73"/>
      <c r="BB26" s="73"/>
      <c r="BC26" s="57"/>
      <c r="BD26" s="57"/>
      <c r="BE26" s="57"/>
      <c r="BF26" s="57"/>
      <c r="BG26" s="59"/>
      <c r="BK26" s="66" t="str">
        <f>IF('Contexto Estrat. Ins'!$H$9&lt;&gt;"",'Contexto Estrat. Ins'!$H$8,"")</f>
        <v/>
      </c>
      <c r="BL26" s="66" t="str">
        <f>IF('Contexto Estrat. Ins'!$H$10&lt;&gt;"",'Contexto Estrat. Ins'!$H$8,"")</f>
        <v/>
      </c>
      <c r="BM26" s="66" t="str">
        <f>IF('Contexto Estrat. Ins'!$H$11&lt;&gt;"",'Contexto Estrat. Ins'!$H$8,"")</f>
        <v/>
      </c>
      <c r="BN26" s="66" t="str">
        <f>IF('Contexto Estrat. Ins'!$H$12&lt;&gt;"",'Contexto Estrat. Ins'!$H$8,"")</f>
        <v/>
      </c>
      <c r="BO26" s="66" t="str">
        <f>IF('Contexto Estrat. Ins'!$H$13&lt;&gt;"",'Contexto Estrat. Ins'!$H$8,"")</f>
        <v/>
      </c>
      <c r="BP26" s="66" t="str">
        <f>IF('Contexto Estrat. Ins'!$H$14&lt;&gt;"",'Contexto Estrat. Ins'!$H$8,"")</f>
        <v/>
      </c>
      <c r="BQ26" s="66" t="str">
        <f>IF($D$28='Contexto Estrat. Ins'!$B$9,BK26,IF($D$28='Contexto Estrat. Ins'!$B$10,BL26,IF($D$28='Contexto Estrat. Ins'!$B$11,BM26,IF($D$28='Contexto Estrat. Ins'!$B$12,BN26,IF($D$28='Contexto Estrat. Ins'!$B$13,BO26,IF($D$28='Contexto Estrat. Ins'!$B$14,BP26,""))))))</f>
        <v/>
      </c>
      <c r="BS26" s="66" t="str">
        <f>IF('Contexto Estrat. Ins'!$H$39&lt;&gt;"",'Contexto Estrat. Ins'!$H$38,"")</f>
        <v/>
      </c>
      <c r="BT26" s="66" t="str">
        <f>IF('Contexto Estrat. Ins'!$H$40&lt;&gt;"",'Contexto Estrat. Ins'!$H$38,"")</f>
        <v/>
      </c>
      <c r="BU26" s="66" t="str">
        <f>IF('Contexto Estrat. Ins'!$H$41&lt;&gt;"",'Contexto Estrat. Ins'!$H$38,"")</f>
        <v/>
      </c>
      <c r="BV26" s="66" t="str">
        <f>IF('Contexto Estrat. Ins'!$H$42&lt;&gt;"",'Contexto Estrat. Ins'!$H$38,"")</f>
        <v/>
      </c>
      <c r="BW26" s="66" t="str">
        <f>IF('Contexto Estrat. Ins'!$H$43&lt;&gt;"",'Contexto Estrat. Ins'!$H$38,"")</f>
        <v/>
      </c>
      <c r="BX26" s="66" t="str">
        <f>IF('Contexto Estrat. Ins'!$H$44&lt;&gt;"",'Contexto Estrat. Ins'!$H$38,"")</f>
        <v/>
      </c>
      <c r="BY26" s="66" t="str">
        <f>IF($D$28='Contexto Estrat. Ins'!$B$39,BS26,IF($D$28='Contexto Estrat. Ins'!$B$40,BT26,IF($D$28='Contexto Estrat. Ins'!$B$41,BU26,IF($D$28='Contexto Estrat. Ins'!$B$42,BV26,IF($D$28='Contexto Estrat. Ins'!$B$43,BW26,IF($D$28='Contexto Estrat. Ins'!$B$44,BX26,""))))))</f>
        <v/>
      </c>
      <c r="CA26" s="66" t="str">
        <f>IF('Contexto Estrat. Ins'!$H$19&lt;&gt;"",'Contexto Estrat. Ins'!$H$18,"")</f>
        <v/>
      </c>
      <c r="CB26" s="66" t="str">
        <f>IF('Contexto Estrat. Ins'!$H$20&lt;&gt;"",'Contexto Estrat. Ins'!$H$18,"")</f>
        <v/>
      </c>
      <c r="CC26" s="66" t="str">
        <f>IF('Contexto Estrat. Ins'!$H$21&lt;&gt;"",'Contexto Estrat. Ins'!$H$18,"")</f>
        <v/>
      </c>
      <c r="CD26" s="66" t="str">
        <f>IF('Contexto Estrat. Ins'!$H$22&lt;&gt;"",'Contexto Estrat. Ins'!$H$18,"")</f>
        <v/>
      </c>
      <c r="CE26" s="66" t="str">
        <f>IF('Contexto Estrat. Ins'!$H$23&lt;&gt;"",'Contexto Estrat. Ins'!$H$18,"")</f>
        <v/>
      </c>
      <c r="CF26" s="66" t="str">
        <f>IF('Contexto Estrat. Ins'!$H$24&lt;&gt;"",'Contexto Estrat. Ins'!$H$18,"")</f>
        <v/>
      </c>
      <c r="CG26" s="66" t="str">
        <f>IF($D$28='Contexto Estrat. Ins'!$B$19,CA26,IF($D$28='Contexto Estrat. Ins'!$B$20,CB26,IF($D$28='Contexto Estrat. Ins'!$B$21,CC26,IF($D$28='Contexto Estrat. Ins'!$B$22,CD26,IF($D$28='Contexto Estrat. Ins'!$B$23,CE26,IF($D$28='Contexto Estrat. Ins'!$B$24,CF26,""))))))</f>
        <v/>
      </c>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IF(OR(AK12=Datos!A2,AK12=Datos!A3,AK12=Datos!A4,AK12=Datos!A5),"Seleccione o mencione otros procesos del SIG posiblemente afectados",IF(AK12=Datos!A9,"Seleccione o mencione otros procesos del SIG posiblemente favorecidos",""))</f>
        <v>Seleccione o mencione otros procesos del SIG posiblemente afectados</v>
      </c>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59"/>
      <c r="BK27" s="66" t="str">
        <f>IF('Contexto Estrat. Ins'!$I$9&lt;&gt;"",'Contexto Estrat. Ins'!$I$8,"")</f>
        <v/>
      </c>
      <c r="BL27" s="66" t="str">
        <f>IF('Contexto Estrat. Ins'!$I$10&lt;&gt;"",'Contexto Estrat. Ins'!$I$8,"")</f>
        <v/>
      </c>
      <c r="BM27" s="66" t="str">
        <f>IF('Contexto Estrat. Ins'!$I$11&lt;&gt;"",'Contexto Estrat. Ins'!$I$8,"")</f>
        <v/>
      </c>
      <c r="BN27" s="66" t="str">
        <f>IF('Contexto Estrat. Ins'!$I$12&lt;&gt;"",'Contexto Estrat. Ins'!$I$8,"")</f>
        <v/>
      </c>
      <c r="BO27" s="66" t="str">
        <f>IF('Contexto Estrat. Ins'!$I$13&lt;&gt;"",'Contexto Estrat. Ins'!$I$8,"")</f>
        <v/>
      </c>
      <c r="BP27" s="66"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66" t="str">
        <f>IF('Contexto Estrat. Ins'!$J$9&lt;&gt;"",'Contexto Estrat. Ins'!$J$8,"")</f>
        <v/>
      </c>
      <c r="BL28" s="66" t="str">
        <f>IF('Contexto Estrat. Ins'!$J$10&lt;&gt;"",'Contexto Estrat. Ins'!$J$8,"")</f>
        <v/>
      </c>
      <c r="BM28" s="66" t="str">
        <f>IF('Contexto Estrat. Ins'!$J$11&lt;&gt;"",'Contexto Estrat. Ins'!$J$8,"")</f>
        <v/>
      </c>
      <c r="BN28" s="66" t="str">
        <f>IF('Contexto Estrat. Ins'!$J$12&lt;&gt;"",'Contexto Estrat. Ins'!$J$8,"")</f>
        <v/>
      </c>
      <c r="BO28" s="66" t="str">
        <f>IF('Contexto Estrat. Ins'!$J$13&lt;&gt;"",'Contexto Estrat. Ins'!$J$8,"")</f>
        <v/>
      </c>
      <c r="BP28" s="66"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66" t="str">
        <f>IF('Contexto Estrat. Ins'!$K$9&lt;&gt;"",'Contexto Estrat. Ins'!$K$8,"")</f>
        <v/>
      </c>
      <c r="BL29" s="66" t="str">
        <f>IF('Contexto Estrat. Ins'!$K$10&lt;&gt;"",'Contexto Estrat. Ins'!$K$8,"")</f>
        <v/>
      </c>
      <c r="BM29" s="66" t="str">
        <f>IF('Contexto Estrat. Ins'!$K$11&lt;&gt;"",'Contexto Estrat. Ins'!$K$8,"")</f>
        <v/>
      </c>
      <c r="BN29" s="66" t="str">
        <f>IF('Contexto Estrat. Ins'!$K$12&lt;&gt;"",'Contexto Estrat. Ins'!$K$8,"")</f>
        <v/>
      </c>
      <c r="BO29" s="66" t="str">
        <f>IF('Contexto Estrat. Ins'!$K$13&lt;&gt;"",'Contexto Estrat. Ins'!$K$8,"")</f>
        <v/>
      </c>
      <c r="BP29" s="66"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66" t="str">
        <f>IF('Contexto Estrat. Ins'!$L$9&lt;&gt;"",'Contexto Estrat. Ins'!$L$8,"")</f>
        <v/>
      </c>
      <c r="BL30" s="66" t="str">
        <f>IF('Contexto Estrat. Ins'!$L$10&lt;&gt;"",'Contexto Estrat. Ins'!$L$8,"")</f>
        <v/>
      </c>
      <c r="BM30" s="66" t="str">
        <f>IF('Contexto Estrat. Ins'!$L$11&lt;&gt;"",'Contexto Estrat. Ins'!$L$8,"")</f>
        <v/>
      </c>
      <c r="BN30" s="66" t="str">
        <f>IF('Contexto Estrat. Ins'!$L$12&lt;&gt;"",'Contexto Estrat. Ins'!$L$8,"")</f>
        <v/>
      </c>
      <c r="BO30" s="66" t="str">
        <f>IF('Contexto Estrat. Ins'!$L$13&lt;&gt;"",'Contexto Estrat. Ins'!$L$8,"")</f>
        <v/>
      </c>
      <c r="BP30" s="66"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66" t="str">
        <f>IF('Contexto Estrat. Ins'!$M$9&lt;&gt;"",'Contexto Estrat. Ins'!$M$8,"")</f>
        <v/>
      </c>
      <c r="BL31" s="66" t="str">
        <f>IF('Contexto Estrat. Ins'!$M$10&lt;&gt;"",'Contexto Estrat. Ins'!$M$8,"")</f>
        <v/>
      </c>
      <c r="BM31" s="66" t="str">
        <f>IF('Contexto Estrat. Ins'!$M$11&lt;&gt;"",'Contexto Estrat. Ins'!$M$8,"")</f>
        <v/>
      </c>
      <c r="BN31" s="66" t="str">
        <f>IF('Contexto Estrat. Ins'!$M$12&lt;&gt;"",'Contexto Estrat. Ins'!$M$8,"")</f>
        <v/>
      </c>
      <c r="BO31" s="66" t="str">
        <f>IF('Contexto Estrat. Ins'!$M$13&lt;&gt;"",'Contexto Estrat. Ins'!$M$8,"")</f>
        <v/>
      </c>
      <c r="BP31" s="66"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954"/>
      <c r="E38" s="954"/>
      <c r="F38" s="954"/>
      <c r="G38" s="954"/>
      <c r="H38" s="954"/>
      <c r="I38" s="954"/>
      <c r="J38" s="814"/>
      <c r="K38" s="814"/>
      <c r="L38" s="814"/>
      <c r="M38" s="814"/>
      <c r="N38" s="814"/>
      <c r="O38" s="814"/>
      <c r="P38" s="814"/>
      <c r="Q38" s="814"/>
      <c r="R38" s="814"/>
      <c r="S38" s="814"/>
      <c r="T38" s="814"/>
      <c r="U38" s="814"/>
      <c r="V38" s="814"/>
      <c r="W38" s="814"/>
      <c r="X38" s="814"/>
      <c r="Y38" s="814"/>
      <c r="Z38" s="814"/>
      <c r="AA38" s="814"/>
      <c r="AB38" s="814"/>
      <c r="AC38" s="57"/>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954"/>
      <c r="E39" s="954"/>
      <c r="F39" s="954"/>
      <c r="G39" s="954"/>
      <c r="H39" s="954"/>
      <c r="I39" s="954"/>
      <c r="J39" s="814"/>
      <c r="K39" s="814"/>
      <c r="L39" s="814"/>
      <c r="M39" s="814"/>
      <c r="N39" s="814"/>
      <c r="O39" s="814"/>
      <c r="P39" s="814"/>
      <c r="Q39" s="814"/>
      <c r="R39" s="814"/>
      <c r="S39" s="814"/>
      <c r="T39" s="814"/>
      <c r="U39" s="814"/>
      <c r="V39" s="814"/>
      <c r="W39" s="814"/>
      <c r="X39" s="814"/>
      <c r="Y39" s="814"/>
      <c r="Z39" s="814"/>
      <c r="AA39" s="814"/>
      <c r="AB39" s="814"/>
      <c r="AC39" s="57"/>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954"/>
      <c r="E40" s="954"/>
      <c r="F40" s="954"/>
      <c r="G40" s="954"/>
      <c r="H40" s="954"/>
      <c r="I40" s="954"/>
      <c r="J40" s="814"/>
      <c r="K40" s="814"/>
      <c r="L40" s="814"/>
      <c r="M40" s="814"/>
      <c r="N40" s="814"/>
      <c r="O40" s="814"/>
      <c r="P40" s="814"/>
      <c r="Q40" s="814"/>
      <c r="R40" s="814"/>
      <c r="S40" s="814"/>
      <c r="T40" s="814"/>
      <c r="U40" s="814"/>
      <c r="V40" s="814"/>
      <c r="W40" s="814"/>
      <c r="X40" s="814"/>
      <c r="Y40" s="814"/>
      <c r="Z40" s="814"/>
      <c r="AA40" s="814"/>
      <c r="AB40" s="814"/>
      <c r="AC40" s="57"/>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954"/>
      <c r="E41" s="954"/>
      <c r="F41" s="954"/>
      <c r="G41" s="954"/>
      <c r="H41" s="954"/>
      <c r="I41" s="954"/>
      <c r="J41" s="814"/>
      <c r="K41" s="814"/>
      <c r="L41" s="814"/>
      <c r="M41" s="814"/>
      <c r="N41" s="814"/>
      <c r="O41" s="814"/>
      <c r="P41" s="814"/>
      <c r="Q41" s="814"/>
      <c r="R41" s="814"/>
      <c r="S41" s="814"/>
      <c r="T41" s="814"/>
      <c r="U41" s="814"/>
      <c r="V41" s="814"/>
      <c r="W41" s="814"/>
      <c r="X41" s="814"/>
      <c r="Y41" s="814"/>
      <c r="Z41" s="814"/>
      <c r="AA41" s="814"/>
      <c r="AB41" s="814"/>
      <c r="AC41" s="57"/>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954"/>
      <c r="E42" s="954"/>
      <c r="F42" s="954"/>
      <c r="G42" s="954"/>
      <c r="H42" s="954"/>
      <c r="I42" s="954"/>
      <c r="J42" s="814"/>
      <c r="K42" s="814"/>
      <c r="L42" s="814"/>
      <c r="M42" s="814"/>
      <c r="N42" s="814"/>
      <c r="O42" s="814"/>
      <c r="P42" s="814"/>
      <c r="Q42" s="814"/>
      <c r="R42" s="814"/>
      <c r="S42" s="814"/>
      <c r="T42" s="814"/>
      <c r="U42" s="814"/>
      <c r="V42" s="814"/>
      <c r="W42" s="814"/>
      <c r="X42" s="814"/>
      <c r="Y42" s="814"/>
      <c r="Z42" s="814"/>
      <c r="AA42" s="814"/>
      <c r="AB42" s="814"/>
      <c r="AC42" s="57"/>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954"/>
      <c r="E43" s="954"/>
      <c r="F43" s="954"/>
      <c r="G43" s="954"/>
      <c r="H43" s="954"/>
      <c r="I43" s="954"/>
      <c r="J43" s="814"/>
      <c r="K43" s="814"/>
      <c r="L43" s="814"/>
      <c r="M43" s="814"/>
      <c r="N43" s="814"/>
      <c r="O43" s="814"/>
      <c r="P43" s="814"/>
      <c r="Q43" s="814"/>
      <c r="R43" s="814"/>
      <c r="S43" s="814"/>
      <c r="T43" s="814"/>
      <c r="U43" s="814"/>
      <c r="V43" s="814"/>
      <c r="W43" s="814"/>
      <c r="X43" s="814"/>
      <c r="Y43" s="814"/>
      <c r="Z43" s="814"/>
      <c r="AA43" s="814"/>
      <c r="AB43" s="814"/>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814"/>
      <c r="K44" s="814"/>
      <c r="L44" s="814"/>
      <c r="M44" s="814"/>
      <c r="N44" s="814"/>
      <c r="O44" s="814"/>
      <c r="P44" s="814"/>
      <c r="Q44" s="814"/>
      <c r="R44" s="814"/>
      <c r="S44" s="814"/>
      <c r="T44" s="814"/>
      <c r="U44" s="814"/>
      <c r="V44" s="814"/>
      <c r="W44" s="814"/>
      <c r="X44" s="814"/>
      <c r="Y44" s="814"/>
      <c r="Z44" s="814"/>
      <c r="AA44" s="814"/>
      <c r="AB44" s="814"/>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954"/>
      <c r="E50" s="954"/>
      <c r="F50" s="954"/>
      <c r="G50" s="954"/>
      <c r="H50" s="954"/>
      <c r="I50" s="954"/>
      <c r="J50" s="814"/>
      <c r="K50" s="814"/>
      <c r="L50" s="814"/>
      <c r="M50" s="814"/>
      <c r="N50" s="814"/>
      <c r="O50" s="814"/>
      <c r="P50" s="814"/>
      <c r="Q50" s="814"/>
      <c r="R50" s="814"/>
      <c r="S50" s="814"/>
      <c r="T50" s="814"/>
      <c r="U50" s="814"/>
      <c r="V50" s="814"/>
      <c r="W50" s="814"/>
      <c r="X50" s="814"/>
      <c r="Y50" s="814"/>
      <c r="Z50" s="814"/>
      <c r="AA50" s="814"/>
      <c r="AB50" s="814"/>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954"/>
      <c r="E51" s="954"/>
      <c r="F51" s="954"/>
      <c r="G51" s="954"/>
      <c r="H51" s="954"/>
      <c r="I51" s="954"/>
      <c r="J51" s="814"/>
      <c r="K51" s="814"/>
      <c r="L51" s="814"/>
      <c r="M51" s="814"/>
      <c r="N51" s="814"/>
      <c r="O51" s="814"/>
      <c r="P51" s="814"/>
      <c r="Q51" s="814"/>
      <c r="R51" s="814"/>
      <c r="S51" s="814"/>
      <c r="T51" s="814"/>
      <c r="U51" s="814"/>
      <c r="V51" s="814"/>
      <c r="W51" s="814"/>
      <c r="X51" s="814"/>
      <c r="Y51" s="814"/>
      <c r="Z51" s="814"/>
      <c r="AA51" s="814"/>
      <c r="AB51" s="814"/>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814"/>
      <c r="K52" s="814"/>
      <c r="L52" s="814"/>
      <c r="M52" s="814"/>
      <c r="N52" s="814"/>
      <c r="O52" s="814"/>
      <c r="P52" s="814"/>
      <c r="Q52" s="814"/>
      <c r="R52" s="814"/>
      <c r="S52" s="814"/>
      <c r="T52" s="814"/>
      <c r="U52" s="814"/>
      <c r="V52" s="814"/>
      <c r="W52" s="814"/>
      <c r="X52" s="814"/>
      <c r="Y52" s="814"/>
      <c r="Z52" s="814"/>
      <c r="AA52" s="814"/>
      <c r="AB52" s="81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0</v>
      </c>
      <c r="BM61" s="132" t="str">
        <f>IF(AND(I65="",I66=""),"",INDEX($R$68:$R$72,$BL$61,1))</f>
        <v/>
      </c>
      <c r="BO61" s="131"/>
      <c r="BP61" s="925"/>
      <c r="BQ61" s="925"/>
      <c r="BR61" s="131"/>
      <c r="BS61" s="131" t="s">
        <v>91</v>
      </c>
      <c r="BT61" s="132">
        <f>IF($AK$12&lt;&gt;"",BL61,"")</f>
        <v>0</v>
      </c>
      <c r="BU61" s="132" t="str">
        <f>IF($AK$12&lt;&gt;"",$BM$61,"")</f>
        <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t="str">
        <f>H81</f>
        <v/>
      </c>
      <c r="BM62" s="132" t="e">
        <f>INDEX($R$76:$R$80,$BL$62,1)</f>
        <v>#VALUE!</v>
      </c>
      <c r="BO62" s="131" t="s">
        <v>100</v>
      </c>
      <c r="BP62" s="132" t="e">
        <f>BL62-1</f>
        <v>#VALUE!</v>
      </c>
      <c r="BQ62" s="132" t="e">
        <f>BM62</f>
        <v>#VALUE!</v>
      </c>
      <c r="BR62" s="131"/>
      <c r="BS62" s="131" t="s">
        <v>90</v>
      </c>
      <c r="BT62" s="132" t="str">
        <f>IF($AK$12="","",IF($AK$12=1,$BP$62,$BL$62))</f>
        <v/>
      </c>
      <c r="BU62" s="132" t="e">
        <f>IF($AK$12="","",IF($AK$12=1,$BQ$62,$BM$62))</f>
        <v>#VALUE!</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Insignificante (1)</v>
      </c>
      <c r="BM64" s="132" t="str">
        <f>IF($AK$12=1,Datos!$P$3,IF(OR($AK$12=2,$AK$12=3,$AK$12=4),Datos!$Q$3,IF($AK$12=5,Datos!$R$3,"")))</f>
        <v>Menor (2)</v>
      </c>
      <c r="BN64" s="132" t="str">
        <f>IF($AK$12=1,Datos!$P$4,IF(OR($AK$12=2,$AK$12=3,$AK$12=4),Datos!$Q$4,IF($AK$12=5,Datos!$R$4,"")))</f>
        <v>Moderado (3)</v>
      </c>
      <c r="BO64" s="132" t="str">
        <f>IF($AK$12=1,Datos!$P$5,IF(OR($AK$12=2,$AK$12=3,$AK$12=4),Datos!$Q$5,IF($AK$12=5,Datos!$R$5,"")))</f>
        <v>Mayor (4)</v>
      </c>
      <c r="BP64" s="132" t="str">
        <f>IF($AK$12=1,Datos!$P$6,IF(OR($AK$12=2,$AK$12=3,$AK$12=4),Datos!$Q$6,IF($AK$12=5,Datos!$R$6,"")))</f>
        <v>Catastrófico (5)</v>
      </c>
    </row>
    <row r="65" spans="1:75" ht="14.45" customHeight="1">
      <c r="A65" s="56"/>
      <c r="B65" s="57"/>
      <c r="C65" s="57"/>
      <c r="D65" s="57"/>
      <c r="E65" s="914" t="s">
        <v>130</v>
      </c>
      <c r="F65" s="914"/>
      <c r="G65" s="914"/>
      <c r="H65" s="915"/>
      <c r="I65" s="988" t="str">
        <f>IF(Frecuencia!V20="","",Frecuencia!V20)</f>
        <v/>
      </c>
      <c r="J65" s="989"/>
      <c r="K65" s="989"/>
      <c r="L65" s="989"/>
      <c r="M65" s="989"/>
      <c r="N65" s="989"/>
      <c r="O65" s="989"/>
      <c r="P65" s="989"/>
      <c r="Q65" s="989"/>
      <c r="R65" s="989"/>
      <c r="S65" s="989"/>
      <c r="T65" s="989"/>
      <c r="U65" s="989"/>
      <c r="V65" s="989"/>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Rara vez (1)</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14.45" customHeight="1">
      <c r="A66" s="56"/>
      <c r="B66" s="57"/>
      <c r="C66" s="57"/>
      <c r="D66" s="57"/>
      <c r="E66" s="914" t="s">
        <v>128</v>
      </c>
      <c r="F66" s="914"/>
      <c r="G66" s="914"/>
      <c r="H66" s="915"/>
      <c r="I66" s="907" t="str">
        <f>IF(Factibilidad!P20="","",Factibilidad!P20)</f>
        <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Improbable (2)</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8.5"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Posible (3)</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8.5" customHeight="1">
      <c r="A68" s="56"/>
      <c r="B68" s="57"/>
      <c r="C68" s="57"/>
      <c r="D68" s="57"/>
      <c r="E68" s="57"/>
      <c r="F68" s="57"/>
      <c r="G68" s="57"/>
      <c r="H68" s="57"/>
      <c r="I68" s="57"/>
      <c r="J68" s="57"/>
      <c r="K68" s="57"/>
      <c r="L68" s="57"/>
      <c r="M68" s="57"/>
      <c r="N68" s="57"/>
      <c r="O68" s="57"/>
      <c r="P68" s="57"/>
      <c r="Q68" s="57"/>
      <c r="R68" s="816" t="str">
        <f>IF(OR($AK$12=1,$AK$12=2,$AK$12=3,$AK$12=4),Datos!O2,IF($AK$12=5,Datos!O6,""))</f>
        <v>Rara vez (1)</v>
      </c>
      <c r="S68" s="816"/>
      <c r="T68" s="816"/>
      <c r="U68" s="816"/>
      <c r="V68" s="816"/>
      <c r="W68" s="816"/>
      <c r="X68" s="57"/>
      <c r="Y68" s="57"/>
      <c r="Z68" s="875"/>
      <c r="AA68" s="815">
        <f>IF($AK$12=5,4,2)</f>
        <v>2</v>
      </c>
      <c r="AB68" s="878" t="str">
        <f>IF(ISERROR(BL72=TRUE),"",IF(BL72="","",BL72))</f>
        <v/>
      </c>
      <c r="AC68" s="879"/>
      <c r="AD68" s="878" t="str">
        <f>IF(ISERROR(BM72=TRUE),"",IF(BM72="","",BM72))</f>
        <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Probable (4)</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14.45"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Improbable (2)</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Casi seguro (5)</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14.45" customHeight="1">
      <c r="A70" s="56"/>
      <c r="B70" s="57"/>
      <c r="C70" s="57"/>
      <c r="D70" s="57"/>
      <c r="E70" s="57"/>
      <c r="F70" s="57"/>
      <c r="G70" s="57"/>
      <c r="H70" s="57"/>
      <c r="I70" s="57"/>
      <c r="J70" s="81"/>
      <c r="K70" s="82"/>
      <c r="L70" s="82"/>
      <c r="M70" s="82"/>
      <c r="N70" s="82"/>
      <c r="O70" s="82"/>
      <c r="P70" s="83"/>
      <c r="Q70" s="57"/>
      <c r="R70" s="816" t="str">
        <f>IF(OR($AK$12=1,$AK$12=2,$AK$12=3,$AK$12=4),Datos!O4,IF($AK$12=5,Datos!O4,""))</f>
        <v>Posible (3)</v>
      </c>
      <c r="S70" s="816"/>
      <c r="T70" s="816"/>
      <c r="U70" s="816"/>
      <c r="V70" s="816"/>
      <c r="W70" s="816"/>
      <c r="X70" s="57"/>
      <c r="Y70" s="57"/>
      <c r="Z70" s="875"/>
      <c r="AA70" s="815">
        <f>IF($AK$12=5,3,3)</f>
        <v>3</v>
      </c>
      <c r="AB70" s="878" t="str">
        <f>IF(ISERROR(BL73=TRUE),"",IF(BL73="","",BL73))</f>
        <v/>
      </c>
      <c r="AC70" s="879"/>
      <c r="AD70" s="882" t="str">
        <f>IF(ISERROR(BM73=TRUE),"",IF(BM73="","",BM73))</f>
        <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8.5" customHeight="1">
      <c r="A71" s="56"/>
      <c r="B71" s="57"/>
      <c r="C71" s="57"/>
      <c r="D71" s="57"/>
      <c r="E71" s="57"/>
      <c r="F71" s="57"/>
      <c r="G71" s="57"/>
      <c r="H71" s="57"/>
      <c r="I71" s="57"/>
      <c r="J71" s="817" t="str">
        <f>BM61</f>
        <v/>
      </c>
      <c r="K71" s="817"/>
      <c r="L71" s="817"/>
      <c r="M71" s="817"/>
      <c r="N71" s="817"/>
      <c r="O71" s="817"/>
      <c r="P71" s="817"/>
      <c r="Q71" s="57"/>
      <c r="R71" s="816" t="str">
        <f>IF(OR($AK$12=1,$AK$12=2,$AK$12=3,$AK$12=4),Datos!O5,IF($AK$12=5,Datos!O3,""))</f>
        <v>Probable (4)</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c r="AQ71" s="795"/>
      <c r="AR71" s="795"/>
      <c r="AS71" s="795"/>
      <c r="AT71" s="795"/>
      <c r="AU71" s="795"/>
      <c r="AV71" s="795"/>
      <c r="AW71" s="795"/>
      <c r="AX71" s="795"/>
      <c r="AY71" s="795"/>
      <c r="AZ71" s="795"/>
      <c r="BA71" s="795"/>
      <c r="BB71" s="795"/>
      <c r="BC71" s="795"/>
      <c r="BD71" s="795"/>
      <c r="BE71" s="795"/>
      <c r="BF71" s="795"/>
      <c r="BG71" s="59"/>
      <c r="BK71" s="131">
        <f>AA66</f>
        <v>1</v>
      </c>
      <c r="BL71" s="132" t="e">
        <f>IF(AK12="","",IF(AND(BK65=$BU$61,$BL$64=$BU$62),"X",""))</f>
        <v>#VALUE!</v>
      </c>
      <c r="BM71" s="132" t="e">
        <f>IF(AK12="","",IF(AND(BK65=$BU$61,$BM$64=$BU$62),"X",""))</f>
        <v>#VALUE!</v>
      </c>
      <c r="BN71" s="132" t="e">
        <f>IF(AK12="","",IF(AND(BK65=$BU$61,$BN$64=$BU$62),"X",""))</f>
        <v>#VALUE!</v>
      </c>
      <c r="BO71" s="132" t="e">
        <f>IF(AK12="","",IF(AND(BK65=$BU$61,$BO$64=$BU$62),"X",""))</f>
        <v>#VALUE!</v>
      </c>
      <c r="BP71" s="132" t="e">
        <f>IF(AK12="","",IF(AND(BK65=$BU$61,$BP$64=$BU$62),"X",""))</f>
        <v>#VALUE!</v>
      </c>
      <c r="BR71" s="131" t="str">
        <f>AH66</f>
        <v/>
      </c>
      <c r="BS71" s="132">
        <f>IF(AND($AK$12&lt;&gt;Datos!$A$6,OR($I$65=Datos!M2,$I$66=Datos!N2)),1,0)</f>
        <v>0</v>
      </c>
      <c r="BT71" s="132">
        <f>IF(AND($AK$12=Datos!$A$6,OR($I$65=Datos!M2,$I$66=Datos!N2)),5,0)</f>
        <v>0</v>
      </c>
      <c r="BU71" s="78"/>
      <c r="BV71" s="57"/>
      <c r="BW71" s="57"/>
    </row>
    <row r="72" spans="1:75" ht="14.25" customHeight="1">
      <c r="A72" s="56"/>
      <c r="B72" s="57"/>
      <c r="C72" s="57"/>
      <c r="D72" s="57"/>
      <c r="E72" s="57"/>
      <c r="F72" s="57"/>
      <c r="G72" s="57"/>
      <c r="H72" s="57"/>
      <c r="I72" s="57"/>
      <c r="J72" s="84"/>
      <c r="K72" s="85"/>
      <c r="L72" s="85"/>
      <c r="M72" s="85"/>
      <c r="N72" s="85"/>
      <c r="O72" s="85"/>
      <c r="P72" s="86"/>
      <c r="Q72" s="57"/>
      <c r="R72" s="816" t="str">
        <f>IF(OR($AK$12=1,$AK$12=2,$AK$12=3,$AK$12=4),Datos!O6,IF($AK$12=5,Datos!O2,""))</f>
        <v>Casi seguro (5)</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e">
        <f>IF(AK12="","",IF(AND(BK66=$BU$61,$BL$64=$BU$62),"X",""))</f>
        <v>#VALUE!</v>
      </c>
      <c r="BM72" s="132" t="e">
        <f>IF(AK12="","",IF(AND(BK66=$BU$61,$BM$64=$BU$62),"X",""))</f>
        <v>#VALUE!</v>
      </c>
      <c r="BN72" s="132" t="e">
        <f>IF(AK12="","",IF(AND(BK66=$BU$61,$BN$64=$BU$62),"X",""))</f>
        <v>#VALUE!</v>
      </c>
      <c r="BO72" s="132" t="e">
        <f>IF(AK12="","",IF(AND(BK66=$BU$61,$BO$64=$BU$62),"X",""))</f>
        <v>#VALUE!</v>
      </c>
      <c r="BP72" s="132" t="e">
        <f>IF(AK12="","",IF(AND(BK66=$BU$61,$BP$64=$BU$62),"X",""))</f>
        <v>#VALUE!</v>
      </c>
      <c r="BR72" s="131" t="str">
        <f>AH68</f>
        <v/>
      </c>
      <c r="BS72" s="132">
        <f>IF(AND($AK$12&lt;&gt;Datos!$A$6,OR($I$65=Datos!M3,$I$66=Datos!N3)),2,0)</f>
        <v>0</v>
      </c>
      <c r="BT72" s="132">
        <f>IF(AND($AK$12=Datos!$A$6,OR($I$65=Datos!M3,$I$66=Datos!N3)),4,0)</f>
        <v>0</v>
      </c>
      <c r="BU72" s="78"/>
      <c r="BV72" s="57"/>
      <c r="BW72" s="57"/>
    </row>
    <row r="73" spans="1:75" ht="28.5"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e">
        <f>IF(AK12="","",IF(AND(BK67=$BU$61,$BL$64=$BU$62),"X",""))</f>
        <v>#VALUE!</v>
      </c>
      <c r="BM73" s="132" t="e">
        <f>IF(AK12="","",IF(AND(BK67=$BU$61,$BM$64=$BU$62),"X",""))</f>
        <v>#VALUE!</v>
      </c>
      <c r="BN73" s="132" t="e">
        <f>IF(AK12="","",IF(AND(BK67=$BU$61,$BN$64=$BU$62),"X",""))</f>
        <v>#VALUE!</v>
      </c>
      <c r="BO73" s="132" t="e">
        <f>IF(AK12="","",IF(AND(BK67=$BU$61,$BO$64=$BU$62),"X",""))</f>
        <v>#VALUE!</v>
      </c>
      <c r="BP73" s="132" t="e">
        <f>IF(AK12="","",IF(AND(BK67=$BU$61,$BP$64=$BU$62),"X",""))</f>
        <v>#VALUE!</v>
      </c>
      <c r="BR73" s="131" t="str">
        <f>AH70</f>
        <v/>
      </c>
      <c r="BS73" s="132">
        <f>IF(AND($AK$12&lt;&gt;Datos!$A$6,OR($I$65=Datos!M4,$I$66=Datos!N4)),3,0)</f>
        <v>0</v>
      </c>
      <c r="BT73" s="132">
        <f>IF(AND($AK$12=Datos!$A$6,OR($I$65=Datos!M4,$I$66=Datos!N4)),3,0)</f>
        <v>0</v>
      </c>
      <c r="BU73" s="78"/>
      <c r="BV73" s="57"/>
      <c r="BW73" s="57"/>
    </row>
    <row r="74" spans="1:75" ht="28.5" customHeight="1">
      <c r="A74" s="56"/>
      <c r="B74" s="57"/>
      <c r="C74" s="895"/>
      <c r="D74" s="895"/>
      <c r="E74" s="960" t="s">
        <v>229</v>
      </c>
      <c r="F74" s="961"/>
      <c r="G74" s="961"/>
      <c r="H74" s="962"/>
      <c r="I74" s="959" t="s">
        <v>601</v>
      </c>
      <c r="J74" s="959"/>
      <c r="K74" s="959"/>
      <c r="L74" s="959"/>
      <c r="M74" s="959" t="s">
        <v>597</v>
      </c>
      <c r="N74" s="959"/>
      <c r="O74" s="959"/>
      <c r="P74" s="959"/>
      <c r="Q74" s="87"/>
      <c r="R74" s="87"/>
      <c r="S74" s="88"/>
      <c r="T74" s="57"/>
      <c r="U74" s="57"/>
      <c r="V74" s="57"/>
      <c r="W74" s="57"/>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e">
        <f>IF(AK12="","",IF(AND(BK68=$BU$61,$BL$64=$BU$62),"X",""))</f>
        <v>#VALUE!</v>
      </c>
      <c r="BM74" s="132" t="e">
        <f>IF(AK12="","",IF(AND(BK68=$BU$61,$BM$64=$BU$62),"X",""))</f>
        <v>#VALUE!</v>
      </c>
      <c r="BN74" s="132" t="e">
        <f>IF(AK12="","",IF(AND(BK68=$BU$61,$BN$64=$BU$62),"X",""))</f>
        <v>#VALUE!</v>
      </c>
      <c r="BO74" s="134" t="e">
        <f>IF(AK12="","",IF(AND(BK68=$BU$61,$BO$64=$BU$62),"X",""))</f>
        <v>#VALUE!</v>
      </c>
      <c r="BP74" s="132" t="e">
        <f>IF(AK12="","",IF(AND(BK68=$BU$61,$BP$64=$BU$62),"X",""))</f>
        <v>#VALUE!</v>
      </c>
      <c r="BR74" s="131" t="str">
        <f>AH72</f>
        <v/>
      </c>
      <c r="BS74" s="132">
        <f>IF(AND($AK$12&lt;&gt;Datos!$A$6,OR($I$65=Datos!M5,$I$66=Datos!N5)),4,0)</f>
        <v>0</v>
      </c>
      <c r="BT74" s="132">
        <f>IF(AND($AK$12=Datos!$A$6,OR($I$65=Datos!M5,$I$66=Datos!N5)),2,0)</f>
        <v>0</v>
      </c>
      <c r="BU74" s="78"/>
      <c r="BV74" s="69"/>
      <c r="BW74" s="57"/>
    </row>
    <row r="75" spans="1:75" ht="14.45" customHeight="1">
      <c r="A75" s="56"/>
      <c r="B75" s="57"/>
      <c r="C75" s="895"/>
      <c r="D75" s="895"/>
      <c r="E75" s="959" t="s">
        <v>600</v>
      </c>
      <c r="F75" s="959"/>
      <c r="G75" s="959"/>
      <c r="H75" s="959"/>
      <c r="I75" s="959" t="s">
        <v>189</v>
      </c>
      <c r="J75" s="959"/>
      <c r="K75" s="959"/>
      <c r="L75" s="959"/>
      <c r="M75" s="963"/>
      <c r="N75" s="964"/>
      <c r="O75" s="964"/>
      <c r="P75" s="965"/>
      <c r="Q75" s="87"/>
      <c r="R75" s="990"/>
      <c r="S75" s="990"/>
      <c r="T75" s="990"/>
      <c r="U75" s="990"/>
      <c r="V75" s="990"/>
      <c r="W75" s="990"/>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e">
        <f>IF(AK12="","",IF(AND(BK69=$BU$61,$BL$64=$BU$62),"X",""))</f>
        <v>#VALUE!</v>
      </c>
      <c r="BM75" s="132" t="e">
        <f>IF(AK12="","",IF(AND(BK69=$BU$61,$BM$64=$BU$62),"X",""))</f>
        <v>#VALUE!</v>
      </c>
      <c r="BN75" s="132" t="e">
        <f>IF(AK12="","",IF(AND(BK69=$BU$61,$BN$64=$BU$62),"X",""))</f>
        <v>#VALUE!</v>
      </c>
      <c r="BO75" s="132" t="e">
        <f>IF(AK12="","",IF(AND(BK69=$BU$61,$BO$64=$BU$62),"X",""))</f>
        <v>#VALUE!</v>
      </c>
      <c r="BP75" s="132" t="e">
        <f>IF(AK12="","",IF(AND(BK69=$BU$61,$BP$64=$BU$62),"X",""))</f>
        <v>#VALUE!</v>
      </c>
      <c r="BR75" s="131" t="str">
        <f>AH74</f>
        <v/>
      </c>
      <c r="BS75" s="132">
        <f>IF(AND($AK$12&lt;&gt;Datos!$A$6,OR($I$65=Datos!M6,$I$66=Datos!N6)),5,0)</f>
        <v>0</v>
      </c>
      <c r="BT75" s="132">
        <f>IF(AND($AK$12=Datos!$A$6,OR($I$65=Datos!M6,$I$66=Datos!N6)),1,0)</f>
        <v>0</v>
      </c>
      <c r="BU75" s="78"/>
      <c r="BV75" s="57"/>
      <c r="BW75" s="57"/>
    </row>
    <row r="76" spans="1:75" ht="14.4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IF($AK$12=1,Datos!P2,IF(OR($AK$12=2,$AK$12=3),Imp_Est_Pro_Seg!AJ18,IF($AK$12=4,'Inventario de Activos'!AL16,IF($AK$12=5,Imp_oportunidad!AN18,""))))</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0</v>
      </c>
      <c r="BT76" s="131"/>
      <c r="BU76" s="57"/>
      <c r="BV76" s="57"/>
      <c r="BW76" s="57"/>
    </row>
    <row r="77" spans="1:75" ht="14.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IF($AK$12=1,Datos!P3,IF(OR($AK$12=2,$AK$12=3),Imp_Est_Pro_Seg!AK18,IF($AK$12=4,'Inventario de Activos'!AL17,IF($AK$12=5,Imp_oportunidad!AM18,""))))</f>
        <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8.5" customHeight="1">
      <c r="A78" s="56"/>
      <c r="B78" s="57"/>
      <c r="C78" s="57"/>
      <c r="D78" s="57"/>
      <c r="E78" s="966"/>
      <c r="F78" s="966"/>
      <c r="G78" s="966"/>
      <c r="H78" s="966"/>
      <c r="I78" s="967"/>
      <c r="J78" s="956" t="str">
        <f>IF(J71="","", IF(ISERROR(BU62=TRUE),"",BU62))</f>
        <v/>
      </c>
      <c r="K78" s="957"/>
      <c r="L78" s="957"/>
      <c r="M78" s="957"/>
      <c r="N78" s="957"/>
      <c r="O78" s="957"/>
      <c r="P78" s="958"/>
      <c r="Q78" s="57"/>
      <c r="R78" s="970" t="str">
        <f>IF($AK$12=1,Enc_Imp_Corrupción!$J$25,IF(OR($AK$12=2,$AK$12=3),Imp_Est_Pro_Seg!AL18,IF($AK$12=4,'Inventario de Activos'!AL18,IF($AK$12=5,Imp_oportunidad!AL18,""))))</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c r="A79" s="56"/>
      <c r="B79" s="57"/>
      <c r="C79" s="57"/>
      <c r="D79" s="57"/>
      <c r="E79" s="966"/>
      <c r="F79" s="966"/>
      <c r="G79" s="966"/>
      <c r="H79" s="966"/>
      <c r="I79" s="967"/>
      <c r="J79" s="84"/>
      <c r="K79" s="85"/>
      <c r="L79" s="85"/>
      <c r="M79" s="85"/>
      <c r="N79" s="85"/>
      <c r="O79" s="85"/>
      <c r="P79" s="86"/>
      <c r="Q79" s="57"/>
      <c r="R79" s="970" t="str">
        <f>IF($AK$12=1,Enc_Imp_Corrupción!$J$26,IF(OR($AK$12=2,$AK$12=3),Imp_Est_Pro_Seg!AM18,IF($AK$12=4,'Inventario de Activos'!AL19,IF($AK$12=5,Imp_oportunidad!AK18,""))))</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IF($AK$12=1,Enc_Imp_Corrupción!$J$27,IF(OR($AK$12=2,$AK$12=3),Imp_Est_Pro_Seg!AN18,IF($AK$12=4,'Inventario de Activos'!AL20,IF($AK$12=5,Imp_oportunidad!AJ18,""))))</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t="str">
        <f>IF(R76&lt;&gt;"",1,IF(R77&lt;&gt;"",2,IF(R78&lt;&gt;"",3,IF(R79&lt;&gt;"",4,IF(R80&lt;&gt;"",5,"")))))</f>
        <v/>
      </c>
      <c r="I81" s="65"/>
      <c r="J81" s="57"/>
      <c r="K81" s="57"/>
      <c r="L81" s="57"/>
      <c r="M81" s="57"/>
      <c r="N81" s="57"/>
      <c r="O81" s="57"/>
      <c r="P81" s="57"/>
      <c r="Q81" s="57"/>
      <c r="R81" s="57"/>
      <c r="S81" s="57"/>
      <c r="T81" s="57"/>
      <c r="U81" s="57"/>
      <c r="V81" s="57"/>
      <c r="W81" s="57"/>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26.25" customHeight="1">
      <c r="A86" s="56"/>
      <c r="B86" s="57"/>
      <c r="C86" s="57"/>
      <c r="D86" s="859" t="s">
        <v>505</v>
      </c>
      <c r="E86" s="859"/>
      <c r="F86" s="859"/>
      <c r="G86" s="859"/>
      <c r="H86" s="859"/>
      <c r="I86" s="859"/>
      <c r="J86" s="859"/>
      <c r="K86" s="859"/>
      <c r="L86" s="859"/>
      <c r="M86" s="859"/>
      <c r="N86" s="859"/>
      <c r="O86" s="859"/>
      <c r="P86" s="859"/>
      <c r="Q86" s="859"/>
      <c r="R86" s="859"/>
      <c r="S86" s="859"/>
      <c r="T86" s="860" t="str">
        <f t="shared" ref="T86:T95" si="0">IF(D86&lt;&gt;"","Preventivo","")</f>
        <v>Preventivo</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tr">
        <f t="shared" ref="AL86:AL95" si="1">IF(D86&lt;&gt;"",BQ86,"")</f>
        <v>Fuerte</v>
      </c>
      <c r="AM86" s="797"/>
      <c r="AN86" s="798" t="s">
        <v>374</v>
      </c>
      <c r="AO86" s="799"/>
      <c r="AP86" s="799"/>
      <c r="AQ86" s="800"/>
      <c r="AR86" s="796" t="str">
        <f>IF(AN86&lt;&gt;"",BR86,"")</f>
        <v>Fuerte</v>
      </c>
      <c r="AS86" s="797"/>
      <c r="AT86" s="796" t="str">
        <f t="shared" ref="AT86:AT95" si="2">IF(BV86="","",BV86)</f>
        <v>Fuerte</v>
      </c>
      <c r="AU86" s="801"/>
      <c r="AV86" s="797"/>
      <c r="AW86" s="802" t="str">
        <f>IF(OR(AT86="",BX96=""),"",BX96)</f>
        <v>Fuerte</v>
      </c>
      <c r="AX86" s="803"/>
      <c r="AY86" s="804"/>
      <c r="AZ86" s="802" t="str">
        <f>IF(AW86="","",IF(BW$96&gt;=Datos!$AS$2,Datos!AQ2,Datos!AQ3))</f>
        <v>Directamente</v>
      </c>
      <c r="BA86" s="803"/>
      <c r="BB86" s="804"/>
      <c r="BC86" s="786"/>
      <c r="BD86" s="787"/>
      <c r="BE86" s="787"/>
      <c r="BF86" s="787"/>
      <c r="BG86" s="78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Fuerte</v>
      </c>
      <c r="BR86" s="132" t="str">
        <f>IF(AN86="","",IF(AN86=Datos!$AP$2,Datos!$AO$2,IF(AN86=Datos!$AP$3,Datos!$AO$3,IF(AN86=Datos!$AP$4,Datos!$AO$4,""))))</f>
        <v>Fuerte</v>
      </c>
      <c r="BS86" s="132" t="str">
        <f>IF(AND(BQ86=$BS$85,BR86=$BS$85),$BS$85,"")</f>
        <v>Fuerte</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Fuerte</v>
      </c>
      <c r="BW86" s="132">
        <f>IF(BV86=Datos!$AO$2,100,IF(BV86=Datos!$AO$3,50,IF(BV86=Datos!$AO$4,0,"")))</f>
        <v>100</v>
      </c>
      <c r="BX86" s="139"/>
      <c r="BY86" s="142"/>
      <c r="BZ86" s="138"/>
    </row>
    <row r="87" spans="1:78" ht="26.25" customHeight="1">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si="1"/>
        <v/>
      </c>
      <c r="AM87" s="797"/>
      <c r="AN87" s="798"/>
      <c r="AO87" s="799"/>
      <c r="AP87" s="799"/>
      <c r="AQ87" s="800"/>
      <c r="AR87" s="796" t="str">
        <f t="shared" ref="AR87:AR95" si="3">IF(AN87&lt;&gt;"",BR87,"")</f>
        <v/>
      </c>
      <c r="AS87" s="797"/>
      <c r="AT87" s="796" t="str">
        <f t="shared" si="2"/>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4">SUM(BI87:BO87)</f>
        <v>0</v>
      </c>
      <c r="BQ87" s="132" t="str">
        <f>IF(D87="","",IF(BP87&gt;=96,Datos!$AO$2,IF(BP87&gt;=86,Datos!$AO$3,IF(BP87&lt;86,Datos!$AO$4,""))))</f>
        <v/>
      </c>
      <c r="BR87" s="132" t="str">
        <f>IF(AN87="","",IF(AN87=Datos!$AP$2,Datos!$AO$2,IF(AN87=Datos!$AP$3,Datos!$AO$3,IF(AN87=Datos!$AP$4,Datos!$AO$4,""))))</f>
        <v/>
      </c>
      <c r="BS87" s="132" t="str">
        <f t="shared" ref="BS87:BS95" si="5">IF(AND(BQ87=$BS$85,BR87=$BS$85),$BS$85,"")</f>
        <v/>
      </c>
      <c r="BT87" s="132" t="str">
        <f t="shared" ref="BT87:BT95" si="6">IF(AND(BQ87=$BS$85,BR87=$BT$85),$BT$85,IF(AND(BQ87=$BT$85,BR87=$BS$85),$BT$85,IF(AND(BQ87=$BT$85,BR87=$BT$85),$BT$85,"")))</f>
        <v/>
      </c>
      <c r="BU87" s="132" t="str">
        <f t="shared" ref="BU87:BU95" si="7">IF(AND(BQ87=$BS$85,BR87=$BU$85),$BU$85,IF(AND(BQ87=$BT$85,BR87=$BU$85),$BU$85,IF(AND(BQ87=$BU$85,BR87=$BS$85),$BU$85,IF(AND(BQ87=$BU$85,BR87=$BT$85),$BU$85,IF(AND(BQ87=$BU$85,BR87=$BU$85),$BU$85,"")))))</f>
        <v/>
      </c>
      <c r="BV87" s="132" t="str">
        <f t="shared" ref="BV87:BV95" si="8">IF(BS87&lt;&gt;"",BS87,IF(BT87&lt;&gt;"",BT87,IF(BU87&lt;&gt;"",BU87,"")))</f>
        <v/>
      </c>
      <c r="BW87" s="132" t="str">
        <f>IF(BV87=Datos!$AO$2,100,IF(BV87=Datos!$AO$3,50,IF(BV87=Datos!$AO$4,0,"")))</f>
        <v/>
      </c>
      <c r="BX87" s="139"/>
      <c r="BY87" s="139"/>
      <c r="BZ87" s="138"/>
    </row>
    <row r="88" spans="1:78" ht="26.25" customHeight="1">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si="3"/>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4"/>
        <v>0</v>
      </c>
      <c r="BQ88" s="132" t="str">
        <f>IF(D88="","",IF(BP88&gt;=96,Datos!$AO$2,IF(BP88&gt;=86,Datos!$AO$3,IF(BP88&lt;86,Datos!$AO$4,""))))</f>
        <v/>
      </c>
      <c r="BR88" s="132" t="str">
        <f>IF(AN88="","",IF(AN88=Datos!$AP$2,Datos!$AO$2,IF(AN88=Datos!$AP$3,Datos!$AO$3,IF(AN88=Datos!$AP$4,Datos!$AO$4,""))))</f>
        <v/>
      </c>
      <c r="BS88" s="132" t="str">
        <f t="shared" si="5"/>
        <v/>
      </c>
      <c r="BT88" s="132" t="str">
        <f t="shared" si="6"/>
        <v/>
      </c>
      <c r="BU88" s="132" t="str">
        <f t="shared" si="7"/>
        <v/>
      </c>
      <c r="BV88" s="132" t="str">
        <f t="shared" si="8"/>
        <v/>
      </c>
      <c r="BW88" s="132" t="str">
        <f>IF(BV88=Datos!$AO$2,100,IF(BV88=Datos!$AO$3,50,IF(BV88=Datos!$AO$4,0,"")))</f>
        <v/>
      </c>
      <c r="BX88" s="139"/>
      <c r="BY88" s="139"/>
      <c r="BZ88" s="138"/>
    </row>
    <row r="89" spans="1:78" ht="26.25" customHeight="1">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t="str">
        <f t="shared" si="3"/>
        <v/>
      </c>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4"/>
        <v>0</v>
      </c>
      <c r="BQ89" s="132" t="str">
        <f>IF(D89="","",IF(BP89&gt;=96,Datos!$AO$2,IF(BP89&gt;=86,Datos!$AO$3,IF(BP89&lt;86,Datos!$AO$4,""))))</f>
        <v/>
      </c>
      <c r="BR89" s="132" t="str">
        <f>IF(AN89="","",IF(AN89=Datos!$AP$2,Datos!$AO$2,IF(AN89=Datos!$AP$3,Datos!$AO$3,IF(AN89=Datos!$AP$4,Datos!$AO$4,""))))</f>
        <v/>
      </c>
      <c r="BS89" s="132" t="str">
        <f t="shared" si="5"/>
        <v/>
      </c>
      <c r="BT89" s="132" t="str">
        <f t="shared" si="6"/>
        <v/>
      </c>
      <c r="BU89" s="132" t="str">
        <f t="shared" si="7"/>
        <v/>
      </c>
      <c r="BV89" s="132" t="str">
        <f t="shared" si="8"/>
        <v/>
      </c>
      <c r="BW89" s="132" t="str">
        <f>IF(BV89=Datos!$AO$2,100,IF(BV89=Datos!$AO$3,50,IF(BV89=Datos!$AO$4,0,"")))</f>
        <v/>
      </c>
      <c r="BX89" s="139"/>
      <c r="BY89" s="139"/>
      <c r="BZ89" s="138"/>
    </row>
    <row r="90" spans="1:78" ht="26.25" customHeight="1">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3"/>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4"/>
        <v>0</v>
      </c>
      <c r="BQ90" s="132" t="str">
        <f>IF(D90="","",IF(BP90&gt;=96,Datos!$AO$2,IF(BP90&gt;=86,Datos!$AO$3,IF(BP90&lt;86,Datos!$AO$4,""))))</f>
        <v/>
      </c>
      <c r="BR90" s="132" t="str">
        <f>IF(AN90="","",IF(AN90=Datos!$AP$2,Datos!$AO$2,IF(AN90=Datos!$AP$3,Datos!$AO$3,IF(AN90=Datos!$AP$4,Datos!$AO$4,""))))</f>
        <v/>
      </c>
      <c r="BS90" s="132" t="str">
        <f t="shared" si="5"/>
        <v/>
      </c>
      <c r="BT90" s="132" t="str">
        <f t="shared" si="6"/>
        <v/>
      </c>
      <c r="BU90" s="132" t="str">
        <f t="shared" si="7"/>
        <v/>
      </c>
      <c r="BV90" s="132" t="str">
        <f t="shared" si="8"/>
        <v/>
      </c>
      <c r="BW90" s="132" t="str">
        <f>IF(BV90=Datos!$AO$2,100,IF(BV90=Datos!$AO$3,50,IF(BV90=Datos!$AO$4,0,"")))</f>
        <v/>
      </c>
      <c r="BX90" s="139"/>
      <c r="BY90" s="139"/>
      <c r="BZ90" s="138"/>
    </row>
    <row r="91" spans="1:78" ht="26.25" customHeight="1">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3"/>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4"/>
        <v>0</v>
      </c>
      <c r="BQ91" s="132" t="str">
        <f>IF(D91="","",IF(BP91&gt;=96,Datos!$AO$2,IF(BP91&gt;=86,Datos!$AO$3,IF(BP91&lt;86,Datos!$AO$4,""))))</f>
        <v/>
      </c>
      <c r="BR91" s="132" t="str">
        <f>IF(AN91="","",IF(AN91=Datos!$AP$2,Datos!$AO$2,IF(AN91=Datos!$AP$3,Datos!$AO$3,IF(AN91=Datos!$AP$4,Datos!$AO$4,""))))</f>
        <v/>
      </c>
      <c r="BS91" s="132" t="str">
        <f t="shared" si="5"/>
        <v/>
      </c>
      <c r="BT91" s="132" t="str">
        <f t="shared" si="6"/>
        <v/>
      </c>
      <c r="BU91" s="132" t="str">
        <f t="shared" si="7"/>
        <v/>
      </c>
      <c r="BV91" s="132" t="str">
        <f t="shared" si="8"/>
        <v/>
      </c>
      <c r="BW91" s="132" t="str">
        <f>IF(BV91=Datos!$AO$2,100,IF(BV91=Datos!$AO$3,50,IF(BV91=Datos!$AO$4,0,"")))</f>
        <v/>
      </c>
      <c r="BX91" s="139"/>
      <c r="BY91" s="139"/>
      <c r="BZ91" s="138"/>
    </row>
    <row r="92" spans="1:78" ht="26.25" customHeight="1">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3"/>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4"/>
        <v>0</v>
      </c>
      <c r="BQ92" s="132" t="str">
        <f>IF(D92="","",IF(BP92&gt;=96,Datos!$AO$2,IF(BP92&gt;=86,Datos!$AO$3,IF(BP92&lt;86,Datos!$AO$4,""))))</f>
        <v/>
      </c>
      <c r="BR92" s="132" t="str">
        <f>IF(AN92="","",IF(AN92=Datos!$AP$2,Datos!$AO$2,IF(AN92=Datos!$AP$3,Datos!$AO$3,IF(AN92=Datos!$AP$4,Datos!$AO$4,""))))</f>
        <v/>
      </c>
      <c r="BS92" s="132" t="str">
        <f t="shared" si="5"/>
        <v/>
      </c>
      <c r="BT92" s="132" t="str">
        <f t="shared" si="6"/>
        <v/>
      </c>
      <c r="BU92" s="132" t="str">
        <f t="shared" si="7"/>
        <v/>
      </c>
      <c r="BV92" s="132" t="str">
        <f t="shared" si="8"/>
        <v/>
      </c>
      <c r="BW92" s="132" t="str">
        <f>IF(BV92=Datos!$AO$2,100,IF(BV92=Datos!$AO$3,50,IF(BV92=Datos!$AO$4,0,"")))</f>
        <v/>
      </c>
      <c r="BX92" s="139"/>
      <c r="BY92" s="139"/>
      <c r="BZ92" s="138"/>
    </row>
    <row r="93" spans="1:78" ht="26.25" customHeight="1">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3"/>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4"/>
        <v>0</v>
      </c>
      <c r="BQ93" s="132" t="str">
        <f>IF(D93="","",IF(BP93&gt;=96,Datos!$AO$2,IF(BP93&gt;=86,Datos!$AO$3,IF(BP93&lt;86,Datos!$AO$4,""))))</f>
        <v/>
      </c>
      <c r="BR93" s="132" t="str">
        <f>IF(AN93="","",IF(AN93=Datos!$AP$2,Datos!$AO$2,IF(AN93=Datos!$AP$3,Datos!$AO$3,IF(AN93=Datos!$AP$4,Datos!$AO$4,""))))</f>
        <v/>
      </c>
      <c r="BS93" s="132" t="str">
        <f t="shared" si="5"/>
        <v/>
      </c>
      <c r="BT93" s="132" t="str">
        <f t="shared" si="6"/>
        <v/>
      </c>
      <c r="BU93" s="132" t="str">
        <f t="shared" si="7"/>
        <v/>
      </c>
      <c r="BV93" s="132" t="str">
        <f t="shared" si="8"/>
        <v/>
      </c>
      <c r="BW93" s="132" t="str">
        <f>IF(BV93=Datos!$AO$2,100,IF(BV93=Datos!$AO$3,50,IF(BV93=Datos!$AO$4,0,"")))</f>
        <v/>
      </c>
      <c r="BX93" s="139"/>
      <c r="BY93" s="139"/>
      <c r="BZ93" s="138"/>
    </row>
    <row r="94" spans="1:78" ht="26.25" customHeight="1">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3"/>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4"/>
        <v>0</v>
      </c>
      <c r="BQ94" s="132" t="str">
        <f>IF(D94="","",IF(BP94&gt;=96,Datos!$AO$2,IF(BP94&gt;=86,Datos!$AO$3,IF(BP94&lt;86,Datos!$AO$4,""))))</f>
        <v/>
      </c>
      <c r="BR94" s="132" t="str">
        <f>IF(AN94="","",IF(AN94=Datos!$AP$2,Datos!$AO$2,IF(AN94=Datos!$AP$3,Datos!$AO$3,IF(AN94=Datos!$AP$4,Datos!$AO$4,""))))</f>
        <v/>
      </c>
      <c r="BS94" s="132" t="str">
        <f t="shared" si="5"/>
        <v/>
      </c>
      <c r="BT94" s="132" t="str">
        <f t="shared" si="6"/>
        <v/>
      </c>
      <c r="BU94" s="132" t="str">
        <f t="shared" si="7"/>
        <v/>
      </c>
      <c r="BV94" s="132" t="str">
        <f t="shared" si="8"/>
        <v/>
      </c>
      <c r="BW94" s="132" t="str">
        <f>IF(BV94=Datos!$AO$2,100,IF(BV94=Datos!$AO$3,50,IF(BV94=Datos!$AO$4,0,"")))</f>
        <v/>
      </c>
      <c r="BX94" s="139"/>
      <c r="BY94" s="139"/>
      <c r="BZ94" s="138"/>
    </row>
    <row r="95" spans="1:78" ht="26.25" customHeight="1">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3"/>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4"/>
        <v>0</v>
      </c>
      <c r="BQ95" s="132" t="str">
        <f>IF(D95="","",IF(BP95&gt;=96,Datos!$AO$2,IF(BP95&gt;=86,Datos!$AO$3,IF(BP95&lt;86,Datos!$AO$4,""))))</f>
        <v/>
      </c>
      <c r="BR95" s="132" t="str">
        <f>IF(AN95="","",IF(AN95=Datos!$AP$2,Datos!$AO$2,IF(AN95=Datos!$AP$3,Datos!$AO$3,IF(AN95=Datos!$AP$4,Datos!$AO$4,""))))</f>
        <v/>
      </c>
      <c r="BS95" s="132" t="str">
        <f t="shared" si="5"/>
        <v/>
      </c>
      <c r="BT95" s="132" t="str">
        <f t="shared" si="6"/>
        <v/>
      </c>
      <c r="BU95" s="132" t="str">
        <f t="shared" si="7"/>
        <v/>
      </c>
      <c r="BV95" s="132" t="str">
        <f t="shared" si="8"/>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100</v>
      </c>
      <c r="BV96" s="132" t="s">
        <v>382</v>
      </c>
      <c r="BW96" s="132">
        <f>IF(COUNTA(D86:D95)=0,0,SUM(BW86:BW95)/(COUNTA(D86:S95)))</f>
        <v>100</v>
      </c>
      <c r="BX96" s="137" t="str">
        <f>IF(BW96="","",IF(BW96=100,Datos!$AO$2,IF(BW96&gt;=50,Datos!$AO$3,Datos!$AO$4)))</f>
        <v>Fuerte</v>
      </c>
      <c r="BY96" s="137" t="str">
        <f>IF(AZ86="","",AZ86)</f>
        <v>Directamente</v>
      </c>
      <c r="BZ96" s="137">
        <f>IF(OR(BX96="",BY96=""),"",IF(AND(BX96=Datos!$AO$2,BY96=Datos!$AQ$2),2,IF(AND(BX96=Datos!$AO$2,BY96=Datos!$AQ$3),0,IF(AND(BX96=Datos!$AO$3,BY96=Datos!$AQ$2),1,IF(AND(BX96=Datos!$AO$3,BY96=Datos!$AQ$3),0,IF(BX96=Datos!$AO$4,0,""))))))</f>
        <v>2</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t="s">
        <v>503</v>
      </c>
      <c r="E101" s="859"/>
      <c r="F101" s="859"/>
      <c r="G101" s="859"/>
      <c r="H101" s="859"/>
      <c r="I101" s="859"/>
      <c r="J101" s="859"/>
      <c r="K101" s="859"/>
      <c r="L101" s="859"/>
      <c r="M101" s="859"/>
      <c r="N101" s="859"/>
      <c r="O101" s="859"/>
      <c r="P101" s="859"/>
      <c r="Q101" s="859"/>
      <c r="R101" s="859"/>
      <c r="S101" s="859"/>
      <c r="T101" s="860" t="str">
        <f>IF(D101&lt;&gt;"","Detectivo","")</f>
        <v>Detectivo</v>
      </c>
      <c r="U101" s="860"/>
      <c r="V101" s="860"/>
      <c r="W101" s="860"/>
      <c r="X101" s="798" t="s">
        <v>350</v>
      </c>
      <c r="Y101" s="800"/>
      <c r="Z101" s="798" t="s">
        <v>352</v>
      </c>
      <c r="AA101" s="800"/>
      <c r="AB101" s="798" t="s">
        <v>354</v>
      </c>
      <c r="AC101" s="800"/>
      <c r="AD101" s="798" t="s">
        <v>356</v>
      </c>
      <c r="AE101" s="800"/>
      <c r="AF101" s="798" t="s">
        <v>358</v>
      </c>
      <c r="AG101" s="800"/>
      <c r="AH101" s="798" t="s">
        <v>395</v>
      </c>
      <c r="AI101" s="800"/>
      <c r="AJ101" s="798" t="s">
        <v>360</v>
      </c>
      <c r="AK101" s="800"/>
      <c r="AL101" s="796" t="str">
        <f t="shared" ref="AL101:AL110" si="9">IF(D101&lt;&gt;"",BQ101,"")</f>
        <v>Fuerte</v>
      </c>
      <c r="AM101" s="797"/>
      <c r="AN101" s="798" t="s">
        <v>374</v>
      </c>
      <c r="AO101" s="799"/>
      <c r="AP101" s="799"/>
      <c r="AQ101" s="800"/>
      <c r="AR101" s="796" t="str">
        <f t="shared" ref="AR101:AR110" si="10">IF(AN101&lt;&gt;"",BR101,"")</f>
        <v>Fuerte</v>
      </c>
      <c r="AS101" s="797"/>
      <c r="AT101" s="796" t="str">
        <f t="shared" ref="AT101:AT110" si="11">IF(BV101="","",BV101)</f>
        <v>Fuerte</v>
      </c>
      <c r="AU101" s="801"/>
      <c r="AV101" s="797"/>
      <c r="AW101" s="802" t="str">
        <f>IF(OR(AT101="",BX111=""),"",BX111)</f>
        <v>Moderado</v>
      </c>
      <c r="AX101" s="803"/>
      <c r="AY101" s="804"/>
      <c r="AZ101" s="802" t="str">
        <f>IF(AW101="","",IF($AK$12=1,Datos!$AR$4,IF(BW$111&gt;=Datos!$AT$2,Datos!$AR$2,IF(BW$111&gt;=Datos!$AT$3,Datos!$AR$3,IF(BW$111&lt;Datos!$AT$3,Datos!$AR$4,"")))))</f>
        <v>Indirectamente</v>
      </c>
      <c r="BA101" s="803"/>
      <c r="BB101" s="804"/>
      <c r="BC101" s="786"/>
      <c r="BD101" s="787"/>
      <c r="BE101" s="787"/>
      <c r="BF101" s="787"/>
      <c r="BG101" s="788"/>
      <c r="BI101" s="132">
        <f>IF(X101=Datos!$AH$2,15,"")</f>
        <v>15</v>
      </c>
      <c r="BJ101" s="132">
        <f>IF(Z101=Datos!$AI$2,15,"")</f>
        <v>15</v>
      </c>
      <c r="BK101" s="132">
        <f>IF(AB101=Datos!$AJ$2,15,"")</f>
        <v>15</v>
      </c>
      <c r="BL101" s="132">
        <f>IF(AD101=Datos!$AK$2,15,"")</f>
        <v>15</v>
      </c>
      <c r="BM101" s="132">
        <f>IF(AF101=Datos!$AL$2,15,"")</f>
        <v>15</v>
      </c>
      <c r="BN101" s="132">
        <f>IF(AH101=Datos!$AM$2,15,"")</f>
        <v>15</v>
      </c>
      <c r="BO101" s="132">
        <f>IF(AJ101=Datos!$AN$2,10,IF(AJ101=Datos!$AN$3,5,IF(AJ101=Datos!$AN$4,"","")))</f>
        <v>10</v>
      </c>
      <c r="BP101" s="132">
        <f>SUM(BI101:BO101)</f>
        <v>100</v>
      </c>
      <c r="BQ101" s="132" t="str">
        <f>IF(D101="","",IF(BP101&gt;=96,Datos!$AO$2,IF(BP101&gt;=86,Datos!$AO$3,IF(BP101&lt;86,Datos!$AO$4,""))))</f>
        <v>Fuerte</v>
      </c>
      <c r="BR101" s="132" t="str">
        <f>IF(AN101="","",IF(AN101=Datos!$AP$2,Datos!$AO$2,IF(AN101=Datos!$AP$3,Datos!$AO$3,IF(AN101=Datos!$AP$4,Datos!$AO$4,""))))</f>
        <v>Fuerte</v>
      </c>
      <c r="BS101" s="132" t="str">
        <f>IF(AND(BQ101=$BS$100,BR101=$BS$100),$BS$100,"")</f>
        <v>Fuerte</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Fuerte</v>
      </c>
      <c r="BW101" s="132">
        <f>IF(BV101=Datos!$AO$2,100,IF(BV101=Datos!$AO$3,50,IF(BV101=Datos!$AO$4,0,"")))</f>
        <v>100</v>
      </c>
      <c r="BX101" s="139"/>
      <c r="BY101" s="142"/>
      <c r="BZ101" s="138"/>
    </row>
    <row r="102" spans="1:78" ht="26.25" customHeight="1">
      <c r="A102" s="56"/>
      <c r="B102" s="57"/>
      <c r="C102" s="57"/>
      <c r="D102" s="859" t="s">
        <v>504</v>
      </c>
      <c r="E102" s="859"/>
      <c r="F102" s="859"/>
      <c r="G102" s="859"/>
      <c r="H102" s="859"/>
      <c r="I102" s="859"/>
      <c r="J102" s="859"/>
      <c r="K102" s="859"/>
      <c r="L102" s="859"/>
      <c r="M102" s="859"/>
      <c r="N102" s="859"/>
      <c r="O102" s="859"/>
      <c r="P102" s="859"/>
      <c r="Q102" s="859"/>
      <c r="R102" s="859"/>
      <c r="S102" s="859"/>
      <c r="T102" s="860" t="str">
        <f t="shared" ref="T102:T110" si="12">IF(D102&lt;&gt;"","Detectivo","")</f>
        <v>Detectivo</v>
      </c>
      <c r="U102" s="860"/>
      <c r="V102" s="860"/>
      <c r="W102" s="860"/>
      <c r="X102" s="798" t="s">
        <v>350</v>
      </c>
      <c r="Y102" s="800"/>
      <c r="Z102" s="798" t="s">
        <v>352</v>
      </c>
      <c r="AA102" s="800"/>
      <c r="AB102" s="798" t="s">
        <v>354</v>
      </c>
      <c r="AC102" s="800"/>
      <c r="AD102" s="798" t="s">
        <v>356</v>
      </c>
      <c r="AE102" s="800"/>
      <c r="AF102" s="798" t="s">
        <v>358</v>
      </c>
      <c r="AG102" s="800"/>
      <c r="AH102" s="798" t="s">
        <v>395</v>
      </c>
      <c r="AI102" s="800"/>
      <c r="AJ102" s="798" t="s">
        <v>360</v>
      </c>
      <c r="AK102" s="800"/>
      <c r="AL102" s="796" t="str">
        <f t="shared" si="9"/>
        <v>Fuerte</v>
      </c>
      <c r="AM102" s="797"/>
      <c r="AN102" s="798" t="s">
        <v>374</v>
      </c>
      <c r="AO102" s="799"/>
      <c r="AP102" s="799"/>
      <c r="AQ102" s="800"/>
      <c r="AR102" s="796" t="str">
        <f t="shared" si="10"/>
        <v>Fuerte</v>
      </c>
      <c r="AS102" s="797"/>
      <c r="AT102" s="796" t="str">
        <f t="shared" si="11"/>
        <v>Fuerte</v>
      </c>
      <c r="AU102" s="801"/>
      <c r="AV102" s="797"/>
      <c r="AW102" s="805"/>
      <c r="AX102" s="806"/>
      <c r="AY102" s="807"/>
      <c r="AZ102" s="805"/>
      <c r="BA102" s="806"/>
      <c r="BB102" s="807"/>
      <c r="BC102" s="786"/>
      <c r="BD102" s="787"/>
      <c r="BE102" s="787"/>
      <c r="BF102" s="787"/>
      <c r="BG102" s="788"/>
      <c r="BI102" s="132">
        <f>IF(X102=Datos!$AH$2,15,"")</f>
        <v>15</v>
      </c>
      <c r="BJ102" s="132">
        <f>IF(Z102=Datos!$AI$2,15,"")</f>
        <v>15</v>
      </c>
      <c r="BK102" s="132">
        <f>IF(AB102=Datos!$AJ$2,15,"")</f>
        <v>15</v>
      </c>
      <c r="BL102" s="132">
        <f>IF(AD102=Datos!$AK$2,15,"")</f>
        <v>15</v>
      </c>
      <c r="BM102" s="132">
        <f>IF(AF102=Datos!$AL$2,15,"")</f>
        <v>15</v>
      </c>
      <c r="BN102" s="132">
        <f>IF(AH102=Datos!$AM$2,15,"")</f>
        <v>15</v>
      </c>
      <c r="BO102" s="132">
        <f>IF(AJ102=Datos!$AN$2,10,IF(AJ102=Datos!$AN$3,5,IF(AJ102=Datos!$AN$4,"","")))</f>
        <v>10</v>
      </c>
      <c r="BP102" s="132">
        <f t="shared" ref="BP102:BP110" si="13">SUM(BI102:BO102)</f>
        <v>100</v>
      </c>
      <c r="BQ102" s="132" t="str">
        <f>IF(D102="","",IF(BP102&gt;=96,Datos!$AO$2,IF(BP102&gt;=86,Datos!$AO$3,IF(BP102&lt;86,Datos!$AO$4,""))))</f>
        <v>Fuerte</v>
      </c>
      <c r="BR102" s="132" t="str">
        <f>IF(AN102="","",IF(AN102=Datos!$AP$2,Datos!$AO$2,IF(AN102=Datos!$AP$3,Datos!$AO$3,IF(AN102=Datos!$AP$4,Datos!$AO$4,""))))</f>
        <v>Fuerte</v>
      </c>
      <c r="BS102" s="132" t="str">
        <f t="shared" ref="BS102:BS110" si="14">IF(AND(BQ102=$BS$100,BR102=$BS$100),$BS$100,"")</f>
        <v>Fuerte</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Fuerte</v>
      </c>
      <c r="BW102" s="132">
        <f>IF(BV102=Datos!$AO$2,100,IF(BV102=Datos!$AO$3,50,IF(BV102=Datos!$AO$4,0,"")))</f>
        <v>100</v>
      </c>
      <c r="BX102" s="139"/>
      <c r="BY102" s="139"/>
      <c r="BZ102" s="138"/>
    </row>
    <row r="103" spans="1:78" ht="26.25" customHeight="1">
      <c r="A103" s="56"/>
      <c r="B103" s="57"/>
      <c r="C103" s="57"/>
      <c r="D103" s="859" t="s">
        <v>506</v>
      </c>
      <c r="E103" s="859"/>
      <c r="F103" s="859"/>
      <c r="G103" s="859"/>
      <c r="H103" s="859"/>
      <c r="I103" s="859"/>
      <c r="J103" s="859"/>
      <c r="K103" s="859"/>
      <c r="L103" s="859"/>
      <c r="M103" s="859"/>
      <c r="N103" s="859"/>
      <c r="O103" s="859"/>
      <c r="P103" s="859"/>
      <c r="Q103" s="859"/>
      <c r="R103" s="859"/>
      <c r="S103" s="859"/>
      <c r="T103" s="860" t="str">
        <f t="shared" si="12"/>
        <v>Detectivo</v>
      </c>
      <c r="U103" s="860"/>
      <c r="V103" s="860"/>
      <c r="W103" s="860"/>
      <c r="X103" s="798" t="s">
        <v>351</v>
      </c>
      <c r="Y103" s="800"/>
      <c r="Z103" s="798" t="s">
        <v>353</v>
      </c>
      <c r="AA103" s="800"/>
      <c r="AB103" s="798" t="s">
        <v>355</v>
      </c>
      <c r="AC103" s="800"/>
      <c r="AD103" s="798" t="s">
        <v>356</v>
      </c>
      <c r="AE103" s="800"/>
      <c r="AF103" s="798" t="s">
        <v>359</v>
      </c>
      <c r="AG103" s="800"/>
      <c r="AH103" s="798" t="s">
        <v>396</v>
      </c>
      <c r="AI103" s="800"/>
      <c r="AJ103" s="798" t="s">
        <v>363</v>
      </c>
      <c r="AK103" s="800"/>
      <c r="AL103" s="796" t="str">
        <f t="shared" si="9"/>
        <v>Débil</v>
      </c>
      <c r="AM103" s="797"/>
      <c r="AN103" s="798" t="s">
        <v>375</v>
      </c>
      <c r="AO103" s="799"/>
      <c r="AP103" s="799"/>
      <c r="AQ103" s="800"/>
      <c r="AR103" s="796" t="str">
        <f t="shared" si="10"/>
        <v>Moderado</v>
      </c>
      <c r="AS103" s="797"/>
      <c r="AT103" s="796" t="str">
        <f t="shared" si="11"/>
        <v>Débil</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f>IF(AD103=Datos!$AK$2,15,"")</f>
        <v>15</v>
      </c>
      <c r="BM103" s="132" t="str">
        <f>IF(AF103=Datos!$AL$2,15,"")</f>
        <v/>
      </c>
      <c r="BN103" s="132" t="str">
        <f>IF(AH103=Datos!$AM$2,15,"")</f>
        <v/>
      </c>
      <c r="BO103" s="132">
        <f>IF(AJ103=Datos!$AN$2,10,IF(AJ103=Datos!$AN$3,5,IF(AJ103=Datos!$AN$4,"","")))</f>
        <v>5</v>
      </c>
      <c r="BP103" s="132">
        <f t="shared" si="13"/>
        <v>20</v>
      </c>
      <c r="BQ103" s="132" t="str">
        <f>IF(D103="","",IF(BP103&gt;=96,Datos!$AO$2,IF(BP103&gt;=86,Datos!$AO$3,IF(BP103&lt;86,Datos!$AO$4,""))))</f>
        <v>Débil</v>
      </c>
      <c r="BR103" s="132" t="str">
        <f>IF(AN103="","",IF(AN103=Datos!$AP$2,Datos!$AO$2,IF(AN103=Datos!$AP$3,Datos!$AO$3,IF(AN103=Datos!$AP$4,Datos!$AO$4,""))))</f>
        <v>Moderado</v>
      </c>
      <c r="BS103" s="132" t="str">
        <f t="shared" si="14"/>
        <v/>
      </c>
      <c r="BT103" s="132" t="str">
        <f t="shared" si="15"/>
        <v/>
      </c>
      <c r="BU103" s="132" t="str">
        <f t="shared" si="16"/>
        <v>Débil</v>
      </c>
      <c r="BV103" s="132" t="str">
        <f t="shared" si="17"/>
        <v>Débil</v>
      </c>
      <c r="BW103" s="132">
        <f>IF(BV103=Datos!$AO$2,100,IF(BV103=Datos!$AO$3,50,IF(BV103=Datos!$AO$4,0,"")))</f>
        <v>0</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73.333333333333329</v>
      </c>
      <c r="BV111" s="132" t="s">
        <v>382</v>
      </c>
      <c r="BW111" s="132">
        <f>IF(COUNTA(D101:D110)=0,0,SUM(BW101:BW110)/(COUNTA(D101:S110)))</f>
        <v>66.666666666666671</v>
      </c>
      <c r="BX111" s="137" t="str">
        <f>IF(BW111="","",IF(BW111=100,Datos!$AO$2,IF(BW111&gt;=50,Datos!$AO$3,Datos!$AO$4)))</f>
        <v>Moderado</v>
      </c>
      <c r="BY111" s="137" t="str">
        <f>IF(AZ101="","",AZ101)</f>
        <v>Indirectamente</v>
      </c>
      <c r="BZ111" s="137">
        <f>IF(OR(BX111="",BY111=""),"",IF($AK$12=1,0,IF(AND(BX111=Datos!$AO$2,BY111=Datos!$AR$2),2,IF(AND(BX111=Datos!$AO$2,BY111=Datos!$AR$3),1,IF(AND(BX111=Datos!$AO$2,BY111=Datos!$AR$4),0,IF(AND(BX111=Datos!$AO$3,BY111=Datos!$AR$2),1,IF(AND(BX111=Datos!$AO$3,BY111=Datos!$AR$3),0,IF(AND(BX111=Datos!$AO$3,BY111=Datos!$AR$4),0,IF(BX111=Datos!$AO$4,0,"")))))))))</f>
        <v>0</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73.333333333333329</v>
      </c>
    </row>
    <row r="114" spans="1:73" ht="27" customHeight="1">
      <c r="A114" s="99"/>
      <c r="B114" s="250"/>
      <c r="C114" s="250"/>
      <c r="D114" s="250"/>
      <c r="E114" s="250"/>
      <c r="F114" s="250"/>
      <c r="G114" s="250"/>
      <c r="H114" s="250"/>
      <c r="I114" s="250"/>
      <c r="J114" s="250"/>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50"/>
      <c r="C115" s="250"/>
      <c r="D115" s="250"/>
      <c r="E115" s="250"/>
      <c r="F115" s="250"/>
      <c r="G115" s="250"/>
      <c r="H115" s="250"/>
      <c r="I115" s="250"/>
      <c r="J115" s="250"/>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50"/>
      <c r="C116" s="250"/>
      <c r="D116" s="250"/>
      <c r="E116" s="250"/>
      <c r="F116" s="250"/>
      <c r="G116" s="250"/>
      <c r="H116" s="250"/>
      <c r="I116" s="250"/>
      <c r="J116" s="250"/>
      <c r="K116" s="58"/>
      <c r="L116" s="58"/>
      <c r="M116" s="57"/>
      <c r="N116" s="57"/>
      <c r="O116" s="57"/>
      <c r="P116" s="57"/>
      <c r="Q116" s="57"/>
      <c r="R116" s="57"/>
      <c r="S116" s="57"/>
      <c r="T116" s="57"/>
      <c r="U116" s="902" t="s">
        <v>91</v>
      </c>
      <c r="V116" s="903"/>
      <c r="W116" s="903"/>
      <c r="X116" s="903"/>
      <c r="Y116" s="903"/>
      <c r="Z116" s="904">
        <f>IF(COUNTA(D86:D95)=0,0,IF(BZ96=0,0,BZ96))</f>
        <v>2</v>
      </c>
      <c r="AA116" s="905"/>
      <c r="AB116" s="57"/>
      <c r="AC116" s="57"/>
      <c r="AD116" s="57"/>
      <c r="AE116" s="896" t="s">
        <v>90</v>
      </c>
      <c r="AF116" s="896"/>
      <c r="AG116" s="896"/>
      <c r="AH116" s="896"/>
      <c r="AI116" s="897"/>
      <c r="AJ116" s="906">
        <f>IF(COUNTA(D101:D110)=0,0,IF(BZ111=0,0,BZ111))</f>
        <v>0</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50"/>
      <c r="C117" s="250"/>
      <c r="D117" s="250"/>
      <c r="E117" s="250"/>
      <c r="F117" s="250"/>
      <c r="G117" s="250"/>
      <c r="H117" s="250"/>
      <c r="I117" s="250"/>
      <c r="J117" s="250"/>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50"/>
      <c r="C118" s="250"/>
      <c r="D118" s="250"/>
      <c r="E118" s="250"/>
      <c r="F118" s="250"/>
      <c r="G118" s="250"/>
      <c r="H118" s="250"/>
      <c r="I118" s="250"/>
      <c r="J118" s="250"/>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50"/>
      <c r="C119" s="250"/>
      <c r="D119" s="250"/>
      <c r="E119" s="250"/>
      <c r="F119" s="250"/>
      <c r="G119" s="250"/>
      <c r="H119" s="250"/>
      <c r="I119" s="250"/>
      <c r="J119" s="250"/>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t="e">
        <f>IF(AK12=Datos!A6,BQ132,BL132)</f>
        <v>#N/A</v>
      </c>
      <c r="BM122" s="66" t="e">
        <f>INDEX($R$122:$W$126,$BL$122,1)</f>
        <v>#N/A</v>
      </c>
      <c r="BP122" s="818"/>
      <c r="BQ122" s="818"/>
      <c r="BS122" s="52" t="s">
        <v>91</v>
      </c>
      <c r="BT122" s="66" t="e">
        <f>IF($AK$12&lt;&gt;"",BL122,"")</f>
        <v>#N/A</v>
      </c>
      <c r="BU122" s="66" t="e">
        <f>IF($AK$12&lt;&gt;"",$BM$122,"")</f>
        <v>#N/A</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t="e">
        <f>IF($AK$12&lt;&gt;"",(INDEX($BK$125:$BN$131,MATCH($BT$62,$BK$125:$BK$131,0),MATCH($AJ$116,$BK$126:$BN$126,0))),"")</f>
        <v>#N/A</v>
      </c>
      <c r="BM123" s="66" t="e">
        <f>INDEX($R$129:$W$133,$BL$123,1)</f>
        <v>#N/A</v>
      </c>
      <c r="BO123" s="52" t="s">
        <v>108</v>
      </c>
      <c r="BP123" s="66" t="e">
        <f>IF($AK$12&lt;&gt;"",(INDEX($BK$125:$BN$131,MATCH($BT$62,$BK$125:$BK$131,0),MATCH($AJ$116,$BK$126:$BN$126,0))),"")</f>
        <v>#N/A</v>
      </c>
      <c r="BQ123" s="66" t="e">
        <f>INDEX($R$129:$W$133,$BP$123+1,1)</f>
        <v>#N/A</v>
      </c>
      <c r="BS123" s="52" t="s">
        <v>90</v>
      </c>
      <c r="BT123" s="66" t="e">
        <f>IF($AK$12="","",IF($AK$12=1,$BP$123,$BL$123))</f>
        <v>#N/A</v>
      </c>
      <c r="BU123" s="66" t="e">
        <f>IF($AK$12="","",IF($AK$12=1,$BQ$123,$BM$123))</f>
        <v>#N/A</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Insignificante (1)</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Menor (2)</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Moderado (3)</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Mayor (4)</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t="e">
        <f>IF($AK$12="","",IF($AK$12&lt;&gt;Datos!A6,(INDEX($BK$125:$BN$131,MATCH($BT$61,$BK$125:$BK$131,0),MATCH($Z$116,$BK$126:$BN$126,0)))))</f>
        <v>#N/A</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
      </c>
      <c r="K133" s="930"/>
      <c r="L133" s="930"/>
      <c r="M133" s="930"/>
      <c r="N133" s="930"/>
      <c r="O133" s="930"/>
      <c r="P133" s="930"/>
      <c r="Q133" s="57"/>
      <c r="R133" s="877" t="str">
        <f>IF($AK$12=1,Datos!P6,IF(OR($AK$12=2,$AK$12=3,$AK$12=4),Datos!Q6,IF($AK$12=5,Datos!R6,"")))</f>
        <v>Catastrófico (5)</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t="e">
        <f>IF($AK$12="","",IF($AK$12&lt;&gt;Datos!A6,(INDEX($BK$125:$BN$131,MATCH($BT$62,$BK$125:$BK$131,0),MATCH($AJ$116,$BK$126:$BN$126,0)))))</f>
        <v>#N/A</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e">
        <f>IF(AK12="","",IF(AND(BK65=$BU$122,$BL$64=$BU$123),"X",""))</f>
        <v>#N/A</v>
      </c>
      <c r="BM139" s="66" t="e">
        <f>IF(AK12="","",IF(AND(BK65=$BU$122,$BM$64=$BU$123),"X",""))</f>
        <v>#N/A</v>
      </c>
      <c r="BN139" s="66" t="e">
        <f>IF(AK12="","",IF(AND(BK65=$BU$122,$BN$64=$BU$123),"X",""))</f>
        <v>#N/A</v>
      </c>
      <c r="BO139" s="66" t="e">
        <f>IF(AK12="","",IF(AND(BK65=$BU$122,$BO$64=$BU$123),"X",""))</f>
        <v>#N/A</v>
      </c>
      <c r="BP139" s="66" t="e">
        <f>IF(AK12="","",IF(AND(BK65=$BU$122,$BP$64=$BU$123),"X",""))</f>
        <v>#N/A</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e">
        <f>IF(AK12="","",IF(AND(BK66=$BU$122,$BL$64=$BU$123),"X",""))</f>
        <v>#N/A</v>
      </c>
      <c r="BM140" s="66" t="e">
        <f>IF(AK12="","",IF(AND(BK66=$BU$122,$BM$64=$BU$123),"X",""))</f>
        <v>#N/A</v>
      </c>
      <c r="BN140" s="66" t="e">
        <f>IF(AK12="","",IF(AND(BK66=$BU$122,$BN$64=$BU$123),"X",""))</f>
        <v>#N/A</v>
      </c>
      <c r="BO140" s="66" t="e">
        <f>IF(AK12="","",IF(AND(BK66=$BU$122,$BO$64=$BU$123),"X",""))</f>
        <v>#N/A</v>
      </c>
      <c r="BP140" s="66" t="e">
        <f>IF(AK12="","",IF(AND(BK66=$BU$122,$BP$64=$BU$123),"X",""))</f>
        <v>#N/A</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e">
        <f>IF(AK12="","",IF(AND(BK67=$BU$122,$BL$64=$BU$123),"X",""))</f>
        <v>#N/A</v>
      </c>
      <c r="BM141" s="66" t="e">
        <f>IF(AK12="","",IF(AND(BK67=$BU$122,$BM$64=$BU$123),"X",""))</f>
        <v>#N/A</v>
      </c>
      <c r="BN141" s="66" t="e">
        <f>IF(AK12="","",IF(AND(BK67=$BU$122,$BN$64=$BU$123),"X",""))</f>
        <v>#N/A</v>
      </c>
      <c r="BO141" s="66" t="e">
        <f>IF(AK12="","",IF(AND(BK67=$BU$122,$BO$64=$BU$123),"X",""))</f>
        <v>#N/A</v>
      </c>
      <c r="BP141" s="66" t="e">
        <f>IF(AK12="","",IF(AND(BK67=$BU$122,$BP$64=$BU$123),"X",""))</f>
        <v>#N/A</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e">
        <f>IF(AK12="","",IF(AND(BK68=$BU$122,$BL$64=$BU$123),"X",""))</f>
        <v>#N/A</v>
      </c>
      <c r="BM142" s="66" t="e">
        <f>IF(AK12="","",IF(AND(BK68=$BU$122,$BM$64=$BU$123),"X",""))</f>
        <v>#N/A</v>
      </c>
      <c r="BN142" s="66" t="e">
        <f>IF(AK12="","",IF(AND(BK68=$BU$122,$BN$64=$BU$123),"X",""))</f>
        <v>#N/A</v>
      </c>
      <c r="BO142" s="89" t="e">
        <f>IF(AK12="","",IF(AND(BK68=$BU$122,$BO$64=$BU$123),"X",""))</f>
        <v>#N/A</v>
      </c>
      <c r="BP142" s="66" t="e">
        <f>IF(AK12="","",IF(AND(BK68=$BU$122,$BP$64=$BU$123),"X",""))</f>
        <v>#N/A</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e">
        <f>IF(AK12="","",IF(AND(BK69=$BU$122,$BL$64=$BU$123),"X",""))</f>
        <v>#N/A</v>
      </c>
      <c r="BM143" s="66" t="e">
        <f>IF(AK12="","",IF(AND(BK69=$BU$122,$BM$64=$BU$123),"X",""))</f>
        <v>#N/A</v>
      </c>
      <c r="BN143" s="66" t="e">
        <f>IF(AK12="","",IF(AND(BK69=$BU$122,$BN$64=$BU$123),"X",""))</f>
        <v>#N/A</v>
      </c>
      <c r="BO143" s="66" t="e">
        <f>IF(AK12="","",IF(AND(BK69=$BU$122,$BO$64=$BU$123),"X",""))</f>
        <v>#N/A</v>
      </c>
      <c r="BP143" s="66" t="e">
        <f>IF(AK12="","",IF(AND(BK69=$BU$122,$BP$64=$BU$123),"X",""))</f>
        <v>#N/A</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434</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fb</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fdgh</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6"/>
      <c r="BB179" s="736"/>
      <c r="BC179" s="736"/>
      <c r="BD179" s="736"/>
      <c r="BE179" s="736"/>
      <c r="BF179" s="736"/>
      <c r="BG179" s="299"/>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asdf</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fgs</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249">
        <v>1</v>
      </c>
    </row>
    <row r="231" spans="63:64">
      <c r="BK231" s="82"/>
    </row>
  </sheetData>
  <sheetProtection formatColumns="0" formatRows="0"/>
  <mergeCells count="867">
    <mergeCell ref="R80:W80"/>
    <mergeCell ref="D214:BB214"/>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06:U206"/>
    <mergeCell ref="V206:AM206"/>
    <mergeCell ref="AN206:BG206"/>
    <mergeCell ref="D207:U207"/>
    <mergeCell ref="V207:AM207"/>
    <mergeCell ref="AN207:BG207"/>
    <mergeCell ref="D205:U205"/>
    <mergeCell ref="V205:AM205"/>
    <mergeCell ref="AN205:BG205"/>
    <mergeCell ref="D199:BB199"/>
    <mergeCell ref="BC199:BG199"/>
    <mergeCell ref="D200:BB200"/>
    <mergeCell ref="D202:BG202"/>
    <mergeCell ref="D203:U203"/>
    <mergeCell ref="V203:AM203"/>
    <mergeCell ref="AN203:BG203"/>
    <mergeCell ref="BA197:BF197"/>
    <mergeCell ref="E198:U198"/>
    <mergeCell ref="V198:AG198"/>
    <mergeCell ref="AH198:AP198"/>
    <mergeCell ref="AQ198:AZ198"/>
    <mergeCell ref="BA198:BF198"/>
    <mergeCell ref="D204:U204"/>
    <mergeCell ref="V204:AM204"/>
    <mergeCell ref="AN204:BG204"/>
    <mergeCell ref="D189:D198"/>
    <mergeCell ref="E197:U197"/>
    <mergeCell ref="V197:AG197"/>
    <mergeCell ref="AH197:AP197"/>
    <mergeCell ref="AQ197:AZ197"/>
    <mergeCell ref="BA193:BF193"/>
    <mergeCell ref="BA194:BF194"/>
    <mergeCell ref="E195:U195"/>
    <mergeCell ref="V195:AG195"/>
    <mergeCell ref="AH195:AP195"/>
    <mergeCell ref="AQ195:AZ195"/>
    <mergeCell ref="BA195:BF195"/>
    <mergeCell ref="E196:U196"/>
    <mergeCell ref="V196:AG196"/>
    <mergeCell ref="AH196:AP196"/>
    <mergeCell ref="AQ196:AZ196"/>
    <mergeCell ref="BA196:BF196"/>
    <mergeCell ref="E188:U188"/>
    <mergeCell ref="V188:AG188"/>
    <mergeCell ref="AH188:AP188"/>
    <mergeCell ref="AQ188:AZ188"/>
    <mergeCell ref="BA188:BF188"/>
    <mergeCell ref="E189:U189"/>
    <mergeCell ref="V189:AG189"/>
    <mergeCell ref="AH189:AP189"/>
    <mergeCell ref="AQ189:AZ189"/>
    <mergeCell ref="E191:U191"/>
    <mergeCell ref="V191:AG191"/>
    <mergeCell ref="AH191:AP191"/>
    <mergeCell ref="AQ191:AZ191"/>
    <mergeCell ref="E194:U194"/>
    <mergeCell ref="V194:AG194"/>
    <mergeCell ref="AH194:AP194"/>
    <mergeCell ref="AQ194:AZ194"/>
    <mergeCell ref="BA189:BF189"/>
    <mergeCell ref="E190:U190"/>
    <mergeCell ref="V190:AG190"/>
    <mergeCell ref="AH190:AP190"/>
    <mergeCell ref="AQ190:AZ190"/>
    <mergeCell ref="BA190:BF190"/>
    <mergeCell ref="BA191:BF191"/>
    <mergeCell ref="E192:U192"/>
    <mergeCell ref="V192:AG192"/>
    <mergeCell ref="AH192:AP192"/>
    <mergeCell ref="AQ192:AZ192"/>
    <mergeCell ref="BA192:BF192"/>
    <mergeCell ref="E193:U193"/>
    <mergeCell ref="V193:AG193"/>
    <mergeCell ref="AH193:AP193"/>
    <mergeCell ref="AQ193:AZ193"/>
    <mergeCell ref="AQ183:AZ183"/>
    <mergeCell ref="BA183:BF183"/>
    <mergeCell ref="BA186:BF186"/>
    <mergeCell ref="E187:U187"/>
    <mergeCell ref="V187:AG187"/>
    <mergeCell ref="AH187:AP187"/>
    <mergeCell ref="AQ187:AZ187"/>
    <mergeCell ref="BA187:BF187"/>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0:BF180"/>
    <mergeCell ref="E181:U181"/>
    <mergeCell ref="V181:AG181"/>
    <mergeCell ref="AH181:AP181"/>
    <mergeCell ref="AQ181:AZ181"/>
    <mergeCell ref="BA181:BF181"/>
    <mergeCell ref="D179:D188"/>
    <mergeCell ref="E179:U179"/>
    <mergeCell ref="V179:AG179"/>
    <mergeCell ref="AH179:AP179"/>
    <mergeCell ref="AQ179:AZ179"/>
    <mergeCell ref="BA179:BF179"/>
    <mergeCell ref="E180:U180"/>
    <mergeCell ref="V180:AG180"/>
    <mergeCell ref="AH180:AP180"/>
    <mergeCell ref="AQ180:AZ180"/>
    <mergeCell ref="E182:U182"/>
    <mergeCell ref="V182:AG182"/>
    <mergeCell ref="AH182:AP182"/>
    <mergeCell ref="AQ182:AZ182"/>
    <mergeCell ref="BA182:BF182"/>
    <mergeCell ref="E183:U183"/>
    <mergeCell ref="V183:AG183"/>
    <mergeCell ref="AH183:AP183"/>
    <mergeCell ref="D176:BG176"/>
    <mergeCell ref="D177:U178"/>
    <mergeCell ref="V177:BG177"/>
    <mergeCell ref="V178:AG178"/>
    <mergeCell ref="AH178:AP178"/>
    <mergeCell ref="AQ178:AZ178"/>
    <mergeCell ref="BA178:BF178"/>
    <mergeCell ref="E172:U172"/>
    <mergeCell ref="V172:AG172"/>
    <mergeCell ref="AH172:AP172"/>
    <mergeCell ref="AQ172:AZ172"/>
    <mergeCell ref="BA172:BF172"/>
    <mergeCell ref="E173:U173"/>
    <mergeCell ref="V173:AG173"/>
    <mergeCell ref="AH173:AP173"/>
    <mergeCell ref="AQ173:AZ173"/>
    <mergeCell ref="BA173:BF173"/>
    <mergeCell ref="D164:D173"/>
    <mergeCell ref="E170:U170"/>
    <mergeCell ref="V170:AG170"/>
    <mergeCell ref="AH170:AP170"/>
    <mergeCell ref="AQ170:AZ170"/>
    <mergeCell ref="BA170:BF170"/>
    <mergeCell ref="E171:U171"/>
    <mergeCell ref="V171:AG171"/>
    <mergeCell ref="AH171:AP171"/>
    <mergeCell ref="AQ171:AZ171"/>
    <mergeCell ref="BA171:BF171"/>
    <mergeCell ref="E168:U168"/>
    <mergeCell ref="V168:AG168"/>
    <mergeCell ref="AH168:AP168"/>
    <mergeCell ref="AQ168:AZ168"/>
    <mergeCell ref="BA168:BF168"/>
    <mergeCell ref="E169:U169"/>
    <mergeCell ref="V169:AG169"/>
    <mergeCell ref="AH169:AP169"/>
    <mergeCell ref="AQ169:AZ169"/>
    <mergeCell ref="BA169:BF169"/>
    <mergeCell ref="E166:U166"/>
    <mergeCell ref="V166:AG166"/>
    <mergeCell ref="AH166:AP166"/>
    <mergeCell ref="AQ166:AZ166"/>
    <mergeCell ref="BA166:BF166"/>
    <mergeCell ref="E167:U167"/>
    <mergeCell ref="V167:AG167"/>
    <mergeCell ref="AH167:AP167"/>
    <mergeCell ref="AQ167:AZ167"/>
    <mergeCell ref="BA167:BF167"/>
    <mergeCell ref="BA164:BF164"/>
    <mergeCell ref="E165:U165"/>
    <mergeCell ref="V165:AG165"/>
    <mergeCell ref="AH165:AP165"/>
    <mergeCell ref="AQ165:AZ165"/>
    <mergeCell ref="BA165:BF165"/>
    <mergeCell ref="E163:U163"/>
    <mergeCell ref="V163:AG163"/>
    <mergeCell ref="AH163:AP163"/>
    <mergeCell ref="AQ163:AZ163"/>
    <mergeCell ref="BA163:BF163"/>
    <mergeCell ref="E164:U164"/>
    <mergeCell ref="V164:AG164"/>
    <mergeCell ref="AH164:AP164"/>
    <mergeCell ref="AQ164:AZ164"/>
    <mergeCell ref="E161:U161"/>
    <mergeCell ref="V161:AG161"/>
    <mergeCell ref="AH161:AP161"/>
    <mergeCell ref="AQ161:AZ161"/>
    <mergeCell ref="BA161:BF161"/>
    <mergeCell ref="E162:U162"/>
    <mergeCell ref="V162:AG162"/>
    <mergeCell ref="AH162:AP162"/>
    <mergeCell ref="AQ162:AZ162"/>
    <mergeCell ref="BA162:BF162"/>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AQ155:AZ155"/>
    <mergeCell ref="BA155:BF155"/>
    <mergeCell ref="E156:U156"/>
    <mergeCell ref="V156:AG156"/>
    <mergeCell ref="AH156:AP156"/>
    <mergeCell ref="AQ156:AZ156"/>
    <mergeCell ref="BA156:BF156"/>
    <mergeCell ref="BA153:BF153"/>
    <mergeCell ref="D154:D163"/>
    <mergeCell ref="E154:U154"/>
    <mergeCell ref="V154:AG154"/>
    <mergeCell ref="AH154:AP154"/>
    <mergeCell ref="AQ154:AZ154"/>
    <mergeCell ref="BA154:BF154"/>
    <mergeCell ref="E155:U155"/>
    <mergeCell ref="V155:AG155"/>
    <mergeCell ref="AH155:AP155"/>
    <mergeCell ref="E157:U157"/>
    <mergeCell ref="V157:AG157"/>
    <mergeCell ref="AH157:AP157"/>
    <mergeCell ref="AQ157:AZ157"/>
    <mergeCell ref="BA157:BF157"/>
    <mergeCell ref="E158:U158"/>
    <mergeCell ref="V158:AG158"/>
    <mergeCell ref="AM144:AN144"/>
    <mergeCell ref="AO144:AR144"/>
    <mergeCell ref="D148:J149"/>
    <mergeCell ref="L148:BF149"/>
    <mergeCell ref="D151:BG151"/>
    <mergeCell ref="D152:U153"/>
    <mergeCell ref="V152:BG152"/>
    <mergeCell ref="V153:AG153"/>
    <mergeCell ref="AH153:AP153"/>
    <mergeCell ref="AQ153:AZ153"/>
    <mergeCell ref="J133:P133"/>
    <mergeCell ref="R133:W133"/>
    <mergeCell ref="A140:J140"/>
    <mergeCell ref="G143:K145"/>
    <mergeCell ref="T144:U144"/>
    <mergeCell ref="V144:W144"/>
    <mergeCell ref="AF130:AG131"/>
    <mergeCell ref="AH130:AI131"/>
    <mergeCell ref="AJ130:AK131"/>
    <mergeCell ref="R131:W131"/>
    <mergeCell ref="R132:W132"/>
    <mergeCell ref="AA132:AA133"/>
    <mergeCell ref="AB132:AC133"/>
    <mergeCell ref="AD132:AE133"/>
    <mergeCell ref="AF132:AG133"/>
    <mergeCell ref="AH132:AI133"/>
    <mergeCell ref="AF128:AG129"/>
    <mergeCell ref="AH128:AI129"/>
    <mergeCell ref="AJ128:AK129"/>
    <mergeCell ref="AP128:BF128"/>
    <mergeCell ref="R129:W129"/>
    <mergeCell ref="AP129:BF133"/>
    <mergeCell ref="R130:W130"/>
    <mergeCell ref="AA130:AA131"/>
    <mergeCell ref="AB130:AC131"/>
    <mergeCell ref="AD130:AE131"/>
    <mergeCell ref="AD128:AE129"/>
    <mergeCell ref="AJ132:AK133"/>
    <mergeCell ref="BL125:BN125"/>
    <mergeCell ref="BQ125:BS125"/>
    <mergeCell ref="J126:P126"/>
    <mergeCell ref="R126:W126"/>
    <mergeCell ref="AA126:AA127"/>
    <mergeCell ref="AB126:AC127"/>
    <mergeCell ref="AD126:AE127"/>
    <mergeCell ref="AF126:AG127"/>
    <mergeCell ref="AH126:AI127"/>
    <mergeCell ref="AJ126:AK127"/>
    <mergeCell ref="AF124:AG125"/>
    <mergeCell ref="AH124:AI125"/>
    <mergeCell ref="AJ124:AK125"/>
    <mergeCell ref="AP124:BF124"/>
    <mergeCell ref="R125:W125"/>
    <mergeCell ref="AP125:BF126"/>
    <mergeCell ref="E124:P124"/>
    <mergeCell ref="R124:W124"/>
    <mergeCell ref="Z124:Z133"/>
    <mergeCell ref="AA124:AA125"/>
    <mergeCell ref="AB124:AC125"/>
    <mergeCell ref="AD124:AE125"/>
    <mergeCell ref="AA128:AA129"/>
    <mergeCell ref="AB128:AC129"/>
    <mergeCell ref="R123:W123"/>
    <mergeCell ref="AB123:AC123"/>
    <mergeCell ref="AD123:AE123"/>
    <mergeCell ref="AF123:AG123"/>
    <mergeCell ref="AH123:AI123"/>
    <mergeCell ref="AJ123:AK123"/>
    <mergeCell ref="Z120:AK120"/>
    <mergeCell ref="BK120:BM121"/>
    <mergeCell ref="D121:G121"/>
    <mergeCell ref="D110:S110"/>
    <mergeCell ref="T110:W110"/>
    <mergeCell ref="X110:Y110"/>
    <mergeCell ref="Z110:AA110"/>
    <mergeCell ref="AB110:AC110"/>
    <mergeCell ref="BP121:BP122"/>
    <mergeCell ref="BQ121:BQ122"/>
    <mergeCell ref="R122:W122"/>
    <mergeCell ref="AB122:AK122"/>
    <mergeCell ref="AR110:AS110"/>
    <mergeCell ref="AT110:AV110"/>
    <mergeCell ref="BC110:BG110"/>
    <mergeCell ref="A113:J113"/>
    <mergeCell ref="U115:AK115"/>
    <mergeCell ref="U116:Y116"/>
    <mergeCell ref="Z116:AA116"/>
    <mergeCell ref="AE116:AI116"/>
    <mergeCell ref="AJ116:AK116"/>
    <mergeCell ref="AD110:AE110"/>
    <mergeCell ref="AF110:AG110"/>
    <mergeCell ref="AH110:AI110"/>
    <mergeCell ref="AJ110:AK110"/>
    <mergeCell ref="AL110:AM110"/>
    <mergeCell ref="AN110:AQ110"/>
    <mergeCell ref="AL108:AM108"/>
    <mergeCell ref="AN108:AQ108"/>
    <mergeCell ref="AR108:AS108"/>
    <mergeCell ref="AT108:AV108"/>
    <mergeCell ref="AL109:AM109"/>
    <mergeCell ref="AN109:AQ109"/>
    <mergeCell ref="AR109:AS109"/>
    <mergeCell ref="AT109:AV109"/>
    <mergeCell ref="BC109:BG109"/>
    <mergeCell ref="D109:S109"/>
    <mergeCell ref="T109:W109"/>
    <mergeCell ref="X109:Y109"/>
    <mergeCell ref="Z109:AA109"/>
    <mergeCell ref="AB109:AC109"/>
    <mergeCell ref="AD109:AE109"/>
    <mergeCell ref="AF109:AG109"/>
    <mergeCell ref="AH109:AI109"/>
    <mergeCell ref="AJ109:AK109"/>
    <mergeCell ref="D107:S107"/>
    <mergeCell ref="T107:W107"/>
    <mergeCell ref="X107:Y107"/>
    <mergeCell ref="Z107:AA107"/>
    <mergeCell ref="AB107:AC107"/>
    <mergeCell ref="AR107:AS107"/>
    <mergeCell ref="AT107:AV107"/>
    <mergeCell ref="BC107:BG107"/>
    <mergeCell ref="D108:S108"/>
    <mergeCell ref="T108:W108"/>
    <mergeCell ref="X108:Y108"/>
    <mergeCell ref="Z108:AA108"/>
    <mergeCell ref="AB108:AC108"/>
    <mergeCell ref="AD108:AE108"/>
    <mergeCell ref="AF108:AG108"/>
    <mergeCell ref="AD107:AE107"/>
    <mergeCell ref="AF107:AG107"/>
    <mergeCell ref="AH107:AI107"/>
    <mergeCell ref="AJ107:AK107"/>
    <mergeCell ref="AL107:AM107"/>
    <mergeCell ref="AN107:AQ107"/>
    <mergeCell ref="BC108:BG108"/>
    <mergeCell ref="AH108:AI108"/>
    <mergeCell ref="AJ108:AK108"/>
    <mergeCell ref="BC105:BG105"/>
    <mergeCell ref="D106:S106"/>
    <mergeCell ref="T106:W106"/>
    <mergeCell ref="X106:Y106"/>
    <mergeCell ref="Z106:AA106"/>
    <mergeCell ref="AB106:AC106"/>
    <mergeCell ref="AD106:AE106"/>
    <mergeCell ref="AF106:AG106"/>
    <mergeCell ref="AH106:AI106"/>
    <mergeCell ref="AJ106:AK106"/>
    <mergeCell ref="AH105:AI105"/>
    <mergeCell ref="AJ105:AK105"/>
    <mergeCell ref="AL105:AM105"/>
    <mergeCell ref="AN105:AQ105"/>
    <mergeCell ref="AR105:AS105"/>
    <mergeCell ref="AT105:AV105"/>
    <mergeCell ref="AL106:AM106"/>
    <mergeCell ref="AN106:AQ106"/>
    <mergeCell ref="AR106:AS106"/>
    <mergeCell ref="AT106:AV106"/>
    <mergeCell ref="BC106:BG106"/>
    <mergeCell ref="D105:S105"/>
    <mergeCell ref="T105:W105"/>
    <mergeCell ref="X105:Y105"/>
    <mergeCell ref="Z105:AA105"/>
    <mergeCell ref="AB105:AC105"/>
    <mergeCell ref="AD105:AE105"/>
    <mergeCell ref="AF105:AG105"/>
    <mergeCell ref="AD104:AE104"/>
    <mergeCell ref="AF104:AG104"/>
    <mergeCell ref="AL103:AM103"/>
    <mergeCell ref="AN103:AQ103"/>
    <mergeCell ref="AR103:AS103"/>
    <mergeCell ref="AT103:AV103"/>
    <mergeCell ref="BC103:BG103"/>
    <mergeCell ref="D104:S104"/>
    <mergeCell ref="T104:W104"/>
    <mergeCell ref="X104:Y104"/>
    <mergeCell ref="Z104:AA104"/>
    <mergeCell ref="AB104:AC104"/>
    <mergeCell ref="AR104:AS104"/>
    <mergeCell ref="AT104:AV104"/>
    <mergeCell ref="BC104:BG104"/>
    <mergeCell ref="AH104:AI104"/>
    <mergeCell ref="AJ104:AK104"/>
    <mergeCell ref="AL104:AM104"/>
    <mergeCell ref="AN104:AQ104"/>
    <mergeCell ref="BC102:BG102"/>
    <mergeCell ref="D103:S103"/>
    <mergeCell ref="T103:W103"/>
    <mergeCell ref="X103:Y103"/>
    <mergeCell ref="Z103:AA103"/>
    <mergeCell ref="AB103:AC103"/>
    <mergeCell ref="AD103:AE103"/>
    <mergeCell ref="AF103:AG103"/>
    <mergeCell ref="AH103:AI103"/>
    <mergeCell ref="AJ103:AK103"/>
    <mergeCell ref="AH102:AI102"/>
    <mergeCell ref="AJ102:AK102"/>
    <mergeCell ref="AL102:AM102"/>
    <mergeCell ref="AN102:AQ102"/>
    <mergeCell ref="AR102:AS102"/>
    <mergeCell ref="AT102:AV102"/>
    <mergeCell ref="AW101:AY110"/>
    <mergeCell ref="AZ101:BB110"/>
    <mergeCell ref="BC101:BG101"/>
    <mergeCell ref="D102:S102"/>
    <mergeCell ref="T102:W102"/>
    <mergeCell ref="X102:Y102"/>
    <mergeCell ref="Z102:AA102"/>
    <mergeCell ref="AB102:AC102"/>
    <mergeCell ref="AD102:AE102"/>
    <mergeCell ref="AF102:AG102"/>
    <mergeCell ref="AH101:AI101"/>
    <mergeCell ref="AJ101:AK101"/>
    <mergeCell ref="AL101:AM101"/>
    <mergeCell ref="AN101:AQ101"/>
    <mergeCell ref="AR101:AS101"/>
    <mergeCell ref="AT101:AV101"/>
    <mergeCell ref="AW100:AY100"/>
    <mergeCell ref="AZ100:BB100"/>
    <mergeCell ref="BC100:BG100"/>
    <mergeCell ref="D101:S101"/>
    <mergeCell ref="T101:W101"/>
    <mergeCell ref="X101:Y101"/>
    <mergeCell ref="Z101:AA101"/>
    <mergeCell ref="AB101:AC101"/>
    <mergeCell ref="AD101:AE101"/>
    <mergeCell ref="AF101:AG101"/>
    <mergeCell ref="AD100:AE100"/>
    <mergeCell ref="AF100:AG100"/>
    <mergeCell ref="AH100:AI100"/>
    <mergeCell ref="AJ100:AK100"/>
    <mergeCell ref="AN100:AQ100"/>
    <mergeCell ref="AT100:AV100"/>
    <mergeCell ref="AL99:AM100"/>
    <mergeCell ref="AN99:AQ99"/>
    <mergeCell ref="AR99:AS100"/>
    <mergeCell ref="BS99:BU99"/>
    <mergeCell ref="BV99:BX99"/>
    <mergeCell ref="D100:S100"/>
    <mergeCell ref="T100:W100"/>
    <mergeCell ref="X100:Y100"/>
    <mergeCell ref="Z100:AA100"/>
    <mergeCell ref="AB100:AC100"/>
    <mergeCell ref="AT95:AV95"/>
    <mergeCell ref="BC95:BG95"/>
    <mergeCell ref="X98:AM98"/>
    <mergeCell ref="AN98:AS98"/>
    <mergeCell ref="X99:AA99"/>
    <mergeCell ref="AB99:AC99"/>
    <mergeCell ref="AD99:AE99"/>
    <mergeCell ref="AF99:AG99"/>
    <mergeCell ref="AH99:AI99"/>
    <mergeCell ref="AJ99:AK99"/>
    <mergeCell ref="AF95:AG95"/>
    <mergeCell ref="AH95:AI95"/>
    <mergeCell ref="AJ95:AK95"/>
    <mergeCell ref="AL95:AM95"/>
    <mergeCell ref="AN95:AQ95"/>
    <mergeCell ref="AR95:AS95"/>
    <mergeCell ref="D95:S95"/>
    <mergeCell ref="T95:W95"/>
    <mergeCell ref="X95:Y95"/>
    <mergeCell ref="Z95:AA95"/>
    <mergeCell ref="AB95:AC95"/>
    <mergeCell ref="AD95:AE95"/>
    <mergeCell ref="AJ94:AK94"/>
    <mergeCell ref="AL94:AM94"/>
    <mergeCell ref="AN94:AQ94"/>
    <mergeCell ref="AR94:AS94"/>
    <mergeCell ref="AT94:AV94"/>
    <mergeCell ref="BC94:BG94"/>
    <mergeCell ref="AT93:AV93"/>
    <mergeCell ref="BC93:BG93"/>
    <mergeCell ref="D94:S94"/>
    <mergeCell ref="T94:W94"/>
    <mergeCell ref="X94:Y94"/>
    <mergeCell ref="Z94:AA94"/>
    <mergeCell ref="AB94:AC94"/>
    <mergeCell ref="AD94:AE94"/>
    <mergeCell ref="AF94:AG94"/>
    <mergeCell ref="AH94:AI94"/>
    <mergeCell ref="AF93:AG93"/>
    <mergeCell ref="AH93:AI93"/>
    <mergeCell ref="AJ93:AK93"/>
    <mergeCell ref="AL93:AM93"/>
    <mergeCell ref="AN93:AQ93"/>
    <mergeCell ref="AR93:AS93"/>
    <mergeCell ref="D93:S93"/>
    <mergeCell ref="T93:W93"/>
    <mergeCell ref="X93:Y93"/>
    <mergeCell ref="Z93:AA93"/>
    <mergeCell ref="AB93:AC93"/>
    <mergeCell ref="AD93:AE93"/>
    <mergeCell ref="AN92:AQ92"/>
    <mergeCell ref="AR92:AS92"/>
    <mergeCell ref="AT92:AV92"/>
    <mergeCell ref="BC92:BG92"/>
    <mergeCell ref="AT91:AV91"/>
    <mergeCell ref="BC91:BG91"/>
    <mergeCell ref="D92:S92"/>
    <mergeCell ref="T92:W92"/>
    <mergeCell ref="X92:Y92"/>
    <mergeCell ref="Z92:AA92"/>
    <mergeCell ref="AB92:AC92"/>
    <mergeCell ref="AD92:AE92"/>
    <mergeCell ref="AF92:AG92"/>
    <mergeCell ref="AH92:AI92"/>
    <mergeCell ref="AF91:AG91"/>
    <mergeCell ref="AH91:AI91"/>
    <mergeCell ref="AJ91:AK91"/>
    <mergeCell ref="AL91:AM91"/>
    <mergeCell ref="AN91:AQ91"/>
    <mergeCell ref="AR91:AS91"/>
    <mergeCell ref="D91:S91"/>
    <mergeCell ref="T91:W91"/>
    <mergeCell ref="BC90:BG90"/>
    <mergeCell ref="AT89:AV89"/>
    <mergeCell ref="BC89:BG89"/>
    <mergeCell ref="D90:S90"/>
    <mergeCell ref="T90:W90"/>
    <mergeCell ref="X90:Y90"/>
    <mergeCell ref="Z90:AA90"/>
    <mergeCell ref="AB90:AC90"/>
    <mergeCell ref="AD90:AE90"/>
    <mergeCell ref="AF90:AG90"/>
    <mergeCell ref="AH90:AI90"/>
    <mergeCell ref="AF89:AG89"/>
    <mergeCell ref="AH89:AI89"/>
    <mergeCell ref="AJ89:AK89"/>
    <mergeCell ref="AL89:AM89"/>
    <mergeCell ref="AN89:AQ89"/>
    <mergeCell ref="AR89:AS89"/>
    <mergeCell ref="D89:S89"/>
    <mergeCell ref="T89:W89"/>
    <mergeCell ref="X89:Y89"/>
    <mergeCell ref="Z89:AA89"/>
    <mergeCell ref="AB89:AC89"/>
    <mergeCell ref="AD89:AE89"/>
    <mergeCell ref="AJ90:AK90"/>
    <mergeCell ref="BC88:BG88"/>
    <mergeCell ref="AT87:AV87"/>
    <mergeCell ref="BC87:BG87"/>
    <mergeCell ref="D88:S88"/>
    <mergeCell ref="T88:W88"/>
    <mergeCell ref="X88:Y88"/>
    <mergeCell ref="Z88:AA88"/>
    <mergeCell ref="AB88:AC88"/>
    <mergeCell ref="AD88:AE88"/>
    <mergeCell ref="AF88:AG88"/>
    <mergeCell ref="AH88:AI88"/>
    <mergeCell ref="AF87:AG87"/>
    <mergeCell ref="AH87:AI87"/>
    <mergeCell ref="AJ87:AK87"/>
    <mergeCell ref="AL87:AM87"/>
    <mergeCell ref="AN87:AQ87"/>
    <mergeCell ref="AR87:AS87"/>
    <mergeCell ref="BC86:BG86"/>
    <mergeCell ref="D87:S87"/>
    <mergeCell ref="T87:W87"/>
    <mergeCell ref="X87:Y87"/>
    <mergeCell ref="Z87:AA87"/>
    <mergeCell ref="AB87:AC87"/>
    <mergeCell ref="AD87:AE87"/>
    <mergeCell ref="AF86:AG86"/>
    <mergeCell ref="AH86:AI86"/>
    <mergeCell ref="AJ86:AK86"/>
    <mergeCell ref="AL86:AM86"/>
    <mergeCell ref="AN86:AQ86"/>
    <mergeCell ref="AR86:AS86"/>
    <mergeCell ref="D86:S86"/>
    <mergeCell ref="T86:W86"/>
    <mergeCell ref="X86:Y86"/>
    <mergeCell ref="Z86:AA86"/>
    <mergeCell ref="AB86:AC86"/>
    <mergeCell ref="AD86:AE86"/>
    <mergeCell ref="D85:S85"/>
    <mergeCell ref="T85:W85"/>
    <mergeCell ref="X85:Y85"/>
    <mergeCell ref="Z85:AA85"/>
    <mergeCell ref="AB85:AC85"/>
    <mergeCell ref="AD85:AE85"/>
    <mergeCell ref="AT86:AV86"/>
    <mergeCell ref="AW86:AY95"/>
    <mergeCell ref="AZ86:BB95"/>
    <mergeCell ref="AJ88:AK88"/>
    <mergeCell ref="AL88:AM88"/>
    <mergeCell ref="AN88:AQ88"/>
    <mergeCell ref="AR88:AS88"/>
    <mergeCell ref="AT88:AV88"/>
    <mergeCell ref="X91:Y91"/>
    <mergeCell ref="Z91:AA91"/>
    <mergeCell ref="AB91:AC91"/>
    <mergeCell ref="AD91:AE91"/>
    <mergeCell ref="AL90:AM90"/>
    <mergeCell ref="AN90:AQ90"/>
    <mergeCell ref="AR90:AS90"/>
    <mergeCell ref="AT90:AV90"/>
    <mergeCell ref="AJ92:AK92"/>
    <mergeCell ref="AL92:AM92"/>
    <mergeCell ref="AJ84:AK84"/>
    <mergeCell ref="AL84:AM85"/>
    <mergeCell ref="AN84:AQ84"/>
    <mergeCell ref="AR84:AS85"/>
    <mergeCell ref="BS84:BU84"/>
    <mergeCell ref="BV84:BX84"/>
    <mergeCell ref="AZ85:BB85"/>
    <mergeCell ref="BC85:BG85"/>
    <mergeCell ref="F80:G80"/>
    <mergeCell ref="H80:I80"/>
    <mergeCell ref="A83:J83"/>
    <mergeCell ref="X83:AM83"/>
    <mergeCell ref="AN83:AS83"/>
    <mergeCell ref="X84:AA84"/>
    <mergeCell ref="AB84:AC84"/>
    <mergeCell ref="AD84:AE84"/>
    <mergeCell ref="AF84:AG84"/>
    <mergeCell ref="AH84:AI84"/>
    <mergeCell ref="AF85:AG85"/>
    <mergeCell ref="AH85:AI85"/>
    <mergeCell ref="AJ85:AK85"/>
    <mergeCell ref="AN85:AQ85"/>
    <mergeCell ref="AT85:AV85"/>
    <mergeCell ref="AW85:AY85"/>
    <mergeCell ref="C73:D77"/>
    <mergeCell ref="E74:H74"/>
    <mergeCell ref="I74:L74"/>
    <mergeCell ref="M74:P74"/>
    <mergeCell ref="AA74:AA75"/>
    <mergeCell ref="AB74:AC75"/>
    <mergeCell ref="AD74:AE75"/>
    <mergeCell ref="E76:P76"/>
    <mergeCell ref="R76:W76"/>
    <mergeCell ref="E77:I79"/>
    <mergeCell ref="R77:W77"/>
    <mergeCell ref="J78:P78"/>
    <mergeCell ref="R78:W78"/>
    <mergeCell ref="R79:W79"/>
    <mergeCell ref="BS69:BS70"/>
    <mergeCell ref="BT69:BT70"/>
    <mergeCell ref="BU69:BU70"/>
    <mergeCell ref="R70:W70"/>
    <mergeCell ref="AA70:AA71"/>
    <mergeCell ref="AB70:AC71"/>
    <mergeCell ref="AD70:AE71"/>
    <mergeCell ref="AF70:AG71"/>
    <mergeCell ref="AH70:AI71"/>
    <mergeCell ref="AJ70:AK71"/>
    <mergeCell ref="AP70:BF70"/>
    <mergeCell ref="R71:W71"/>
    <mergeCell ref="AP71:BF75"/>
    <mergeCell ref="R72:W72"/>
    <mergeCell ref="AA72:AA73"/>
    <mergeCell ref="AB72:AC73"/>
    <mergeCell ref="AD72:AE73"/>
    <mergeCell ref="AJ74:AK75"/>
    <mergeCell ref="R75:W75"/>
    <mergeCell ref="AF72:AG73"/>
    <mergeCell ref="AH72:AI73"/>
    <mergeCell ref="AJ72:AK73"/>
    <mergeCell ref="AF74:AG75"/>
    <mergeCell ref="AH74:AI75"/>
    <mergeCell ref="AP66:BF66"/>
    <mergeCell ref="AP67:BF68"/>
    <mergeCell ref="R68:W68"/>
    <mergeCell ref="AA68:AA69"/>
    <mergeCell ref="AB68:AC69"/>
    <mergeCell ref="AD68:AE69"/>
    <mergeCell ref="AF68:AG69"/>
    <mergeCell ref="AH68:AI69"/>
    <mergeCell ref="AJ68:AK69"/>
    <mergeCell ref="R69:W69"/>
    <mergeCell ref="E66:H66"/>
    <mergeCell ref="I66:V66"/>
    <mergeCell ref="Z66:Z75"/>
    <mergeCell ref="AA66:AA67"/>
    <mergeCell ref="AB66:AC67"/>
    <mergeCell ref="AD66:AE67"/>
    <mergeCell ref="AF66:AG67"/>
    <mergeCell ref="AH66:AI67"/>
    <mergeCell ref="AJ66:AK67"/>
    <mergeCell ref="E69:P69"/>
    <mergeCell ref="J71:P71"/>
    <mergeCell ref="E75:H75"/>
    <mergeCell ref="I75:L75"/>
    <mergeCell ref="M75:P75"/>
    <mergeCell ref="Z62:AK62"/>
    <mergeCell ref="D63:G63"/>
    <mergeCell ref="E64:Z64"/>
    <mergeCell ref="AB64:AK64"/>
    <mergeCell ref="E65:H65"/>
    <mergeCell ref="I65:V65"/>
    <mergeCell ref="AB65:AC65"/>
    <mergeCell ref="AD65:AE65"/>
    <mergeCell ref="AF65:AG65"/>
    <mergeCell ref="AH65:AI65"/>
    <mergeCell ref="AJ65:AK65"/>
    <mergeCell ref="D59:I59"/>
    <mergeCell ref="J59:AB59"/>
    <mergeCell ref="AD59:BF59"/>
    <mergeCell ref="BK59:BM60"/>
    <mergeCell ref="BP60:BP61"/>
    <mergeCell ref="BQ60:BQ61"/>
    <mergeCell ref="A61:J61"/>
    <mergeCell ref="D57:I57"/>
    <mergeCell ref="J57:AB57"/>
    <mergeCell ref="AD57:BF57"/>
    <mergeCell ref="D58:I58"/>
    <mergeCell ref="J58:AB58"/>
    <mergeCell ref="AD58:BF58"/>
    <mergeCell ref="D55:I55"/>
    <mergeCell ref="J55:AB55"/>
    <mergeCell ref="AD55:BF55"/>
    <mergeCell ref="D56:I56"/>
    <mergeCell ref="J56:AB56"/>
    <mergeCell ref="AD56:BF56"/>
    <mergeCell ref="D53:I53"/>
    <mergeCell ref="J53:AB53"/>
    <mergeCell ref="AD53:BF53"/>
    <mergeCell ref="D54:I54"/>
    <mergeCell ref="J54:AB54"/>
    <mergeCell ref="AD54:BF54"/>
    <mergeCell ref="D51:I51"/>
    <mergeCell ref="J51:AB51"/>
    <mergeCell ref="AD51:BF51"/>
    <mergeCell ref="D52:I52"/>
    <mergeCell ref="J52:AB52"/>
    <mergeCell ref="AD52:BF52"/>
    <mergeCell ref="D48:AB48"/>
    <mergeCell ref="AD48:BF48"/>
    <mergeCell ref="D49:I49"/>
    <mergeCell ref="J49:AB49"/>
    <mergeCell ref="AD49:BF49"/>
    <mergeCell ref="D50:I50"/>
    <mergeCell ref="J50:AB50"/>
    <mergeCell ref="AD50:BF50"/>
    <mergeCell ref="D46:I46"/>
    <mergeCell ref="J46:AB46"/>
    <mergeCell ref="AD46:BF46"/>
    <mergeCell ref="D47:I47"/>
    <mergeCell ref="J47:AB47"/>
    <mergeCell ref="AD47:BF47"/>
    <mergeCell ref="D44:I44"/>
    <mergeCell ref="J44:AB44"/>
    <mergeCell ref="AD44:BF44"/>
    <mergeCell ref="D45:I45"/>
    <mergeCell ref="J45:AB45"/>
    <mergeCell ref="AD45:BF45"/>
    <mergeCell ref="D42:I42"/>
    <mergeCell ref="J42:AB42"/>
    <mergeCell ref="AD42:BF42"/>
    <mergeCell ref="D43:I43"/>
    <mergeCell ref="J43:AB43"/>
    <mergeCell ref="AD43:BF43"/>
    <mergeCell ref="D40:I40"/>
    <mergeCell ref="J40:AB40"/>
    <mergeCell ref="AD40:BF40"/>
    <mergeCell ref="D41:I41"/>
    <mergeCell ref="J41:AB41"/>
    <mergeCell ref="AD41:BF41"/>
    <mergeCell ref="D38:I38"/>
    <mergeCell ref="J38:AB38"/>
    <mergeCell ref="AD38:BF38"/>
    <mergeCell ref="D39:I39"/>
    <mergeCell ref="J39:AB39"/>
    <mergeCell ref="AD39:BF39"/>
    <mergeCell ref="D35:AB35"/>
    <mergeCell ref="AD35:BF36"/>
    <mergeCell ref="D36:AB36"/>
    <mergeCell ref="D37:I37"/>
    <mergeCell ref="J37:AB37"/>
    <mergeCell ref="AD37:BF37"/>
    <mergeCell ref="D28:AB28"/>
    <mergeCell ref="AD28:BF33"/>
    <mergeCell ref="D29:AB29"/>
    <mergeCell ref="D30:AB30"/>
    <mergeCell ref="D31:AB31"/>
    <mergeCell ref="D32:AB32"/>
    <mergeCell ref="D33:AB33"/>
    <mergeCell ref="D22:AR22"/>
    <mergeCell ref="AY22:BF22"/>
    <mergeCell ref="D23:AV23"/>
    <mergeCell ref="AY23:BF23"/>
    <mergeCell ref="D27:AB27"/>
    <mergeCell ref="AD27:BF27"/>
    <mergeCell ref="D25:O25"/>
    <mergeCell ref="R25:S25"/>
    <mergeCell ref="W25:AC25"/>
    <mergeCell ref="AI25:AR25"/>
    <mergeCell ref="AU25:AV25"/>
    <mergeCell ref="D17:Q17"/>
    <mergeCell ref="S17:V17"/>
    <mergeCell ref="X17:BF17"/>
    <mergeCell ref="D19:BC19"/>
    <mergeCell ref="D20:BF20"/>
    <mergeCell ref="D21:BF21"/>
    <mergeCell ref="AT10:BC10"/>
    <mergeCell ref="M12:T12"/>
    <mergeCell ref="V12:AJ12"/>
    <mergeCell ref="A14:J14"/>
    <mergeCell ref="D16:Q16"/>
    <mergeCell ref="S16:V16"/>
    <mergeCell ref="X16:BB16"/>
    <mergeCell ref="D5:G5"/>
    <mergeCell ref="K5:BF5"/>
    <mergeCell ref="D7:G7"/>
    <mergeCell ref="K7:BF7"/>
    <mergeCell ref="D9:I9"/>
    <mergeCell ref="K9:AJ9"/>
    <mergeCell ref="AQ9:AW9"/>
    <mergeCell ref="AX9:BF9"/>
    <mergeCell ref="A1:Q3"/>
    <mergeCell ref="U1:BA1"/>
    <mergeCell ref="BB1:BF1"/>
    <mergeCell ref="V2:BA2"/>
    <mergeCell ref="BB2:BF2"/>
    <mergeCell ref="U3:BA3"/>
    <mergeCell ref="BB3:BF3"/>
  </mergeCells>
  <conditionalFormatting sqref="X86:Y86">
    <cfRule type="expression" dxfId="1616" priority="385">
      <formula>AND($D86&lt;&gt;"",$X86="")</formula>
    </cfRule>
  </conditionalFormatting>
  <conditionalFormatting sqref="Z86:AA86">
    <cfRule type="expression" dxfId="1615" priority="384">
      <formula>AND($D86&lt;&gt;"",$Z86="")</formula>
    </cfRule>
  </conditionalFormatting>
  <conditionalFormatting sqref="AB86:AC86">
    <cfRule type="expression" dxfId="1614" priority="383">
      <formula>AND($D86&lt;&gt;"",$AB86="")</formula>
    </cfRule>
  </conditionalFormatting>
  <conditionalFormatting sqref="AD86:AE86">
    <cfRule type="expression" dxfId="1613" priority="382">
      <formula>AND($D86&lt;&gt;"",$AD86="")</formula>
    </cfRule>
  </conditionalFormatting>
  <conditionalFormatting sqref="AF86:AG86">
    <cfRule type="expression" dxfId="1612" priority="381">
      <formula>AND($D86&lt;&gt;"",$AF86="")</formula>
    </cfRule>
  </conditionalFormatting>
  <conditionalFormatting sqref="AH86:AI86">
    <cfRule type="expression" dxfId="1611" priority="380">
      <formula>AND($D86&lt;&gt;"",$AH86="")</formula>
    </cfRule>
  </conditionalFormatting>
  <conditionalFormatting sqref="AJ86:AK86">
    <cfRule type="expression" dxfId="1610" priority="379">
      <formula>AND($D86&lt;&gt;"",$AJ86="")</formula>
    </cfRule>
  </conditionalFormatting>
  <conditionalFormatting sqref="E65:H65">
    <cfRule type="expression" dxfId="1609" priority="378">
      <formula>$I$66&lt;&gt;""</formula>
    </cfRule>
  </conditionalFormatting>
  <conditionalFormatting sqref="I65:V65">
    <cfRule type="expression" dxfId="1608" priority="377">
      <formula>$I$66&lt;&gt;""</formula>
    </cfRule>
  </conditionalFormatting>
  <conditionalFormatting sqref="AD124:AE133">
    <cfRule type="expression" dxfId="1607" priority="336">
      <formula>$AK$12=1</formula>
    </cfRule>
  </conditionalFormatting>
  <conditionalFormatting sqref="AB66:AC67">
    <cfRule type="expression" dxfId="1606" priority="372">
      <formula>$AK$12=1</formula>
    </cfRule>
  </conditionalFormatting>
  <conditionalFormatting sqref="AB68:AC69">
    <cfRule type="expression" dxfId="1605" priority="371">
      <formula>$AK$12=1</formula>
    </cfRule>
  </conditionalFormatting>
  <conditionalFormatting sqref="AB70:AC71">
    <cfRule type="expression" dxfId="1604" priority="370">
      <formula>$AK$12=1</formula>
    </cfRule>
  </conditionalFormatting>
  <conditionalFormatting sqref="AB72:AC73">
    <cfRule type="expression" dxfId="1603" priority="369">
      <formula>$AK$12=1</formula>
    </cfRule>
  </conditionalFormatting>
  <conditionalFormatting sqref="AB74:AC75">
    <cfRule type="expression" dxfId="1602" priority="368">
      <formula>$AK$12=1</formula>
    </cfRule>
  </conditionalFormatting>
  <conditionalFormatting sqref="AD66:AE75">
    <cfRule type="expression" dxfId="1601" priority="367">
      <formula>$AK$12=1</formula>
    </cfRule>
  </conditionalFormatting>
  <conditionalFormatting sqref="AB124:AC125">
    <cfRule type="expression" dxfId="1600" priority="361">
      <formula>$AB$66=x</formula>
    </cfRule>
    <cfRule type="expression" dxfId="1599" priority="366">
      <formula>$AK$12=1</formula>
    </cfRule>
  </conditionalFormatting>
  <conditionalFormatting sqref="AB126:AC127">
    <cfRule type="expression" dxfId="1598" priority="356">
      <formula>$AB$68=x</formula>
    </cfRule>
    <cfRule type="expression" dxfId="1597" priority="365">
      <formula>$AK$12=1</formula>
    </cfRule>
  </conditionalFormatting>
  <conditionalFormatting sqref="AB128:AC129">
    <cfRule type="expression" dxfId="1596" priority="351">
      <formula>$AB$70=x</formula>
    </cfRule>
    <cfRule type="expression" dxfId="1595" priority="364">
      <formula>$AK$12=1</formula>
    </cfRule>
  </conditionalFormatting>
  <conditionalFormatting sqref="AB130:AC131">
    <cfRule type="expression" dxfId="1594" priority="346">
      <formula>$AB$72=x</formula>
    </cfRule>
    <cfRule type="expression" dxfId="1593" priority="363">
      <formula>$AK$12=1</formula>
    </cfRule>
  </conditionalFormatting>
  <conditionalFormatting sqref="AB132:AC133">
    <cfRule type="expression" dxfId="1592" priority="341">
      <formula>$AB$74=x</formula>
    </cfRule>
    <cfRule type="expression" dxfId="1591" priority="362">
      <formula>$AK$12=1</formula>
    </cfRule>
  </conditionalFormatting>
  <conditionalFormatting sqref="AJ124:AK125">
    <cfRule type="expression" dxfId="1590" priority="357">
      <formula>$AJ$66=x</formula>
    </cfRule>
  </conditionalFormatting>
  <conditionalFormatting sqref="AJ126:AK127">
    <cfRule type="expression" dxfId="1589" priority="352">
      <formula>$AJ$68=x</formula>
    </cfRule>
  </conditionalFormatting>
  <conditionalFormatting sqref="AJ128:AK129">
    <cfRule type="expression" dxfId="1588" priority="347">
      <formula>$AJ$70=x</formula>
    </cfRule>
  </conditionalFormatting>
  <conditionalFormatting sqref="AJ130:AK131">
    <cfRule type="expression" dxfId="1587" priority="342">
      <formula>$AJ$72=x</formula>
    </cfRule>
  </conditionalFormatting>
  <conditionalFormatting sqref="AJ132:AK133">
    <cfRule type="expression" dxfId="1586" priority="337">
      <formula>$AJ$74=x</formula>
    </cfRule>
  </conditionalFormatting>
  <conditionalFormatting sqref="AD124:AE125">
    <cfRule type="expression" dxfId="1585" priority="360">
      <formula>$AD$66=x</formula>
    </cfRule>
  </conditionalFormatting>
  <conditionalFormatting sqref="AF124:AG125">
    <cfRule type="expression" dxfId="1584" priority="359">
      <formula>$AF$66=x</formula>
    </cfRule>
  </conditionalFormatting>
  <conditionalFormatting sqref="AH124:AI125">
    <cfRule type="expression" dxfId="1583" priority="358">
      <formula>$AH$66=x</formula>
    </cfRule>
  </conditionalFormatting>
  <conditionalFormatting sqref="AD126:AE127">
    <cfRule type="expression" dxfId="1582" priority="355">
      <formula>$AD$68=x</formula>
    </cfRule>
  </conditionalFormatting>
  <conditionalFormatting sqref="AF126:AG127">
    <cfRule type="expression" dxfId="1581" priority="354">
      <formula>$AF$68=x</formula>
    </cfRule>
  </conditionalFormatting>
  <conditionalFormatting sqref="AH126:AI127">
    <cfRule type="expression" dxfId="1580" priority="353">
      <formula>$AH$68=x</formula>
    </cfRule>
  </conditionalFormatting>
  <conditionalFormatting sqref="AD128:AE129">
    <cfRule type="expression" dxfId="1579" priority="350">
      <formula>$AD$70=x</formula>
    </cfRule>
  </conditionalFormatting>
  <conditionalFormatting sqref="AF128:AG129">
    <cfRule type="expression" dxfId="1578" priority="349">
      <formula>$AF$70=x</formula>
    </cfRule>
  </conditionalFormatting>
  <conditionalFormatting sqref="AH128:AI129">
    <cfRule type="expression" dxfId="1577" priority="348">
      <formula>$AH$70=x</formula>
    </cfRule>
  </conditionalFormatting>
  <conditionalFormatting sqref="AD130:AE131">
    <cfRule type="expression" dxfId="1576" priority="345">
      <formula>$AD$72=x</formula>
    </cfRule>
  </conditionalFormatting>
  <conditionalFormatting sqref="AF130:AG131">
    <cfRule type="expression" dxfId="1575" priority="344">
      <formula>$AF$72=x</formula>
    </cfRule>
  </conditionalFormatting>
  <conditionalFormatting sqref="AH130:AI131">
    <cfRule type="expression" dxfId="1574" priority="343">
      <formula>$AH$72=x</formula>
    </cfRule>
  </conditionalFormatting>
  <conditionalFormatting sqref="AD132:AE133">
    <cfRule type="expression" dxfId="1573" priority="340">
      <formula>$AD$74=x</formula>
    </cfRule>
  </conditionalFormatting>
  <conditionalFormatting sqref="AF132:AG133">
    <cfRule type="expression" dxfId="1572" priority="339">
      <formula>$AF$74=x</formula>
    </cfRule>
  </conditionalFormatting>
  <conditionalFormatting sqref="AH132:AI133">
    <cfRule type="expression" dxfId="1571" priority="338">
      <formula>$AH$74=x</formula>
    </cfRule>
  </conditionalFormatting>
  <conditionalFormatting sqref="D28:AB33">
    <cfRule type="cellIs" dxfId="1570" priority="335" operator="notEqual">
      <formula>$BF$18</formula>
    </cfRule>
  </conditionalFormatting>
  <conditionalFormatting sqref="AD28">
    <cfRule type="cellIs" dxfId="1569" priority="334" operator="notEqual">
      <formula>$BF$18</formula>
    </cfRule>
  </conditionalFormatting>
  <conditionalFormatting sqref="I66:V66">
    <cfRule type="expression" dxfId="1568" priority="333">
      <formula>$I$65&lt;&gt;""</formula>
    </cfRule>
  </conditionalFormatting>
  <conditionalFormatting sqref="D21">
    <cfRule type="expression" dxfId="1567" priority="332">
      <formula>$AK$12&lt;&gt;1</formula>
    </cfRule>
  </conditionalFormatting>
  <conditionalFormatting sqref="X89:Y89">
    <cfRule type="expression" dxfId="1566" priority="326">
      <formula>AND($D89&lt;&gt;"",$X89="")</formula>
    </cfRule>
  </conditionalFormatting>
  <conditionalFormatting sqref="Z89:AA89">
    <cfRule type="expression" dxfId="1565" priority="325">
      <formula>AND($D89&lt;&gt;"",$Z89="")</formula>
    </cfRule>
  </conditionalFormatting>
  <conditionalFormatting sqref="AB89:AC89">
    <cfRule type="expression" dxfId="1564" priority="324">
      <formula>AND($D89&lt;&gt;"",$AB89="")</formula>
    </cfRule>
  </conditionalFormatting>
  <conditionalFormatting sqref="AD89:AE89">
    <cfRule type="expression" dxfId="1563" priority="323">
      <formula>AND($D89&lt;&gt;"",$AD89="")</formula>
    </cfRule>
  </conditionalFormatting>
  <conditionalFormatting sqref="AF89:AG89">
    <cfRule type="expression" dxfId="1562" priority="322">
      <formula>AND($D89&lt;&gt;"",$AF89="")</formula>
    </cfRule>
  </conditionalFormatting>
  <conditionalFormatting sqref="AH89:AI89">
    <cfRule type="expression" dxfId="1561" priority="321">
      <formula>AND($D89&lt;&gt;"",$AH89="")</formula>
    </cfRule>
  </conditionalFormatting>
  <conditionalFormatting sqref="AJ89:AK89">
    <cfRule type="expression" dxfId="1560" priority="320">
      <formula>AND($D89&lt;&gt;"",$AJ89="")</formula>
    </cfRule>
  </conditionalFormatting>
  <conditionalFormatting sqref="X90:Y90">
    <cfRule type="expression" dxfId="1559" priority="319">
      <formula>AND($D90&lt;&gt;"",$X90="")</formula>
    </cfRule>
  </conditionalFormatting>
  <conditionalFormatting sqref="Z90:AA90">
    <cfRule type="expression" dxfId="1558" priority="318">
      <formula>AND($D90&lt;&gt;"",$Z90="")</formula>
    </cfRule>
  </conditionalFormatting>
  <conditionalFormatting sqref="AB90:AC90">
    <cfRule type="expression" dxfId="1557" priority="317">
      <formula>AND($D90&lt;&gt;"",$AB90="")</formula>
    </cfRule>
  </conditionalFormatting>
  <conditionalFormatting sqref="AD90:AE90">
    <cfRule type="expression" dxfId="1556" priority="316">
      <formula>AND($D90&lt;&gt;"",$AD90="")</formula>
    </cfRule>
  </conditionalFormatting>
  <conditionalFormatting sqref="AF90:AG90">
    <cfRule type="expression" dxfId="1555" priority="315">
      <formula>AND($D90&lt;&gt;"",$AF90="")</formula>
    </cfRule>
  </conditionalFormatting>
  <conditionalFormatting sqref="AH90:AI90">
    <cfRule type="expression" dxfId="1554" priority="314">
      <formula>AND($D90&lt;&gt;"",$AH90="")</formula>
    </cfRule>
  </conditionalFormatting>
  <conditionalFormatting sqref="AJ90:AK90">
    <cfRule type="expression" dxfId="1553" priority="313">
      <formula>AND($D90&lt;&gt;"",$AJ90="")</formula>
    </cfRule>
  </conditionalFormatting>
  <conditionalFormatting sqref="X91:Y91">
    <cfRule type="expression" dxfId="1552" priority="312">
      <formula>AND($D91&lt;&gt;"",$X91="")</formula>
    </cfRule>
  </conditionalFormatting>
  <conditionalFormatting sqref="Z91:AA91">
    <cfRule type="expression" dxfId="1551" priority="311">
      <formula>AND($D91&lt;&gt;"",$Z91="")</formula>
    </cfRule>
  </conditionalFormatting>
  <conditionalFormatting sqref="AB91:AC91">
    <cfRule type="expression" dxfId="1550" priority="310">
      <formula>AND($D91&lt;&gt;"",$AB91="")</formula>
    </cfRule>
  </conditionalFormatting>
  <conditionalFormatting sqref="AD91:AE91">
    <cfRule type="expression" dxfId="1549" priority="309">
      <formula>AND($D91&lt;&gt;"",$AD91="")</formula>
    </cfRule>
  </conditionalFormatting>
  <conditionalFormatting sqref="AF91:AG91">
    <cfRule type="expression" dxfId="1548" priority="308">
      <formula>AND($D91&lt;&gt;"",$AF91="")</formula>
    </cfRule>
  </conditionalFormatting>
  <conditionalFormatting sqref="AH91:AI91">
    <cfRule type="expression" dxfId="1547" priority="307">
      <formula>AND($D91&lt;&gt;"",$AH91="")</formula>
    </cfRule>
  </conditionalFormatting>
  <conditionalFormatting sqref="AJ91:AK91">
    <cfRule type="expression" dxfId="1546" priority="306">
      <formula>AND($D91&lt;&gt;"",$AJ91="")</formula>
    </cfRule>
  </conditionalFormatting>
  <conditionalFormatting sqref="X92:Y92">
    <cfRule type="expression" dxfId="1545" priority="305">
      <formula>AND($D92&lt;&gt;"",$X92="")</formula>
    </cfRule>
  </conditionalFormatting>
  <conditionalFormatting sqref="Z92:AA92">
    <cfRule type="expression" dxfId="1544" priority="304">
      <formula>AND($D92&lt;&gt;"",$Z92="")</formula>
    </cfRule>
  </conditionalFormatting>
  <conditionalFormatting sqref="AB92:AC92">
    <cfRule type="expression" dxfId="1543" priority="303">
      <formula>AND($D92&lt;&gt;"",$AB92="")</formula>
    </cfRule>
  </conditionalFormatting>
  <conditionalFormatting sqref="AD92:AE92">
    <cfRule type="expression" dxfId="1542" priority="302">
      <formula>AND($D92&lt;&gt;"",$AD92="")</formula>
    </cfRule>
  </conditionalFormatting>
  <conditionalFormatting sqref="AF92:AG92">
    <cfRule type="expression" dxfId="1541" priority="301">
      <formula>AND($D92&lt;&gt;"",$AF92="")</formula>
    </cfRule>
  </conditionalFormatting>
  <conditionalFormatting sqref="AH92:AI92">
    <cfRule type="expression" dxfId="1540" priority="300">
      <formula>AND($D92&lt;&gt;"",$AH92="")</formula>
    </cfRule>
  </conditionalFormatting>
  <conditionalFormatting sqref="AJ92:AK92">
    <cfRule type="expression" dxfId="1539" priority="299">
      <formula>AND($D92&lt;&gt;"",$AJ92="")</formula>
    </cfRule>
  </conditionalFormatting>
  <conditionalFormatting sqref="X93:Y93">
    <cfRule type="expression" dxfId="1538" priority="298">
      <formula>AND($D93&lt;&gt;"",$X93="")</formula>
    </cfRule>
  </conditionalFormatting>
  <conditionalFormatting sqref="Z93:AA93">
    <cfRule type="expression" dxfId="1537" priority="297">
      <formula>AND($D93&lt;&gt;"",$Z93="")</formula>
    </cfRule>
  </conditionalFormatting>
  <conditionalFormatting sqref="AB93:AC93">
    <cfRule type="expression" dxfId="1536" priority="296">
      <formula>AND($D93&lt;&gt;"",$AB93="")</formula>
    </cfRule>
  </conditionalFormatting>
  <conditionalFormatting sqref="AD93:AE93">
    <cfRule type="expression" dxfId="1535" priority="295">
      <formula>AND($D93&lt;&gt;"",$AD93="")</formula>
    </cfRule>
  </conditionalFormatting>
  <conditionalFormatting sqref="AF93:AG93">
    <cfRule type="expression" dxfId="1534" priority="294">
      <formula>AND($D93&lt;&gt;"",$AF93="")</formula>
    </cfRule>
  </conditionalFormatting>
  <conditionalFormatting sqref="AH93:AI93">
    <cfRule type="expression" dxfId="1533" priority="293">
      <formula>AND($D93&lt;&gt;"",$AH93="")</formula>
    </cfRule>
  </conditionalFormatting>
  <conditionalFormatting sqref="AJ93:AK93">
    <cfRule type="expression" dxfId="1532" priority="292">
      <formula>AND($D93&lt;&gt;"",$AJ93="")</formula>
    </cfRule>
  </conditionalFormatting>
  <conditionalFormatting sqref="X94:Y94">
    <cfRule type="expression" dxfId="1531" priority="291">
      <formula>AND($D94&lt;&gt;"",$X94="")</formula>
    </cfRule>
  </conditionalFormatting>
  <conditionalFormatting sqref="Z94:AA94">
    <cfRule type="expression" dxfId="1530" priority="290">
      <formula>AND($D94&lt;&gt;"",$Z94="")</formula>
    </cfRule>
  </conditionalFormatting>
  <conditionalFormatting sqref="AB94:AC94">
    <cfRule type="expression" dxfId="1529" priority="289">
      <formula>AND($D94&lt;&gt;"",$AB94="")</formula>
    </cfRule>
  </conditionalFormatting>
  <conditionalFormatting sqref="AD94:AE94">
    <cfRule type="expression" dxfId="1528" priority="288">
      <formula>AND($D94&lt;&gt;"",$AD94="")</formula>
    </cfRule>
  </conditionalFormatting>
  <conditionalFormatting sqref="AF94:AG94">
    <cfRule type="expression" dxfId="1527" priority="287">
      <formula>AND($D94&lt;&gt;"",$AF94="")</formula>
    </cfRule>
  </conditionalFormatting>
  <conditionalFormatting sqref="AH94:AI94">
    <cfRule type="expression" dxfId="1526" priority="286">
      <formula>AND($D94&lt;&gt;"",$AH94="")</formula>
    </cfRule>
  </conditionalFormatting>
  <conditionalFormatting sqref="AJ94:AK94">
    <cfRule type="expression" dxfId="1525" priority="285">
      <formula>AND($D94&lt;&gt;"",$AJ94="")</formula>
    </cfRule>
  </conditionalFormatting>
  <conditionalFormatting sqref="X95:Y95">
    <cfRule type="expression" dxfId="1524" priority="284">
      <formula>AND($D95&lt;&gt;"",$X95="")</formula>
    </cfRule>
  </conditionalFormatting>
  <conditionalFormatting sqref="Z95:AA95">
    <cfRule type="expression" dxfId="1523" priority="283">
      <formula>AND($D95&lt;&gt;"",$Z95="")</formula>
    </cfRule>
  </conditionalFormatting>
  <conditionalFormatting sqref="AB95:AC95">
    <cfRule type="expression" dxfId="1522" priority="282">
      <formula>AND($D95&lt;&gt;"",$AB95="")</formula>
    </cfRule>
  </conditionalFormatting>
  <conditionalFormatting sqref="AD95:AE95">
    <cfRule type="expression" dxfId="1521" priority="281">
      <formula>AND($D95&lt;&gt;"",$AD95="")</formula>
    </cfRule>
  </conditionalFormatting>
  <conditionalFormatting sqref="AF95:AG95">
    <cfRule type="expression" dxfId="1520" priority="280">
      <formula>AND($D95&lt;&gt;"",$AF95="")</formula>
    </cfRule>
  </conditionalFormatting>
  <conditionalFormatting sqref="AH95:AI95">
    <cfRule type="expression" dxfId="1519" priority="279">
      <formula>AND($D95&lt;&gt;"",$AH95="")</formula>
    </cfRule>
  </conditionalFormatting>
  <conditionalFormatting sqref="AJ95:AK95">
    <cfRule type="expression" dxfId="1518" priority="278">
      <formula>AND($D95&lt;&gt;"",$AJ95="")</formula>
    </cfRule>
  </conditionalFormatting>
  <conditionalFormatting sqref="X104:Y104">
    <cfRule type="expression" dxfId="1517" priority="237">
      <formula>AND($D104&lt;&gt;"",$X104="")</formula>
    </cfRule>
  </conditionalFormatting>
  <conditionalFormatting sqref="Z104:AA104">
    <cfRule type="expression" dxfId="1516" priority="236">
      <formula>AND($D104&lt;&gt;"",$Z104="")</formula>
    </cfRule>
  </conditionalFormatting>
  <conditionalFormatting sqref="AB104:AC104">
    <cfRule type="expression" dxfId="1515" priority="235">
      <formula>AND($D104&lt;&gt;"",$AB104="")</formula>
    </cfRule>
  </conditionalFormatting>
  <conditionalFormatting sqref="AD104:AE104">
    <cfRule type="expression" dxfId="1514" priority="234">
      <formula>AND($D104&lt;&gt;"",$AD104="")</formula>
    </cfRule>
  </conditionalFormatting>
  <conditionalFormatting sqref="AF104:AG104">
    <cfRule type="expression" dxfId="1513" priority="233">
      <formula>AND($D104&lt;&gt;"",$AF104="")</formula>
    </cfRule>
  </conditionalFormatting>
  <conditionalFormatting sqref="AH104:AI104">
    <cfRule type="expression" dxfId="1512" priority="232">
      <formula>AND($D104&lt;&gt;"",$AH104="")</formula>
    </cfRule>
  </conditionalFormatting>
  <conditionalFormatting sqref="AJ104:AK104">
    <cfRule type="expression" dxfId="1511" priority="231">
      <formula>AND($D104&lt;&gt;"",$AJ104="")</formula>
    </cfRule>
  </conditionalFormatting>
  <conditionalFormatting sqref="X103:Y103">
    <cfRule type="expression" dxfId="1510" priority="244">
      <formula>AND($D103&lt;&gt;"",$X103="")</formula>
    </cfRule>
  </conditionalFormatting>
  <conditionalFormatting sqref="Z103:AA103">
    <cfRule type="expression" dxfId="1509" priority="243">
      <formula>AND($D103&lt;&gt;"",$Z103="")</formula>
    </cfRule>
  </conditionalFormatting>
  <conditionalFormatting sqref="AB103:AC103">
    <cfRule type="expression" dxfId="1508" priority="242">
      <formula>AND($D103&lt;&gt;"",$AB103="")</formula>
    </cfRule>
  </conditionalFormatting>
  <conditionalFormatting sqref="AD103:AE103">
    <cfRule type="expression" dxfId="1507" priority="241">
      <formula>AND($D103&lt;&gt;"",$AD103="")</formula>
    </cfRule>
  </conditionalFormatting>
  <conditionalFormatting sqref="AF103:AG103">
    <cfRule type="expression" dxfId="1506" priority="240">
      <formula>AND($D103&lt;&gt;"",$AF103="")</formula>
    </cfRule>
  </conditionalFormatting>
  <conditionalFormatting sqref="AH103:AI103">
    <cfRule type="expression" dxfId="1505" priority="239">
      <formula>AND($D103&lt;&gt;"",$AH103="")</formula>
    </cfRule>
  </conditionalFormatting>
  <conditionalFormatting sqref="AJ103:AK103">
    <cfRule type="expression" dxfId="1504" priority="238">
      <formula>AND($D103&lt;&gt;"",$AJ103="")</formula>
    </cfRule>
  </conditionalFormatting>
  <conditionalFormatting sqref="X105:Y105">
    <cfRule type="expression" dxfId="1503" priority="230">
      <formula>AND($D105&lt;&gt;"",$X105="")</formula>
    </cfRule>
  </conditionalFormatting>
  <conditionalFormatting sqref="Z105:AA105">
    <cfRule type="expression" dxfId="1502" priority="229">
      <formula>AND($D105&lt;&gt;"",$Z105="")</formula>
    </cfRule>
  </conditionalFormatting>
  <conditionalFormatting sqref="AB105:AC105">
    <cfRule type="expression" dxfId="1501" priority="228">
      <formula>AND($D105&lt;&gt;"",$AB105="")</formula>
    </cfRule>
  </conditionalFormatting>
  <conditionalFormatting sqref="AD105:AE105">
    <cfRule type="expression" dxfId="1500" priority="227">
      <formula>AND($D105&lt;&gt;"",$AD105="")</formula>
    </cfRule>
  </conditionalFormatting>
  <conditionalFormatting sqref="AF105:AG105">
    <cfRule type="expression" dxfId="1499" priority="226">
      <formula>AND($D105&lt;&gt;"",$AF105="")</formula>
    </cfRule>
  </conditionalFormatting>
  <conditionalFormatting sqref="AH105:AI105">
    <cfRule type="expression" dxfId="1498" priority="225">
      <formula>AND($D105&lt;&gt;"",$AH105="")</formula>
    </cfRule>
  </conditionalFormatting>
  <conditionalFormatting sqref="AJ105:AK105">
    <cfRule type="expression" dxfId="1497" priority="224">
      <formula>AND($D105&lt;&gt;"",$AJ105="")</formula>
    </cfRule>
  </conditionalFormatting>
  <conditionalFormatting sqref="X106:Y106">
    <cfRule type="expression" dxfId="1496" priority="223">
      <formula>AND($D106&lt;&gt;"",$X106="")</formula>
    </cfRule>
  </conditionalFormatting>
  <conditionalFormatting sqref="Z106:AA106">
    <cfRule type="expression" dxfId="1495" priority="222">
      <formula>AND($D106&lt;&gt;"",$Z106="")</formula>
    </cfRule>
  </conditionalFormatting>
  <conditionalFormatting sqref="AB106:AC106">
    <cfRule type="expression" dxfId="1494" priority="221">
      <formula>AND($D106&lt;&gt;"",$AB106="")</formula>
    </cfRule>
  </conditionalFormatting>
  <conditionalFormatting sqref="AD106:AE106">
    <cfRule type="expression" dxfId="1493" priority="220">
      <formula>AND($D106&lt;&gt;"",$AD106="")</formula>
    </cfRule>
  </conditionalFormatting>
  <conditionalFormatting sqref="AF106:AG106">
    <cfRule type="expression" dxfId="1492" priority="219">
      <formula>AND($D106&lt;&gt;"",$AF106="")</formula>
    </cfRule>
  </conditionalFormatting>
  <conditionalFormatting sqref="AH106:AI106">
    <cfRule type="expression" dxfId="1491" priority="218">
      <formula>AND($D106&lt;&gt;"",$AH106="")</formula>
    </cfRule>
  </conditionalFormatting>
  <conditionalFormatting sqref="AJ106:AK106">
    <cfRule type="expression" dxfId="1490" priority="217">
      <formula>AND($D106&lt;&gt;"",$AJ106="")</formula>
    </cfRule>
  </conditionalFormatting>
  <conditionalFormatting sqref="X107:Y107">
    <cfRule type="expression" dxfId="1489" priority="216">
      <formula>AND($D107&lt;&gt;"",$X107="")</formula>
    </cfRule>
  </conditionalFormatting>
  <conditionalFormatting sqref="Z107:AA107">
    <cfRule type="expression" dxfId="1488" priority="215">
      <formula>AND($D107&lt;&gt;"",$Z107="")</formula>
    </cfRule>
  </conditionalFormatting>
  <conditionalFormatting sqref="AB107:AC107">
    <cfRule type="expression" dxfId="1487" priority="214">
      <formula>AND($D107&lt;&gt;"",$AB107="")</formula>
    </cfRule>
  </conditionalFormatting>
  <conditionalFormatting sqref="AD107:AE107">
    <cfRule type="expression" dxfId="1486" priority="213">
      <formula>AND($D107&lt;&gt;"",$AD107="")</formula>
    </cfRule>
  </conditionalFormatting>
  <conditionalFormatting sqref="AF107:AG107">
    <cfRule type="expression" dxfId="1485" priority="212">
      <formula>AND($D107&lt;&gt;"",$AF107="")</formula>
    </cfRule>
  </conditionalFormatting>
  <conditionalFormatting sqref="AH107:AI107">
    <cfRule type="expression" dxfId="1484" priority="211">
      <formula>AND($D107&lt;&gt;"",$AH107="")</formula>
    </cfRule>
  </conditionalFormatting>
  <conditionalFormatting sqref="AJ107:AK107">
    <cfRule type="expression" dxfId="1483" priority="210">
      <formula>AND($D107&lt;&gt;"",$AJ107="")</formula>
    </cfRule>
  </conditionalFormatting>
  <conditionalFormatting sqref="X108:Y108">
    <cfRule type="expression" dxfId="1482" priority="209">
      <formula>AND($D108&lt;&gt;"",$X108="")</formula>
    </cfRule>
  </conditionalFormatting>
  <conditionalFormatting sqref="Z108:AA108">
    <cfRule type="expression" dxfId="1481" priority="208">
      <formula>AND($D108&lt;&gt;"",$Z108="")</formula>
    </cfRule>
  </conditionalFormatting>
  <conditionalFormatting sqref="AB108:AC108">
    <cfRule type="expression" dxfId="1480" priority="207">
      <formula>AND($D108&lt;&gt;"",$AB108="")</formula>
    </cfRule>
  </conditionalFormatting>
  <conditionalFormatting sqref="AD108:AE108">
    <cfRule type="expression" dxfId="1479" priority="206">
      <formula>AND($D108&lt;&gt;"",$AD108="")</formula>
    </cfRule>
  </conditionalFormatting>
  <conditionalFormatting sqref="AF108:AG108">
    <cfRule type="expression" dxfId="1478" priority="205">
      <formula>AND($D108&lt;&gt;"",$AF108="")</formula>
    </cfRule>
  </conditionalFormatting>
  <conditionalFormatting sqref="AH108:AI108">
    <cfRule type="expression" dxfId="1477" priority="204">
      <formula>AND($D108&lt;&gt;"",$AH108="")</formula>
    </cfRule>
  </conditionalFormatting>
  <conditionalFormatting sqref="AJ108:AK108">
    <cfRule type="expression" dxfId="1476" priority="203">
      <formula>AND($D108&lt;&gt;"",$AJ108="")</formula>
    </cfRule>
  </conditionalFormatting>
  <conditionalFormatting sqref="X109:Y109">
    <cfRule type="expression" dxfId="1475" priority="202">
      <formula>AND($D109&lt;&gt;"",$X109="")</formula>
    </cfRule>
  </conditionalFormatting>
  <conditionalFormatting sqref="Z109:AA109">
    <cfRule type="expression" dxfId="1474" priority="201">
      <formula>AND($D109&lt;&gt;"",$Z109="")</formula>
    </cfRule>
  </conditionalFormatting>
  <conditionalFormatting sqref="AB109:AC109">
    <cfRule type="expression" dxfId="1473" priority="200">
      <formula>AND($D109&lt;&gt;"",$AB109="")</formula>
    </cfRule>
  </conditionalFormatting>
  <conditionalFormatting sqref="AD109:AE109">
    <cfRule type="expression" dxfId="1472" priority="199">
      <formula>AND($D109&lt;&gt;"",$AD109="")</formula>
    </cfRule>
  </conditionalFormatting>
  <conditionalFormatting sqref="AF109:AG109">
    <cfRule type="expression" dxfId="1471" priority="198">
      <formula>AND($D109&lt;&gt;"",$AF109="")</formula>
    </cfRule>
  </conditionalFormatting>
  <conditionalFormatting sqref="AH109:AI109">
    <cfRule type="expression" dxfId="1470" priority="197">
      <formula>AND($D109&lt;&gt;"",$AH109="")</formula>
    </cfRule>
  </conditionalFormatting>
  <conditionalFormatting sqref="AJ109:AK109">
    <cfRule type="expression" dxfId="1469" priority="196">
      <formula>AND($D109&lt;&gt;"",$AJ109="")</formula>
    </cfRule>
  </conditionalFormatting>
  <conditionalFormatting sqref="X110:Y110">
    <cfRule type="expression" dxfId="1468" priority="195">
      <formula>AND($D110&lt;&gt;"",$X110="")</formula>
    </cfRule>
  </conditionalFormatting>
  <conditionalFormatting sqref="Z110:AA110">
    <cfRule type="expression" dxfId="1467" priority="194">
      <formula>AND($D110&lt;&gt;"",$Z110="")</formula>
    </cfRule>
  </conditionalFormatting>
  <conditionalFormatting sqref="AB110:AC110">
    <cfRule type="expression" dxfId="1466" priority="193">
      <formula>AND($D110&lt;&gt;"",$AB110="")</formula>
    </cfRule>
  </conditionalFormatting>
  <conditionalFormatting sqref="AD110:AE110">
    <cfRule type="expression" dxfId="1465" priority="192">
      <formula>AND($D110&lt;&gt;"",$AD110="")</formula>
    </cfRule>
  </conditionalFormatting>
  <conditionalFormatting sqref="AF110:AG110">
    <cfRule type="expression" dxfId="1464" priority="191">
      <formula>AND($D110&lt;&gt;"",$AF110="")</formula>
    </cfRule>
  </conditionalFormatting>
  <conditionalFormatting sqref="AH110:AI110">
    <cfRule type="expression" dxfId="1463" priority="190">
      <formula>AND($D110&lt;&gt;"",$AH110="")</formula>
    </cfRule>
  </conditionalFormatting>
  <conditionalFormatting sqref="AJ110:AK110">
    <cfRule type="expression" dxfId="1462" priority="189">
      <formula>AND($D110&lt;&gt;"",$AJ110="")</formula>
    </cfRule>
  </conditionalFormatting>
  <conditionalFormatting sqref="S143:W145">
    <cfRule type="expression" dxfId="1461" priority="40">
      <formula>$AM$144=x</formula>
    </cfRule>
  </conditionalFormatting>
  <conditionalFormatting sqref="AL143:AR145">
    <cfRule type="expression" dxfId="1460" priority="39">
      <formula>$T$144=x</formula>
    </cfRule>
  </conditionalFormatting>
  <conditionalFormatting sqref="R68:W72 R122:W126 R75:W75 R129:W133">
    <cfRule type="expression" dxfId="1459" priority="390">
      <formula>$BL$230=1</formula>
    </cfRule>
  </conditionalFormatting>
  <conditionalFormatting sqref="AK12">
    <cfRule type="expression" dxfId="1458" priority="391">
      <formula>$BL$230=1</formula>
    </cfRule>
  </conditionalFormatting>
  <conditionalFormatting sqref="BF18">
    <cfRule type="expression" dxfId="1457" priority="37">
      <formula>$BL$230=1</formula>
    </cfRule>
  </conditionalFormatting>
  <conditionalFormatting sqref="X102:Y102">
    <cfRule type="expression" dxfId="1456" priority="29">
      <formula>AND($D102&lt;&gt;"",$X102="")</formula>
    </cfRule>
  </conditionalFormatting>
  <conditionalFormatting sqref="Z102:AA102">
    <cfRule type="expression" dxfId="1455" priority="28">
      <formula>AND($D102&lt;&gt;"",$Z102="")</formula>
    </cfRule>
  </conditionalFormatting>
  <conditionalFormatting sqref="AB102:AC102">
    <cfRule type="expression" dxfId="1454" priority="27">
      <formula>AND($D102&lt;&gt;"",$AB102="")</formula>
    </cfRule>
  </conditionalFormatting>
  <conditionalFormatting sqref="AD102:AE102">
    <cfRule type="expression" dxfId="1453" priority="26">
      <formula>AND($D102&lt;&gt;"",$AD102="")</formula>
    </cfRule>
  </conditionalFormatting>
  <conditionalFormatting sqref="AF102:AG102">
    <cfRule type="expression" dxfId="1452" priority="25">
      <formula>AND($D102&lt;&gt;"",$AF102="")</formula>
    </cfRule>
  </conditionalFormatting>
  <conditionalFormatting sqref="AH102:AI102">
    <cfRule type="expression" dxfId="1451" priority="24">
      <formula>AND($D102&lt;&gt;"",$AH102="")</formula>
    </cfRule>
  </conditionalFormatting>
  <conditionalFormatting sqref="AJ102:AK102">
    <cfRule type="expression" dxfId="1450" priority="23">
      <formula>AND($D102&lt;&gt;"",$AJ102="")</formula>
    </cfRule>
  </conditionalFormatting>
  <conditionalFormatting sqref="X101:Y101">
    <cfRule type="expression" dxfId="1449" priority="36">
      <formula>AND($D101&lt;&gt;"",$X101="")</formula>
    </cfRule>
  </conditionalFormatting>
  <conditionalFormatting sqref="Z101:AA101">
    <cfRule type="expression" dxfId="1448" priority="35">
      <formula>AND($D101&lt;&gt;"",$Z101="")</formula>
    </cfRule>
  </conditionalFormatting>
  <conditionalFormatting sqref="AB101:AC101">
    <cfRule type="expression" dxfId="1447" priority="34">
      <formula>AND($D101&lt;&gt;"",$AB101="")</formula>
    </cfRule>
  </conditionalFormatting>
  <conditionalFormatting sqref="AD101:AE101">
    <cfRule type="expression" dxfId="1446" priority="33">
      <formula>AND($D101&lt;&gt;"",$AD101="")</formula>
    </cfRule>
  </conditionalFormatting>
  <conditionalFormatting sqref="AF101:AG101">
    <cfRule type="expression" dxfId="1445" priority="32">
      <formula>AND($D101&lt;&gt;"",$AF101="")</formula>
    </cfRule>
  </conditionalFormatting>
  <conditionalFormatting sqref="AH101:AI101">
    <cfRule type="expression" dxfId="1444" priority="31">
      <formula>AND($D101&lt;&gt;"",$AH101="")</formula>
    </cfRule>
  </conditionalFormatting>
  <conditionalFormatting sqref="AJ101:AK101">
    <cfRule type="expression" dxfId="1443" priority="30">
      <formula>AND($D101&lt;&gt;"",$AJ101="")</formula>
    </cfRule>
  </conditionalFormatting>
  <conditionalFormatting sqref="D176:BG179 D189:BG198 E180:BG188">
    <cfRule type="expression" dxfId="1442" priority="22">
      <formula>$AM$144=x</formula>
    </cfRule>
  </conditionalFormatting>
  <conditionalFormatting sqref="X87:Y87">
    <cfRule type="expression" dxfId="1441" priority="16">
      <formula>AND($D87&lt;&gt;"",$X87="")</formula>
    </cfRule>
  </conditionalFormatting>
  <conditionalFormatting sqref="Z87:AA87">
    <cfRule type="expression" dxfId="1440" priority="15">
      <formula>AND($D87&lt;&gt;"",$Z87="")</formula>
    </cfRule>
  </conditionalFormatting>
  <conditionalFormatting sqref="AB87:AC87">
    <cfRule type="expression" dxfId="1439" priority="14">
      <formula>AND($D87&lt;&gt;"",$AB87="")</formula>
    </cfRule>
  </conditionalFormatting>
  <conditionalFormatting sqref="AD87:AE87">
    <cfRule type="expression" dxfId="1438" priority="13">
      <formula>AND($D87&lt;&gt;"",$AD87="")</formula>
    </cfRule>
  </conditionalFormatting>
  <conditionalFormatting sqref="AF87:AG87">
    <cfRule type="expression" dxfId="1437" priority="12">
      <formula>AND($D87&lt;&gt;"",$AF87="")</formula>
    </cfRule>
  </conditionalFormatting>
  <conditionalFormatting sqref="AH87:AI87">
    <cfRule type="expression" dxfId="1436" priority="11">
      <formula>AND($D87&lt;&gt;"",$AH87="")</formula>
    </cfRule>
  </conditionalFormatting>
  <conditionalFormatting sqref="AJ87:AK87">
    <cfRule type="expression" dxfId="1435" priority="10">
      <formula>AND($D87&lt;&gt;"",$AJ87="")</formula>
    </cfRule>
  </conditionalFormatting>
  <conditionalFormatting sqref="X88:Y88">
    <cfRule type="expression" dxfId="1434" priority="9">
      <formula>AND($D88&lt;&gt;"",$X88="")</formula>
    </cfRule>
  </conditionalFormatting>
  <conditionalFormatting sqref="Z88:AA88">
    <cfRule type="expression" dxfId="1433" priority="8">
      <formula>AND($D88&lt;&gt;"",$Z88="")</formula>
    </cfRule>
  </conditionalFormatting>
  <conditionalFormatting sqref="AB88:AC88">
    <cfRule type="expression" dxfId="1432" priority="7">
      <formula>AND($D88&lt;&gt;"",$AB88="")</formula>
    </cfRule>
  </conditionalFormatting>
  <conditionalFormatting sqref="AD88:AE88">
    <cfRule type="expression" dxfId="1431" priority="6">
      <formula>AND($D88&lt;&gt;"",$AD88="")</formula>
    </cfRule>
  </conditionalFormatting>
  <conditionalFormatting sqref="AF88:AG88">
    <cfRule type="expression" dxfId="1430" priority="5">
      <formula>AND($D88&lt;&gt;"",$AF88="")</formula>
    </cfRule>
  </conditionalFormatting>
  <conditionalFormatting sqref="AH88:AI88">
    <cfRule type="expression" dxfId="1429" priority="4">
      <formula>AND($D88&lt;&gt;"",$AH88="")</formula>
    </cfRule>
  </conditionalFormatting>
  <conditionalFormatting sqref="AJ88:AK88">
    <cfRule type="expression" dxfId="1428" priority="3">
      <formula>AND($D88&lt;&gt;"",$AJ88="")</formula>
    </cfRule>
  </conditionalFormatting>
  <conditionalFormatting sqref="E66:H66">
    <cfRule type="expression" dxfId="1427" priority="2">
      <formula>$I$66&lt;&gt;""</formula>
    </cfRule>
  </conditionalFormatting>
  <conditionalFormatting sqref="R76:W80">
    <cfRule type="expression" dxfId="1426" priority="1">
      <formula>$BL$231=1</formula>
    </cfRule>
  </conditionalFormatting>
  <dataValidations count="21">
    <dataValidation type="list" allowBlank="1" showInputMessage="1" showErrorMessage="1" sqref="D38:I47">
      <formula1>Agente_generador_internas</formula1>
    </dataValidation>
    <dataValidation type="list" allowBlank="1" showInputMessage="1" showErrorMessage="1" sqref="D50:I59">
      <formula1>Agente_generador_externas</formula1>
    </dataValidation>
    <dataValidation type="list" allowBlank="1" showInputMessage="1" showErrorMessage="1" sqref="T144 AM144">
      <formula1>x</formula1>
    </dataValidation>
    <dataValidation showInputMessage="1" showErrorMessage="1" sqref="D204:D213"/>
    <dataValidation allowBlank="1" showInputMessage="1" sqref="X17"/>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InputMessage="1" showErrorMessage="1" sqref="X101:Y110 X86:Y95">
      <formula1>IF($D86&lt;&gt;"",Pregunta1)</formula1>
    </dataValidation>
    <dataValidation type="list" allowBlank="1" showInputMessage="1" showErrorMessage="1" sqref="Z101:AA110 Z86:AA95">
      <formula1>IF($D86&lt;&gt;"",Pregunta2)</formula1>
    </dataValidation>
    <dataValidation type="list" allowBlank="1" showInputMessage="1" showErrorMessage="1" sqref="AB101:AC110 AB86:AC95">
      <formula1>IF($D86&lt;&gt;"",Pregunta3)</formula1>
    </dataValidation>
    <dataValidation type="list" allowBlank="1" showInputMessage="1" showErrorMessage="1" sqref="AD101:AE110 AD86:AE95">
      <formula1>IF($D86&lt;&gt;"",Pregunta4)</formula1>
    </dataValidation>
    <dataValidation type="list" allowBlank="1" showInputMessage="1" showErrorMessage="1" sqref="AF101:AG110 AF86:AG95">
      <formula1>IF($D86&lt;&gt;"",Pregunta5)</formula1>
    </dataValidation>
    <dataValidation type="list" allowBlank="1" showInputMessage="1" showErrorMessage="1" sqref="AH101:AI110 AH86:AI95">
      <formula1>IF($D86&lt;&gt;"",Pregunta6)</formula1>
    </dataValidation>
    <dataValidation type="list" allowBlank="1" showInputMessage="1" showErrorMessage="1" sqref="AJ101:AK110 AJ86:AK95">
      <formula1>IF($D86&lt;&gt;"",Pregunta7)</formula1>
    </dataValidation>
    <dataValidation type="list" allowBlank="1" showInputMessage="1" showErrorMessage="1" sqref="AN86:AQ95 AN101:AQ110">
      <formula1>IF($D86&lt;&gt;"",Pregunta8)</formula1>
    </dataValidation>
    <dataValidation type="list" allowBlank="1" showInputMessage="1" showErrorMessage="1" sqref="AT26 AY23:AY24">
      <formula1>Clase_riesgo</formula1>
    </dataValidation>
    <dataValidation type="date" allowBlank="1" showInputMessage="1" showErrorMessage="1" sqref="AX9:BF9">
      <formula1>42370</formula1>
      <formula2>43830</formula2>
    </dataValidation>
    <dataValidation type="date" operator="greaterThanOrEqual" allowBlank="1" showInputMessage="1" showErrorMessage="1" errorTitle="Error de fecha" error="La fecha final debe ser mayor o igual a la inicial." sqref="BG154:BG173 BG179:BG198">
      <formula1>BA154</formula1>
    </dataValidation>
    <dataValidation type="list" allowBlank="1" showInputMessage="1" showErrorMessage="1" sqref="E189:U198">
      <formula1>$BK$188:$BK$198</formula1>
    </dataValidation>
    <dataValidation type="list" allowBlank="1" showInputMessage="1" showErrorMessage="1" sqref="V12:AJ12">
      <formula1>Enfoque</formula1>
    </dataValidation>
    <dataValidation type="list" showInputMessage="1" showErrorMessage="1" sqref="E179:U188">
      <formula1>$BK$176:$BK$186</formula1>
    </dataValidation>
  </dataValidations>
  <hyperlinks>
    <hyperlink ref="E65:H65" location="Frecuencia!C5" display="Frecuencia"/>
    <hyperlink ref="E66:H66" location="Factibilidad!C12" display="Factibilidad"/>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8"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26979" r:id="rId5" name="Check Box 3">
              <controlPr defaultSize="0" autoFill="0" autoLine="0" autoPict="0">
                <anchor moveWithCells="1">
                  <from>
                    <xdr:col>19</xdr:col>
                    <xdr:colOff>57150</xdr:colOff>
                    <xdr:row>24</xdr:row>
                    <xdr:rowOff>66675</xdr:rowOff>
                  </from>
                  <to>
                    <xdr:col>20</xdr:col>
                    <xdr:colOff>142875</xdr:colOff>
                    <xdr:row>24</xdr:row>
                    <xdr:rowOff>361950</xdr:rowOff>
                  </to>
                </anchor>
              </controlPr>
            </control>
          </mc:Choice>
        </mc:AlternateContent>
        <mc:AlternateContent xmlns:mc="http://schemas.openxmlformats.org/markup-compatibility/2006">
          <mc:Choice Requires="x14">
            <control shapeId="126980"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26981"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26982" r:id="rId8" name="Check Box 6">
              <controlPr defaultSize="0" autoFill="0" autoLine="0" autoPict="0">
                <anchor moveWithCells="1">
                  <from>
                    <xdr:col>44</xdr:col>
                    <xdr:colOff>247650</xdr:colOff>
                    <xdr:row>24</xdr:row>
                    <xdr:rowOff>47625</xdr:rowOff>
                  </from>
                  <to>
                    <xdr:col>45</xdr:col>
                    <xdr:colOff>95250</xdr:colOff>
                    <xdr:row>24</xdr:row>
                    <xdr:rowOff>361950</xdr:rowOff>
                  </to>
                </anchor>
              </controlPr>
            </control>
          </mc:Choice>
        </mc:AlternateContent>
        <mc:AlternateContent xmlns:mc="http://schemas.openxmlformats.org/markup-compatibility/2006">
          <mc:Choice Requires="x14">
            <control shapeId="126983" r:id="rId9" name="Check Box 7">
              <controlPr defaultSize="0" autoFill="0" autoLine="0" autoPict="0">
                <anchor moveWithCells="1">
                  <from>
                    <xdr:col>48</xdr:col>
                    <xdr:colOff>19050</xdr:colOff>
                    <xdr:row>24</xdr:row>
                    <xdr:rowOff>57150</xdr:rowOff>
                  </from>
                  <to>
                    <xdr:col>49</xdr:col>
                    <xdr:colOff>95250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6" id="{02E623EF-3466-47ED-964A-5B3A5758683A}">
            <xm:f>OR($AP$67=Datos!$S$5,$AP$67=Datos!$T$5)</xm:f>
            <x14:dxf>
              <fill>
                <patternFill>
                  <bgColor rgb="FF92D050"/>
                </patternFill>
              </fill>
            </x14:dxf>
          </x14:cfRule>
          <x14:cfRule type="expression" priority="387" id="{1D04F639-5BE2-4E42-B78C-39982AD1CD36}">
            <xm:f>OR($AP$67=Datos!$S$4,$AP$67=Datos!$T$4)</xm:f>
            <x14:dxf>
              <fill>
                <patternFill>
                  <bgColor rgb="FFFFFF00"/>
                </patternFill>
              </fill>
            </x14:dxf>
          </x14:cfRule>
          <x14:cfRule type="expression" priority="388" id="{DA6A685B-EF58-4999-9C26-5051373B554A}">
            <xm:f>OR($AP$67=Datos!$S$3,$AP$67=Datos!$T$3)</xm:f>
            <x14:dxf>
              <fill>
                <patternFill>
                  <bgColor rgb="FFFFC000"/>
                </patternFill>
              </fill>
            </x14:dxf>
          </x14:cfRule>
          <x14:cfRule type="expression" priority="389" id="{FFF89AD4-4215-4B78-A31A-E23C6F50114F}">
            <xm:f>OR($AP$67=Datos!$S$2,$AP$67=Datos!$T$2)</xm:f>
            <x14:dxf>
              <fill>
                <patternFill>
                  <bgColor rgb="FFFF0000"/>
                </patternFill>
              </fill>
            </x14:dxf>
          </x14:cfRule>
          <xm:sqref>AP67</xm:sqref>
        </x14:conditionalFormatting>
        <x14:conditionalFormatting xmlns:xm="http://schemas.microsoft.com/office/excel/2006/main">
          <x14:cfRule type="expression" priority="373" id="{A831FF28-0B35-4098-9C34-F22B1CCDCB0B}">
            <xm:f>OR($AP$125=Datos!$S$2,$AP$125=Datos!$T$2)</xm:f>
            <x14:dxf>
              <fill>
                <patternFill>
                  <bgColor rgb="FFFF0000"/>
                </patternFill>
              </fill>
            </x14:dxf>
          </x14:cfRule>
          <x14:cfRule type="expression" priority="374" id="{60AB096A-CF69-4369-BBF1-17008E1087CC}">
            <xm:f>OR($AP$125=Datos!$S$3,$AP$125=Datos!$T$3)</xm:f>
            <x14:dxf>
              <fill>
                <patternFill>
                  <bgColor rgb="FFFFC000"/>
                </patternFill>
              </fill>
            </x14:dxf>
          </x14:cfRule>
          <x14:cfRule type="expression" priority="375" id="{7528C199-03A8-44A9-989C-66C7DBDDEECF}">
            <xm:f>OR($AP$125=Datos!$S$4,$AP$125=Datos!$T$4)</xm:f>
            <x14:dxf>
              <fill>
                <patternFill>
                  <bgColor rgb="FFFFFF00"/>
                </patternFill>
              </fill>
            </x14:dxf>
          </x14:cfRule>
          <x14:cfRule type="expression" priority="376" id="{C31776C9-8413-44BF-8414-9C40704F4B9F}">
            <xm:f>OR($AP$125=Datos!$S$5,$AP$125=Datos!$T$5)</xm:f>
            <x14:dxf>
              <fill>
                <patternFill>
                  <bgColor rgb="FF92D050"/>
                </patternFill>
              </fill>
            </x14:dxf>
          </x14:cfRule>
          <xm:sqref>AP125</xm:sqref>
        </x14:conditionalFormatting>
        <x14:conditionalFormatting xmlns:xm="http://schemas.microsoft.com/office/excel/2006/main">
          <x14:cfRule type="cellIs" priority="277" operator="equal" id="{B3B64B03-A5E1-4A01-9B84-86384CC91160}">
            <xm:f>Datos!$AO$2</xm:f>
            <x14:dxf>
              <fill>
                <patternFill>
                  <bgColor rgb="FF92D050"/>
                </patternFill>
              </fill>
            </x14:dxf>
          </x14:cfRule>
          <x14:cfRule type="cellIs" priority="330" operator="equal" id="{18CFF095-5736-43A4-954B-3D6F50AF9A44}">
            <xm:f>Datos!$AO$4</xm:f>
            <x14:dxf>
              <fill>
                <patternFill>
                  <bgColor theme="5" tint="0.39994506668294322"/>
                </patternFill>
              </fill>
            </x14:dxf>
          </x14:cfRule>
          <x14:cfRule type="cellIs" priority="331" operator="equal" id="{57E22B5F-4E97-4D62-BA80-D4E8E158F5B4}">
            <xm:f>Datos!$AO$3</xm:f>
            <x14:dxf>
              <fill>
                <patternFill>
                  <bgColor rgb="FFFFFF00"/>
                </patternFill>
              </fill>
            </x14:dxf>
          </x14:cfRule>
          <xm:sqref>AL86</xm:sqref>
        </x14:conditionalFormatting>
        <x14:conditionalFormatting xmlns:xm="http://schemas.microsoft.com/office/excel/2006/main">
          <x14:cfRule type="cellIs" priority="274" operator="equal" id="{C7F7FFC8-3809-4D2B-A11F-1A41DFC82957}">
            <xm:f>Datos!$AO$2</xm:f>
            <x14:dxf>
              <fill>
                <patternFill>
                  <bgColor rgb="FF92D050"/>
                </patternFill>
              </fill>
            </x14:dxf>
          </x14:cfRule>
          <x14:cfRule type="cellIs" priority="275" operator="equal" id="{FF2BB272-5AEF-470E-B417-570DE06DF689}">
            <xm:f>Datos!$AO$4</xm:f>
            <x14:dxf>
              <fill>
                <patternFill>
                  <bgColor theme="5" tint="0.39994506668294322"/>
                </patternFill>
              </fill>
            </x14:dxf>
          </x14:cfRule>
          <x14:cfRule type="cellIs" priority="276" operator="equal" id="{FD349E24-142B-45CD-930B-C7AB0C072C5E}">
            <xm:f>Datos!$AO$3</xm:f>
            <x14:dxf>
              <fill>
                <patternFill>
                  <bgColor rgb="FFFFFF00"/>
                </patternFill>
              </fill>
            </x14:dxf>
          </x14:cfRule>
          <xm:sqref>AL87</xm:sqref>
        </x14:conditionalFormatting>
        <x14:conditionalFormatting xmlns:xm="http://schemas.microsoft.com/office/excel/2006/main">
          <x14:cfRule type="cellIs" priority="271" operator="equal" id="{50D1410A-5C8C-4080-B4B9-6BD83FCB1A58}">
            <xm:f>Datos!$AO$2</xm:f>
            <x14:dxf>
              <fill>
                <patternFill>
                  <bgColor rgb="FF92D050"/>
                </patternFill>
              </fill>
            </x14:dxf>
          </x14:cfRule>
          <x14:cfRule type="cellIs" priority="272" operator="equal" id="{94381A37-E67B-4E7D-97E3-BB31F72B31CC}">
            <xm:f>Datos!$AO$4</xm:f>
            <x14:dxf>
              <fill>
                <patternFill>
                  <bgColor theme="5" tint="0.39994506668294322"/>
                </patternFill>
              </fill>
            </x14:dxf>
          </x14:cfRule>
          <x14:cfRule type="cellIs" priority="273" operator="equal" id="{D0E7B920-F22C-4ABE-BCEA-E0D4BB83DA47}">
            <xm:f>Datos!$AO$3</xm:f>
            <x14:dxf>
              <fill>
                <patternFill>
                  <bgColor rgb="FFFFFF00"/>
                </patternFill>
              </fill>
            </x14:dxf>
          </x14:cfRule>
          <xm:sqref>AL88</xm:sqref>
        </x14:conditionalFormatting>
        <x14:conditionalFormatting xmlns:xm="http://schemas.microsoft.com/office/excel/2006/main">
          <x14:cfRule type="cellIs" priority="268" operator="equal" id="{566AFC3B-972A-4914-8D6C-3D814EC92137}">
            <xm:f>Datos!$AO$2</xm:f>
            <x14:dxf>
              <fill>
                <patternFill>
                  <bgColor rgb="FF92D050"/>
                </patternFill>
              </fill>
            </x14:dxf>
          </x14:cfRule>
          <x14:cfRule type="cellIs" priority="269" operator="equal" id="{316B77B3-188F-4591-9ADA-9687DC0A92FE}">
            <xm:f>Datos!$AO$4</xm:f>
            <x14:dxf>
              <fill>
                <patternFill>
                  <bgColor theme="5" tint="0.39994506668294322"/>
                </patternFill>
              </fill>
            </x14:dxf>
          </x14:cfRule>
          <x14:cfRule type="cellIs" priority="270" operator="equal" id="{1EEDCE3C-09B7-4718-A3C6-8B9BC493C967}">
            <xm:f>Datos!$AO$3</xm:f>
            <x14:dxf>
              <fill>
                <patternFill>
                  <bgColor rgb="FFFFFF00"/>
                </patternFill>
              </fill>
            </x14:dxf>
          </x14:cfRule>
          <xm:sqref>AL89</xm:sqref>
        </x14:conditionalFormatting>
        <x14:conditionalFormatting xmlns:xm="http://schemas.microsoft.com/office/excel/2006/main">
          <x14:cfRule type="cellIs" priority="265" operator="equal" id="{4D66E613-1221-44A4-B930-44520003D66C}">
            <xm:f>Datos!$AO$2</xm:f>
            <x14:dxf>
              <fill>
                <patternFill>
                  <bgColor rgb="FF92D050"/>
                </patternFill>
              </fill>
            </x14:dxf>
          </x14:cfRule>
          <x14:cfRule type="cellIs" priority="266" operator="equal" id="{A5F04D61-4CC3-4418-8263-B892276C2FAB}">
            <xm:f>Datos!$AO$4</xm:f>
            <x14:dxf>
              <fill>
                <patternFill>
                  <bgColor theme="5" tint="0.39994506668294322"/>
                </patternFill>
              </fill>
            </x14:dxf>
          </x14:cfRule>
          <x14:cfRule type="cellIs" priority="267" operator="equal" id="{AB4FB628-DA41-4BF4-9FC6-C62748C718B3}">
            <xm:f>Datos!$AO$3</xm:f>
            <x14:dxf>
              <fill>
                <patternFill>
                  <bgColor rgb="FFFFFF00"/>
                </patternFill>
              </fill>
            </x14:dxf>
          </x14:cfRule>
          <xm:sqref>AL90</xm:sqref>
        </x14:conditionalFormatting>
        <x14:conditionalFormatting xmlns:xm="http://schemas.microsoft.com/office/excel/2006/main">
          <x14:cfRule type="cellIs" priority="262" operator="equal" id="{739B3552-3139-4891-AD9F-01F42C2282ED}">
            <xm:f>Datos!$AO$2</xm:f>
            <x14:dxf>
              <fill>
                <patternFill>
                  <bgColor rgb="FF92D050"/>
                </patternFill>
              </fill>
            </x14:dxf>
          </x14:cfRule>
          <x14:cfRule type="cellIs" priority="263" operator="equal" id="{6340148B-D6F6-4242-B34B-48EA6897FFE8}">
            <xm:f>Datos!$AO$4</xm:f>
            <x14:dxf>
              <fill>
                <patternFill>
                  <bgColor theme="5" tint="0.39994506668294322"/>
                </patternFill>
              </fill>
            </x14:dxf>
          </x14:cfRule>
          <x14:cfRule type="cellIs" priority="264" operator="equal" id="{4753D2B6-0128-4EBC-89F9-674C1378F237}">
            <xm:f>Datos!$AO$3</xm:f>
            <x14:dxf>
              <fill>
                <patternFill>
                  <bgColor rgb="FFFFFF00"/>
                </patternFill>
              </fill>
            </x14:dxf>
          </x14:cfRule>
          <xm:sqref>AL91</xm:sqref>
        </x14:conditionalFormatting>
        <x14:conditionalFormatting xmlns:xm="http://schemas.microsoft.com/office/excel/2006/main">
          <x14:cfRule type="cellIs" priority="259" operator="equal" id="{723B5C42-BBE6-4ECA-B25A-F0BF2723329C}">
            <xm:f>Datos!$AO$2</xm:f>
            <x14:dxf>
              <fill>
                <patternFill>
                  <bgColor rgb="FF92D050"/>
                </patternFill>
              </fill>
            </x14:dxf>
          </x14:cfRule>
          <x14:cfRule type="cellIs" priority="260" operator="equal" id="{61982685-165E-4529-BFB4-4C83EDDC5EEF}">
            <xm:f>Datos!$AO$4</xm:f>
            <x14:dxf>
              <fill>
                <patternFill>
                  <bgColor theme="5" tint="0.39994506668294322"/>
                </patternFill>
              </fill>
            </x14:dxf>
          </x14:cfRule>
          <x14:cfRule type="cellIs" priority="261" operator="equal" id="{5159AA1E-D782-4D30-8F8B-19D03EC151B8}">
            <xm:f>Datos!$AO$3</xm:f>
            <x14:dxf>
              <fill>
                <patternFill>
                  <bgColor rgb="FFFFFF00"/>
                </patternFill>
              </fill>
            </x14:dxf>
          </x14:cfRule>
          <xm:sqref>AL92</xm:sqref>
        </x14:conditionalFormatting>
        <x14:conditionalFormatting xmlns:xm="http://schemas.microsoft.com/office/excel/2006/main">
          <x14:cfRule type="cellIs" priority="256" operator="equal" id="{1D85CB40-F7FE-4208-9B96-680E895E52C4}">
            <xm:f>Datos!$AO$2</xm:f>
            <x14:dxf>
              <fill>
                <patternFill>
                  <bgColor rgb="FF92D050"/>
                </patternFill>
              </fill>
            </x14:dxf>
          </x14:cfRule>
          <x14:cfRule type="cellIs" priority="257" operator="equal" id="{1DA93538-10E9-4783-B041-187407A4DBBB}">
            <xm:f>Datos!$AO$4</xm:f>
            <x14:dxf>
              <fill>
                <patternFill>
                  <bgColor theme="5" tint="0.39994506668294322"/>
                </patternFill>
              </fill>
            </x14:dxf>
          </x14:cfRule>
          <x14:cfRule type="cellIs" priority="258" operator="equal" id="{D005F6CF-39E6-4915-92DA-6F13482D4A97}">
            <xm:f>Datos!$AO$3</xm:f>
            <x14:dxf>
              <fill>
                <patternFill>
                  <bgColor rgb="FFFFFF00"/>
                </patternFill>
              </fill>
            </x14:dxf>
          </x14:cfRule>
          <xm:sqref>AL93</xm:sqref>
        </x14:conditionalFormatting>
        <x14:conditionalFormatting xmlns:xm="http://schemas.microsoft.com/office/excel/2006/main">
          <x14:cfRule type="cellIs" priority="253" operator="equal" id="{0F8614F1-ACB6-420D-9BA2-394EAA460E5D}">
            <xm:f>Datos!$AO$2</xm:f>
            <x14:dxf>
              <fill>
                <patternFill>
                  <bgColor rgb="FF92D050"/>
                </patternFill>
              </fill>
            </x14:dxf>
          </x14:cfRule>
          <x14:cfRule type="cellIs" priority="254" operator="equal" id="{2168B069-8A91-4FE8-8A30-4D704F5D3ED3}">
            <xm:f>Datos!$AO$4</xm:f>
            <x14:dxf>
              <fill>
                <patternFill>
                  <bgColor theme="5" tint="0.39994506668294322"/>
                </patternFill>
              </fill>
            </x14:dxf>
          </x14:cfRule>
          <x14:cfRule type="cellIs" priority="255" operator="equal" id="{A40A6B43-461A-4919-9252-D8FCC18BB538}">
            <xm:f>Datos!$AO$3</xm:f>
            <x14:dxf>
              <fill>
                <patternFill>
                  <bgColor rgb="FFFFFF00"/>
                </patternFill>
              </fill>
            </x14:dxf>
          </x14:cfRule>
          <xm:sqref>AL94</xm:sqref>
        </x14:conditionalFormatting>
        <x14:conditionalFormatting xmlns:xm="http://schemas.microsoft.com/office/excel/2006/main">
          <x14:cfRule type="cellIs" priority="250" operator="equal" id="{19E5AA6D-12A0-4E7A-A582-2380F1DEEE44}">
            <xm:f>Datos!$AO$2</xm:f>
            <x14:dxf>
              <fill>
                <patternFill>
                  <bgColor rgb="FF92D050"/>
                </patternFill>
              </fill>
            </x14:dxf>
          </x14:cfRule>
          <x14:cfRule type="cellIs" priority="251" operator="equal" id="{06EEE7D0-27CF-4D3C-9B70-0E099032524A}">
            <xm:f>Datos!$AO$4</xm:f>
            <x14:dxf>
              <fill>
                <patternFill>
                  <bgColor theme="5" tint="0.39994506668294322"/>
                </patternFill>
              </fill>
            </x14:dxf>
          </x14:cfRule>
          <x14:cfRule type="cellIs" priority="252" operator="equal" id="{9ACDD871-D531-49CE-97E6-73B171DB7A9B}">
            <xm:f>Datos!$AO$3</xm:f>
            <x14:dxf>
              <fill>
                <patternFill>
                  <bgColor rgb="FFFFFF00"/>
                </patternFill>
              </fill>
            </x14:dxf>
          </x14:cfRule>
          <xm:sqref>AL95</xm:sqref>
        </x14:conditionalFormatting>
        <x14:conditionalFormatting xmlns:xm="http://schemas.microsoft.com/office/excel/2006/main">
          <x14:cfRule type="cellIs" priority="247" operator="equal" id="{C7EC0D49-2A76-44EF-A8CF-14FDC8E38170}">
            <xm:f>Datos!$AO$4</xm:f>
            <x14:dxf>
              <fill>
                <patternFill>
                  <bgColor theme="5" tint="0.39994506668294322"/>
                </patternFill>
              </fill>
            </x14:dxf>
          </x14:cfRule>
          <x14:cfRule type="cellIs" priority="248" operator="equal" id="{6922309B-78A9-4793-896A-DCC5AC244F39}">
            <xm:f>Datos!$AO$3</xm:f>
            <x14:dxf>
              <fill>
                <patternFill>
                  <bgColor rgb="FFFFFF00"/>
                </patternFill>
              </fill>
            </x14:dxf>
          </x14:cfRule>
          <x14:cfRule type="cellIs" priority="249" operator="equal" id="{75119532-1AB1-484B-9AD3-DEF717B7621C}">
            <xm:f>Datos!$AO$2</xm:f>
            <x14:dxf>
              <fill>
                <patternFill>
                  <bgColor rgb="FF92D050"/>
                </patternFill>
              </fill>
            </x14:dxf>
          </x14:cfRule>
          <xm:sqref>AT87</xm:sqref>
        </x14:conditionalFormatting>
        <x14:conditionalFormatting xmlns:xm="http://schemas.microsoft.com/office/excel/2006/main">
          <x14:cfRule type="cellIs" priority="188" operator="equal" id="{958DACFE-3BB4-4ADB-BB6A-EE7319434AE1}">
            <xm:f>Datos!$AO$2</xm:f>
            <x14:dxf>
              <fill>
                <patternFill>
                  <bgColor rgb="FF92D050"/>
                </patternFill>
              </fill>
            </x14:dxf>
          </x14:cfRule>
          <x14:cfRule type="cellIs" priority="245" operator="equal" id="{B5D4086C-8CCC-4E47-8F42-61E024579B2E}">
            <xm:f>Datos!$AO$4</xm:f>
            <x14:dxf>
              <fill>
                <patternFill>
                  <bgColor theme="5" tint="0.39994506668294322"/>
                </patternFill>
              </fill>
            </x14:dxf>
          </x14:cfRule>
          <x14:cfRule type="cellIs" priority="246" operator="equal" id="{90620BBA-A58E-47E0-9921-F393729118DB}">
            <xm:f>Datos!$AO$3</xm:f>
            <x14:dxf>
              <fill>
                <patternFill>
                  <bgColor rgb="FFFFFF00"/>
                </patternFill>
              </fill>
            </x14:dxf>
          </x14:cfRule>
          <xm:sqref>AL101</xm:sqref>
        </x14:conditionalFormatting>
        <x14:conditionalFormatting xmlns:xm="http://schemas.microsoft.com/office/excel/2006/main">
          <x14:cfRule type="cellIs" priority="185" operator="equal" id="{12037897-EBBB-4632-83C4-D214B7DB1092}">
            <xm:f>Datos!$AO$4</xm:f>
            <x14:dxf>
              <fill>
                <patternFill>
                  <bgColor theme="5" tint="0.39994506668294322"/>
                </patternFill>
              </fill>
            </x14:dxf>
          </x14:cfRule>
          <x14:cfRule type="cellIs" priority="186" operator="equal" id="{AC8EDB0B-0DA1-48E9-AA78-68AADDBECE7C}">
            <xm:f>Datos!$AO$3</xm:f>
            <x14:dxf>
              <fill>
                <patternFill>
                  <bgColor rgb="FFFFFF00"/>
                </patternFill>
              </fill>
            </x14:dxf>
          </x14:cfRule>
          <x14:cfRule type="cellIs" priority="187" operator="equal" id="{3FDAF6C7-32D3-4F45-80DF-00D8ACC77856}">
            <xm:f>Datos!$AO$2</xm:f>
            <x14:dxf>
              <fill>
                <patternFill>
                  <bgColor rgb="FF92D050"/>
                </patternFill>
              </fill>
            </x14:dxf>
          </x14:cfRule>
          <xm:sqref>AR102</xm:sqref>
        </x14:conditionalFormatting>
        <x14:conditionalFormatting xmlns:xm="http://schemas.microsoft.com/office/excel/2006/main">
          <x14:cfRule type="cellIs" priority="182" operator="equal" id="{CC0EE74B-5DA8-44E2-B809-E8BADA8CCD73}">
            <xm:f>Datos!$AO$4</xm:f>
            <x14:dxf>
              <fill>
                <patternFill>
                  <bgColor theme="5" tint="0.39994506668294322"/>
                </patternFill>
              </fill>
            </x14:dxf>
          </x14:cfRule>
          <x14:cfRule type="cellIs" priority="183" operator="equal" id="{9986E22C-72FB-4F58-B5A4-C050842BD659}">
            <xm:f>Datos!$AO$3</xm:f>
            <x14:dxf>
              <fill>
                <patternFill>
                  <bgColor rgb="FFFFFF00"/>
                </patternFill>
              </fill>
            </x14:dxf>
          </x14:cfRule>
          <x14:cfRule type="cellIs" priority="184" operator="equal" id="{FB8E2353-8D59-4802-A341-480ABC1B7153}">
            <xm:f>Datos!$AO$2</xm:f>
            <x14:dxf>
              <fill>
                <patternFill>
                  <bgColor rgb="FF92D050"/>
                </patternFill>
              </fill>
            </x14:dxf>
          </x14:cfRule>
          <xm:sqref>AT102</xm:sqref>
        </x14:conditionalFormatting>
        <x14:conditionalFormatting xmlns:xm="http://schemas.microsoft.com/office/excel/2006/main">
          <x14:cfRule type="cellIs" priority="327" operator="equal" id="{D2D02796-E90E-47CE-AEB4-01239AC3158F}">
            <xm:f>Datos!$AO$4</xm:f>
            <x14:dxf>
              <fill>
                <patternFill>
                  <bgColor theme="5" tint="0.39994506668294322"/>
                </patternFill>
              </fill>
            </x14:dxf>
          </x14:cfRule>
          <x14:cfRule type="cellIs" priority="328" operator="equal" id="{AE93777D-15E7-486A-95AA-8291E2E00CA0}">
            <xm:f>Datos!$AO$3</xm:f>
            <x14:dxf>
              <fill>
                <patternFill>
                  <bgColor rgb="FFFFFF00"/>
                </patternFill>
              </fill>
            </x14:dxf>
          </x14:cfRule>
          <x14:cfRule type="cellIs" priority="329" operator="equal" id="{0D10EA5D-0682-43A0-9A9A-150AD255CB32}">
            <xm:f>Datos!$AO2</xm:f>
            <x14:dxf>
              <fill>
                <patternFill>
                  <bgColor rgb="FF92D050"/>
                </patternFill>
              </fill>
            </x14:dxf>
          </x14:cfRule>
          <xm:sqref>AR86</xm:sqref>
        </x14:conditionalFormatting>
        <x14:conditionalFormatting xmlns:xm="http://schemas.microsoft.com/office/excel/2006/main">
          <x14:cfRule type="cellIs" priority="179" operator="equal" id="{9BCDAFB4-7159-4245-A5F9-77B8718F91AA}">
            <xm:f>Datos!$AO$4</xm:f>
            <x14:dxf>
              <fill>
                <patternFill>
                  <bgColor theme="5" tint="0.39994506668294322"/>
                </patternFill>
              </fill>
            </x14:dxf>
          </x14:cfRule>
          <x14:cfRule type="cellIs" priority="180" operator="equal" id="{AB602FEA-D23B-4715-A192-04FABC5C044A}">
            <xm:f>Datos!$AO$3</xm:f>
            <x14:dxf>
              <fill>
                <patternFill>
                  <bgColor rgb="FFFFFF00"/>
                </patternFill>
              </fill>
            </x14:dxf>
          </x14:cfRule>
          <x14:cfRule type="cellIs" priority="181" operator="equal" id="{E79923EF-35A9-492C-B90B-0C156A231470}">
            <xm:f>Datos!$AO$2</xm:f>
            <x14:dxf>
              <fill>
                <patternFill>
                  <bgColor rgb="FF92D050"/>
                </patternFill>
              </fill>
            </x14:dxf>
          </x14:cfRule>
          <xm:sqref>AR87</xm:sqref>
        </x14:conditionalFormatting>
        <x14:conditionalFormatting xmlns:xm="http://schemas.microsoft.com/office/excel/2006/main">
          <x14:cfRule type="cellIs" priority="176" operator="equal" id="{545C0509-BC21-43CB-960D-863B63C01F63}">
            <xm:f>Datos!$AO$4</xm:f>
            <x14:dxf>
              <fill>
                <patternFill>
                  <bgColor theme="5" tint="0.39994506668294322"/>
                </patternFill>
              </fill>
            </x14:dxf>
          </x14:cfRule>
          <x14:cfRule type="cellIs" priority="177" operator="equal" id="{8AAEA95D-4100-450D-A9E2-45B569C3A6B4}">
            <xm:f>Datos!$AO$3</xm:f>
            <x14:dxf>
              <fill>
                <patternFill>
                  <bgColor rgb="FFFFFF00"/>
                </patternFill>
              </fill>
            </x14:dxf>
          </x14:cfRule>
          <x14:cfRule type="cellIs" priority="178" operator="equal" id="{501AF55F-09D3-4EC7-8B51-EF46B348F718}">
            <xm:f>Datos!$AO$2</xm:f>
            <x14:dxf>
              <fill>
                <patternFill>
                  <bgColor rgb="FF92D050"/>
                </patternFill>
              </fill>
            </x14:dxf>
          </x14:cfRule>
          <xm:sqref>AR88</xm:sqref>
        </x14:conditionalFormatting>
        <x14:conditionalFormatting xmlns:xm="http://schemas.microsoft.com/office/excel/2006/main">
          <x14:cfRule type="cellIs" priority="173" operator="equal" id="{54FD5C94-4878-416B-8184-9C38C9426202}">
            <xm:f>Datos!$AO$4</xm:f>
            <x14:dxf>
              <fill>
                <patternFill>
                  <bgColor theme="5" tint="0.39994506668294322"/>
                </patternFill>
              </fill>
            </x14:dxf>
          </x14:cfRule>
          <x14:cfRule type="cellIs" priority="174" operator="equal" id="{0DD414F0-D1C8-4864-9019-1019C55C45E0}">
            <xm:f>Datos!$AO$3</xm:f>
            <x14:dxf>
              <fill>
                <patternFill>
                  <bgColor rgb="FFFFFF00"/>
                </patternFill>
              </fill>
            </x14:dxf>
          </x14:cfRule>
          <x14:cfRule type="cellIs" priority="175" operator="equal" id="{42A92344-5C48-48E5-B16B-55DFFCB5CC14}">
            <xm:f>Datos!$AO$2</xm:f>
            <x14:dxf>
              <fill>
                <patternFill>
                  <bgColor rgb="FF92D050"/>
                </patternFill>
              </fill>
            </x14:dxf>
          </x14:cfRule>
          <xm:sqref>AR89</xm:sqref>
        </x14:conditionalFormatting>
        <x14:conditionalFormatting xmlns:xm="http://schemas.microsoft.com/office/excel/2006/main">
          <x14:cfRule type="cellIs" priority="170" operator="equal" id="{0B75B322-41A2-4531-955D-C2E1A4BCA211}">
            <xm:f>Datos!$AO$4</xm:f>
            <x14:dxf>
              <fill>
                <patternFill>
                  <bgColor theme="5" tint="0.39994506668294322"/>
                </patternFill>
              </fill>
            </x14:dxf>
          </x14:cfRule>
          <x14:cfRule type="cellIs" priority="171" operator="equal" id="{8C8A8FCD-2434-4B4B-8EE0-1EF3516C054D}">
            <xm:f>Datos!$AO$3</xm:f>
            <x14:dxf>
              <fill>
                <patternFill>
                  <bgColor rgb="FFFFFF00"/>
                </patternFill>
              </fill>
            </x14:dxf>
          </x14:cfRule>
          <x14:cfRule type="cellIs" priority="172" operator="equal" id="{EEDC6A3D-25F0-4044-9EB2-4173F0232446}">
            <xm:f>Datos!$AO$2</xm:f>
            <x14:dxf>
              <fill>
                <patternFill>
                  <bgColor rgb="FF92D050"/>
                </patternFill>
              </fill>
            </x14:dxf>
          </x14:cfRule>
          <xm:sqref>AR90</xm:sqref>
        </x14:conditionalFormatting>
        <x14:conditionalFormatting xmlns:xm="http://schemas.microsoft.com/office/excel/2006/main">
          <x14:cfRule type="cellIs" priority="167" operator="equal" id="{9EF694DA-55DD-4994-B4D0-3FE24A3B7665}">
            <xm:f>Datos!$AO$4</xm:f>
            <x14:dxf>
              <fill>
                <patternFill>
                  <bgColor theme="5" tint="0.39994506668294322"/>
                </patternFill>
              </fill>
            </x14:dxf>
          </x14:cfRule>
          <x14:cfRule type="cellIs" priority="168" operator="equal" id="{3CECBB98-D56E-42BD-8D86-64CA798AF087}">
            <xm:f>Datos!$AO$3</xm:f>
            <x14:dxf>
              <fill>
                <patternFill>
                  <bgColor rgb="FFFFFF00"/>
                </patternFill>
              </fill>
            </x14:dxf>
          </x14:cfRule>
          <x14:cfRule type="cellIs" priority="169" operator="equal" id="{57873FDA-CC93-4864-B688-3429DF1CC149}">
            <xm:f>Datos!$AO$2</xm:f>
            <x14:dxf>
              <fill>
                <patternFill>
                  <bgColor rgb="FF92D050"/>
                </patternFill>
              </fill>
            </x14:dxf>
          </x14:cfRule>
          <xm:sqref>AR91</xm:sqref>
        </x14:conditionalFormatting>
        <x14:conditionalFormatting xmlns:xm="http://schemas.microsoft.com/office/excel/2006/main">
          <x14:cfRule type="cellIs" priority="164" operator="equal" id="{E720D620-AAB2-48C4-9B8E-0574EEECECB2}">
            <xm:f>Datos!$AO$4</xm:f>
            <x14:dxf>
              <fill>
                <patternFill>
                  <bgColor theme="5" tint="0.39994506668294322"/>
                </patternFill>
              </fill>
            </x14:dxf>
          </x14:cfRule>
          <x14:cfRule type="cellIs" priority="165" operator="equal" id="{82AC3607-A188-4616-A6FA-1E91BF5E9398}">
            <xm:f>Datos!$AO$3</xm:f>
            <x14:dxf>
              <fill>
                <patternFill>
                  <bgColor rgb="FFFFFF00"/>
                </patternFill>
              </fill>
            </x14:dxf>
          </x14:cfRule>
          <x14:cfRule type="cellIs" priority="166" operator="equal" id="{26177502-43CC-4171-B811-ADE77211AB0F}">
            <xm:f>Datos!$AO$2</xm:f>
            <x14:dxf>
              <fill>
                <patternFill>
                  <bgColor rgb="FF92D050"/>
                </patternFill>
              </fill>
            </x14:dxf>
          </x14:cfRule>
          <xm:sqref>AR92</xm:sqref>
        </x14:conditionalFormatting>
        <x14:conditionalFormatting xmlns:xm="http://schemas.microsoft.com/office/excel/2006/main">
          <x14:cfRule type="cellIs" priority="161" operator="equal" id="{5B0187D8-2244-470F-8651-645C349EC5EC}">
            <xm:f>Datos!$AO$4</xm:f>
            <x14:dxf>
              <fill>
                <patternFill>
                  <bgColor theme="5" tint="0.39994506668294322"/>
                </patternFill>
              </fill>
            </x14:dxf>
          </x14:cfRule>
          <x14:cfRule type="cellIs" priority="162" operator="equal" id="{78C93A7E-0F9D-44DD-BE3B-8BEA541A3D69}">
            <xm:f>Datos!$AO$3</xm:f>
            <x14:dxf>
              <fill>
                <patternFill>
                  <bgColor rgb="FFFFFF00"/>
                </patternFill>
              </fill>
            </x14:dxf>
          </x14:cfRule>
          <x14:cfRule type="cellIs" priority="163" operator="equal" id="{FF5A39D4-6FB3-41A1-8407-238B9FC862F8}">
            <xm:f>Datos!$AO$2</xm:f>
            <x14:dxf>
              <fill>
                <patternFill>
                  <bgColor rgb="FF92D050"/>
                </patternFill>
              </fill>
            </x14:dxf>
          </x14:cfRule>
          <xm:sqref>AR93</xm:sqref>
        </x14:conditionalFormatting>
        <x14:conditionalFormatting xmlns:xm="http://schemas.microsoft.com/office/excel/2006/main">
          <x14:cfRule type="cellIs" priority="158" operator="equal" id="{32EC6724-44D6-44A9-87B4-7D63BE2DA38C}">
            <xm:f>Datos!$AO$4</xm:f>
            <x14:dxf>
              <fill>
                <patternFill>
                  <bgColor theme="5" tint="0.39994506668294322"/>
                </patternFill>
              </fill>
            </x14:dxf>
          </x14:cfRule>
          <x14:cfRule type="cellIs" priority="159" operator="equal" id="{787F62AC-32C5-4E1C-B40F-01B6C26BCB74}">
            <xm:f>Datos!$AO$3</xm:f>
            <x14:dxf>
              <fill>
                <patternFill>
                  <bgColor rgb="FFFFFF00"/>
                </patternFill>
              </fill>
            </x14:dxf>
          </x14:cfRule>
          <x14:cfRule type="cellIs" priority="160" operator="equal" id="{4D5FF780-981D-4568-8984-B299F637CC3D}">
            <xm:f>Datos!$AO$2</xm:f>
            <x14:dxf>
              <fill>
                <patternFill>
                  <bgColor rgb="FF92D050"/>
                </patternFill>
              </fill>
            </x14:dxf>
          </x14:cfRule>
          <xm:sqref>AR94</xm:sqref>
        </x14:conditionalFormatting>
        <x14:conditionalFormatting xmlns:xm="http://schemas.microsoft.com/office/excel/2006/main">
          <x14:cfRule type="cellIs" priority="155" operator="equal" id="{5A5FEE06-BFF3-4771-B0BB-D8D52EA4BA57}">
            <xm:f>Datos!$AO$4</xm:f>
            <x14:dxf>
              <fill>
                <patternFill>
                  <bgColor theme="5" tint="0.39994506668294322"/>
                </patternFill>
              </fill>
            </x14:dxf>
          </x14:cfRule>
          <x14:cfRule type="cellIs" priority="156" operator="equal" id="{DFCEF687-FE57-4EAE-8461-62BCB2022886}">
            <xm:f>Datos!$AO$3</xm:f>
            <x14:dxf>
              <fill>
                <patternFill>
                  <bgColor rgb="FFFFFF00"/>
                </patternFill>
              </fill>
            </x14:dxf>
          </x14:cfRule>
          <x14:cfRule type="cellIs" priority="157" operator="equal" id="{58490A3C-94E2-48C3-99F1-246BB8FBC58C}">
            <xm:f>Datos!$AO$2</xm:f>
            <x14:dxf>
              <fill>
                <patternFill>
                  <bgColor rgb="FF92D050"/>
                </patternFill>
              </fill>
            </x14:dxf>
          </x14:cfRule>
          <xm:sqref>AR95</xm:sqref>
        </x14:conditionalFormatting>
        <x14:conditionalFormatting xmlns:xm="http://schemas.microsoft.com/office/excel/2006/main">
          <x14:cfRule type="cellIs" priority="152" operator="equal" id="{9FB5CCB7-2151-4804-AC2D-7649DC401BB6}">
            <xm:f>Datos!$AO$4</xm:f>
            <x14:dxf>
              <fill>
                <patternFill>
                  <bgColor theme="5" tint="0.39994506668294322"/>
                </patternFill>
              </fill>
            </x14:dxf>
          </x14:cfRule>
          <x14:cfRule type="cellIs" priority="153" operator="equal" id="{7D9EE2FA-BB13-4A3E-836C-2456E59742C9}">
            <xm:f>Datos!$AO$3</xm:f>
            <x14:dxf>
              <fill>
                <patternFill>
                  <bgColor rgb="FFFFFF00"/>
                </patternFill>
              </fill>
            </x14:dxf>
          </x14:cfRule>
          <x14:cfRule type="cellIs" priority="154" operator="equal" id="{200ABEBB-5427-4EE4-8B62-4FD812DB5B2A}">
            <xm:f>Datos!$AO$2</xm:f>
            <x14:dxf>
              <fill>
                <patternFill>
                  <bgColor rgb="FF92D050"/>
                </patternFill>
              </fill>
            </x14:dxf>
          </x14:cfRule>
          <xm:sqref>AT86</xm:sqref>
        </x14:conditionalFormatting>
        <x14:conditionalFormatting xmlns:xm="http://schemas.microsoft.com/office/excel/2006/main">
          <x14:cfRule type="cellIs" priority="149" operator="equal" id="{5E2C2640-D551-4336-98C0-B6BE44221B42}">
            <xm:f>Datos!$AO$4</xm:f>
            <x14:dxf>
              <fill>
                <patternFill>
                  <bgColor theme="5" tint="0.39994506668294322"/>
                </patternFill>
              </fill>
            </x14:dxf>
          </x14:cfRule>
          <x14:cfRule type="cellIs" priority="150" operator="equal" id="{923B430B-4FC0-47FA-939C-3818C5274EE2}">
            <xm:f>Datos!$AO$3</xm:f>
            <x14:dxf>
              <fill>
                <patternFill>
                  <bgColor rgb="FFFFFF00"/>
                </patternFill>
              </fill>
            </x14:dxf>
          </x14:cfRule>
          <x14:cfRule type="cellIs" priority="151" operator="equal" id="{5F7AA3E4-3210-4274-88BC-1B03125B48D5}">
            <xm:f>Datos!$AO$2</xm:f>
            <x14:dxf>
              <fill>
                <patternFill>
                  <bgColor rgb="FF92D050"/>
                </patternFill>
              </fill>
            </x14:dxf>
          </x14:cfRule>
          <xm:sqref>AT88</xm:sqref>
        </x14:conditionalFormatting>
        <x14:conditionalFormatting xmlns:xm="http://schemas.microsoft.com/office/excel/2006/main">
          <x14:cfRule type="cellIs" priority="146" operator="equal" id="{08AC4445-77CE-4690-91F2-CF2192ACD75C}">
            <xm:f>Datos!$AO$4</xm:f>
            <x14:dxf>
              <fill>
                <patternFill>
                  <bgColor theme="5" tint="0.39994506668294322"/>
                </patternFill>
              </fill>
            </x14:dxf>
          </x14:cfRule>
          <x14:cfRule type="cellIs" priority="147" operator="equal" id="{617CF0E1-6738-4BF9-8EE8-3DA91EA0967F}">
            <xm:f>Datos!$AO$3</xm:f>
            <x14:dxf>
              <fill>
                <patternFill>
                  <bgColor rgb="FFFFFF00"/>
                </patternFill>
              </fill>
            </x14:dxf>
          </x14:cfRule>
          <x14:cfRule type="cellIs" priority="148" operator="equal" id="{1A6A1C1D-71FA-4D3E-B653-CBE5577F9C10}">
            <xm:f>Datos!$AO$2</xm:f>
            <x14:dxf>
              <fill>
                <patternFill>
                  <bgColor rgb="FF92D050"/>
                </patternFill>
              </fill>
            </x14:dxf>
          </x14:cfRule>
          <xm:sqref>AT89</xm:sqref>
        </x14:conditionalFormatting>
        <x14:conditionalFormatting xmlns:xm="http://schemas.microsoft.com/office/excel/2006/main">
          <x14:cfRule type="cellIs" priority="143" operator="equal" id="{F5D8745D-1651-4A11-A2D4-20FECBFD9E1F}">
            <xm:f>Datos!$AO$4</xm:f>
            <x14:dxf>
              <fill>
                <patternFill>
                  <bgColor theme="5" tint="0.39994506668294322"/>
                </patternFill>
              </fill>
            </x14:dxf>
          </x14:cfRule>
          <x14:cfRule type="cellIs" priority="144" operator="equal" id="{C402DC78-303E-45E9-800B-3BB2F83BF495}">
            <xm:f>Datos!$AO$3</xm:f>
            <x14:dxf>
              <fill>
                <patternFill>
                  <bgColor rgb="FFFFFF00"/>
                </patternFill>
              </fill>
            </x14:dxf>
          </x14:cfRule>
          <x14:cfRule type="cellIs" priority="145" operator="equal" id="{AB22377A-9AFC-4806-A497-D1107DE2EEA4}">
            <xm:f>Datos!$AO$2</xm:f>
            <x14:dxf>
              <fill>
                <patternFill>
                  <bgColor rgb="FF92D050"/>
                </patternFill>
              </fill>
            </x14:dxf>
          </x14:cfRule>
          <xm:sqref>AT90</xm:sqref>
        </x14:conditionalFormatting>
        <x14:conditionalFormatting xmlns:xm="http://schemas.microsoft.com/office/excel/2006/main">
          <x14:cfRule type="cellIs" priority="140" operator="equal" id="{54EA7644-73AF-48DC-AF72-68581A08E2C4}">
            <xm:f>Datos!$AO$4</xm:f>
            <x14:dxf>
              <fill>
                <patternFill>
                  <bgColor theme="5" tint="0.39994506668294322"/>
                </patternFill>
              </fill>
            </x14:dxf>
          </x14:cfRule>
          <x14:cfRule type="cellIs" priority="141" operator="equal" id="{D4E1D15D-6A5B-4B01-9563-1CB3647D321F}">
            <xm:f>Datos!$AO$3</xm:f>
            <x14:dxf>
              <fill>
                <patternFill>
                  <bgColor rgb="FFFFFF00"/>
                </patternFill>
              </fill>
            </x14:dxf>
          </x14:cfRule>
          <x14:cfRule type="cellIs" priority="142" operator="equal" id="{85E37EB2-94C3-47BF-9817-4E54546B9936}">
            <xm:f>Datos!$AO$2</xm:f>
            <x14:dxf>
              <fill>
                <patternFill>
                  <bgColor rgb="FF92D050"/>
                </patternFill>
              </fill>
            </x14:dxf>
          </x14:cfRule>
          <xm:sqref>AT91</xm:sqref>
        </x14:conditionalFormatting>
        <x14:conditionalFormatting xmlns:xm="http://schemas.microsoft.com/office/excel/2006/main">
          <x14:cfRule type="cellIs" priority="137" operator="equal" id="{AEF097AD-0624-45A1-A0F7-038F5FE0E291}">
            <xm:f>Datos!$AO$4</xm:f>
            <x14:dxf>
              <fill>
                <patternFill>
                  <bgColor theme="5" tint="0.39994506668294322"/>
                </patternFill>
              </fill>
            </x14:dxf>
          </x14:cfRule>
          <x14:cfRule type="cellIs" priority="138" operator="equal" id="{48778970-0D4B-44E4-A231-6D80C420D729}">
            <xm:f>Datos!$AO$3</xm:f>
            <x14:dxf>
              <fill>
                <patternFill>
                  <bgColor rgb="FFFFFF00"/>
                </patternFill>
              </fill>
            </x14:dxf>
          </x14:cfRule>
          <x14:cfRule type="cellIs" priority="139" operator="equal" id="{EC6EE754-B65C-4B68-9DD0-A46D0A61502A}">
            <xm:f>Datos!$AO$2</xm:f>
            <x14:dxf>
              <fill>
                <patternFill>
                  <bgColor rgb="FF92D050"/>
                </patternFill>
              </fill>
            </x14:dxf>
          </x14:cfRule>
          <xm:sqref>AT92</xm:sqref>
        </x14:conditionalFormatting>
        <x14:conditionalFormatting xmlns:xm="http://schemas.microsoft.com/office/excel/2006/main">
          <x14:cfRule type="cellIs" priority="134" operator="equal" id="{84CFF58A-6921-4A78-BBE6-0FD236BD024F}">
            <xm:f>Datos!$AO$4</xm:f>
            <x14:dxf>
              <fill>
                <patternFill>
                  <bgColor theme="5" tint="0.39994506668294322"/>
                </patternFill>
              </fill>
            </x14:dxf>
          </x14:cfRule>
          <x14:cfRule type="cellIs" priority="135" operator="equal" id="{9930F26A-0C23-4FA1-8DF2-32ED04650385}">
            <xm:f>Datos!$AO$3</xm:f>
            <x14:dxf>
              <fill>
                <patternFill>
                  <bgColor rgb="FFFFFF00"/>
                </patternFill>
              </fill>
            </x14:dxf>
          </x14:cfRule>
          <x14:cfRule type="cellIs" priority="136" operator="equal" id="{DC02A973-C7BA-4B72-A9E0-DFB36A9FD8DC}">
            <xm:f>Datos!$AO$2</xm:f>
            <x14:dxf>
              <fill>
                <patternFill>
                  <bgColor rgb="FF92D050"/>
                </patternFill>
              </fill>
            </x14:dxf>
          </x14:cfRule>
          <xm:sqref>AT93</xm:sqref>
        </x14:conditionalFormatting>
        <x14:conditionalFormatting xmlns:xm="http://schemas.microsoft.com/office/excel/2006/main">
          <x14:cfRule type="cellIs" priority="131" operator="equal" id="{34C81F39-6C08-496E-9C5F-DAFA4236E07F}">
            <xm:f>Datos!$AO$4</xm:f>
            <x14:dxf>
              <fill>
                <patternFill>
                  <bgColor theme="5" tint="0.39994506668294322"/>
                </patternFill>
              </fill>
            </x14:dxf>
          </x14:cfRule>
          <x14:cfRule type="cellIs" priority="132" operator="equal" id="{960C9EFA-79DC-4E47-A739-E48C278CCD65}">
            <xm:f>Datos!$AO$3</xm:f>
            <x14:dxf>
              <fill>
                <patternFill>
                  <bgColor rgb="FFFFFF00"/>
                </patternFill>
              </fill>
            </x14:dxf>
          </x14:cfRule>
          <x14:cfRule type="cellIs" priority="133" operator="equal" id="{D0207B38-B8D5-4AD0-B677-A670C0950765}">
            <xm:f>Datos!$AO$2</xm:f>
            <x14:dxf>
              <fill>
                <patternFill>
                  <bgColor rgb="FF92D050"/>
                </patternFill>
              </fill>
            </x14:dxf>
          </x14:cfRule>
          <xm:sqref>AT94</xm:sqref>
        </x14:conditionalFormatting>
        <x14:conditionalFormatting xmlns:xm="http://schemas.microsoft.com/office/excel/2006/main">
          <x14:cfRule type="cellIs" priority="128" operator="equal" id="{4289DDFD-556F-440D-A633-C07FD49F79F8}">
            <xm:f>Datos!$AO$4</xm:f>
            <x14:dxf>
              <fill>
                <patternFill>
                  <bgColor theme="5" tint="0.39994506668294322"/>
                </patternFill>
              </fill>
            </x14:dxf>
          </x14:cfRule>
          <x14:cfRule type="cellIs" priority="129" operator="equal" id="{0409BCEE-65CA-46D3-9D4B-F556FF2B31C5}">
            <xm:f>Datos!$AO$3</xm:f>
            <x14:dxf>
              <fill>
                <patternFill>
                  <bgColor rgb="FFFFFF00"/>
                </patternFill>
              </fill>
            </x14:dxf>
          </x14:cfRule>
          <x14:cfRule type="cellIs" priority="130" operator="equal" id="{1B30DF5B-873B-4F58-BFA3-72FDB4FAA701}">
            <xm:f>Datos!$AO$2</xm:f>
            <x14:dxf>
              <fill>
                <patternFill>
                  <bgColor rgb="FF92D050"/>
                </patternFill>
              </fill>
            </x14:dxf>
          </x14:cfRule>
          <xm:sqref>AT95</xm:sqref>
        </x14:conditionalFormatting>
        <x14:conditionalFormatting xmlns:xm="http://schemas.microsoft.com/office/excel/2006/main">
          <x14:cfRule type="cellIs" priority="125" operator="equal" id="{AAD3D703-895F-497B-9CDD-ACB69F2E4AA2}">
            <xm:f>Datos!$AO$2</xm:f>
            <x14:dxf>
              <fill>
                <patternFill>
                  <bgColor rgb="FF92D050"/>
                </patternFill>
              </fill>
            </x14:dxf>
          </x14:cfRule>
          <x14:cfRule type="cellIs" priority="126" operator="equal" id="{AF9A092F-B532-4426-A312-3DCA8AC71282}">
            <xm:f>Datos!$AO$4</xm:f>
            <x14:dxf>
              <fill>
                <patternFill>
                  <bgColor theme="5" tint="0.39994506668294322"/>
                </patternFill>
              </fill>
            </x14:dxf>
          </x14:cfRule>
          <x14:cfRule type="cellIs" priority="127" operator="equal" id="{A64EB739-6A3F-4B0F-BD27-38CFD4B413A6}">
            <xm:f>Datos!$AO$3</xm:f>
            <x14:dxf>
              <fill>
                <patternFill>
                  <bgColor rgb="FFFFFF00"/>
                </patternFill>
              </fill>
            </x14:dxf>
          </x14:cfRule>
          <xm:sqref>AL102</xm:sqref>
        </x14:conditionalFormatting>
        <x14:conditionalFormatting xmlns:xm="http://schemas.microsoft.com/office/excel/2006/main">
          <x14:cfRule type="cellIs" priority="122" operator="equal" id="{2065C45F-5E5E-43AB-9D56-AC604E22FABF}">
            <xm:f>Datos!$AO$2</xm:f>
            <x14:dxf>
              <fill>
                <patternFill>
                  <bgColor rgb="FF92D050"/>
                </patternFill>
              </fill>
            </x14:dxf>
          </x14:cfRule>
          <x14:cfRule type="cellIs" priority="123" operator="equal" id="{0476607D-1EE4-4F3E-9ED8-1751BAD14416}">
            <xm:f>Datos!$AO$4</xm:f>
            <x14:dxf>
              <fill>
                <patternFill>
                  <bgColor theme="5" tint="0.39994506668294322"/>
                </patternFill>
              </fill>
            </x14:dxf>
          </x14:cfRule>
          <x14:cfRule type="cellIs" priority="124" operator="equal" id="{4A45EBF3-455D-4828-A2FE-05C14CB1EE2E}">
            <xm:f>Datos!$AO$3</xm:f>
            <x14:dxf>
              <fill>
                <patternFill>
                  <bgColor rgb="FFFFFF00"/>
                </patternFill>
              </fill>
            </x14:dxf>
          </x14:cfRule>
          <xm:sqref>AL103</xm:sqref>
        </x14:conditionalFormatting>
        <x14:conditionalFormatting xmlns:xm="http://schemas.microsoft.com/office/excel/2006/main">
          <x14:cfRule type="cellIs" priority="119" operator="equal" id="{7386154F-6766-460B-969F-D9F8BC38C50E}">
            <xm:f>Datos!$AO$2</xm:f>
            <x14:dxf>
              <fill>
                <patternFill>
                  <bgColor rgb="FF92D050"/>
                </patternFill>
              </fill>
            </x14:dxf>
          </x14:cfRule>
          <x14:cfRule type="cellIs" priority="120" operator="equal" id="{F562175D-74F1-469B-BD85-0076F6F2FC51}">
            <xm:f>Datos!$AO$4</xm:f>
            <x14:dxf>
              <fill>
                <patternFill>
                  <bgColor theme="5" tint="0.39994506668294322"/>
                </patternFill>
              </fill>
            </x14:dxf>
          </x14:cfRule>
          <x14:cfRule type="cellIs" priority="121" operator="equal" id="{9164CF32-4C90-40E0-B821-ED8AC8AC9837}">
            <xm:f>Datos!$AO$3</xm:f>
            <x14:dxf>
              <fill>
                <patternFill>
                  <bgColor rgb="FFFFFF00"/>
                </patternFill>
              </fill>
            </x14:dxf>
          </x14:cfRule>
          <xm:sqref>AL104</xm:sqref>
        </x14:conditionalFormatting>
        <x14:conditionalFormatting xmlns:xm="http://schemas.microsoft.com/office/excel/2006/main">
          <x14:cfRule type="cellIs" priority="116" operator="equal" id="{9EF3C440-F9F2-42D7-A9A9-34654830B4A4}">
            <xm:f>Datos!$AO$2</xm:f>
            <x14:dxf>
              <fill>
                <patternFill>
                  <bgColor rgb="FF92D050"/>
                </patternFill>
              </fill>
            </x14:dxf>
          </x14:cfRule>
          <x14:cfRule type="cellIs" priority="117" operator="equal" id="{BE766EA8-2F78-4DF9-838F-D5458939D829}">
            <xm:f>Datos!$AO$4</xm:f>
            <x14:dxf>
              <fill>
                <patternFill>
                  <bgColor theme="5" tint="0.39994506668294322"/>
                </patternFill>
              </fill>
            </x14:dxf>
          </x14:cfRule>
          <x14:cfRule type="cellIs" priority="118" operator="equal" id="{FE2F314C-B294-4C84-A494-C39E8216CDE3}">
            <xm:f>Datos!$AO$3</xm:f>
            <x14:dxf>
              <fill>
                <patternFill>
                  <bgColor rgb="FFFFFF00"/>
                </patternFill>
              </fill>
            </x14:dxf>
          </x14:cfRule>
          <xm:sqref>AL105</xm:sqref>
        </x14:conditionalFormatting>
        <x14:conditionalFormatting xmlns:xm="http://schemas.microsoft.com/office/excel/2006/main">
          <x14:cfRule type="cellIs" priority="113" operator="equal" id="{E5F5A65A-C716-4963-B9B3-7B2D460A7F3C}">
            <xm:f>Datos!$AO$2</xm:f>
            <x14:dxf>
              <fill>
                <patternFill>
                  <bgColor rgb="FF92D050"/>
                </patternFill>
              </fill>
            </x14:dxf>
          </x14:cfRule>
          <x14:cfRule type="cellIs" priority="114" operator="equal" id="{AE928A9A-1C57-4AC9-9702-D12949A9A85A}">
            <xm:f>Datos!$AO$4</xm:f>
            <x14:dxf>
              <fill>
                <patternFill>
                  <bgColor theme="5" tint="0.39994506668294322"/>
                </patternFill>
              </fill>
            </x14:dxf>
          </x14:cfRule>
          <x14:cfRule type="cellIs" priority="115" operator="equal" id="{7C548D13-582D-4D79-89C5-A0FCCB128913}">
            <xm:f>Datos!$AO$3</xm:f>
            <x14:dxf>
              <fill>
                <patternFill>
                  <bgColor rgb="FFFFFF00"/>
                </patternFill>
              </fill>
            </x14:dxf>
          </x14:cfRule>
          <xm:sqref>AL106</xm:sqref>
        </x14:conditionalFormatting>
        <x14:conditionalFormatting xmlns:xm="http://schemas.microsoft.com/office/excel/2006/main">
          <x14:cfRule type="cellIs" priority="110" operator="equal" id="{E95EC8A7-A902-480D-AB0F-801DC8E8D2A2}">
            <xm:f>Datos!$AO$2</xm:f>
            <x14:dxf>
              <fill>
                <patternFill>
                  <bgColor rgb="FF92D050"/>
                </patternFill>
              </fill>
            </x14:dxf>
          </x14:cfRule>
          <x14:cfRule type="cellIs" priority="111" operator="equal" id="{4B55E417-F8A3-476B-A494-3A69A2CD45A0}">
            <xm:f>Datos!$AO$4</xm:f>
            <x14:dxf>
              <fill>
                <patternFill>
                  <bgColor theme="5" tint="0.39994506668294322"/>
                </patternFill>
              </fill>
            </x14:dxf>
          </x14:cfRule>
          <x14:cfRule type="cellIs" priority="112" operator="equal" id="{57227829-C10A-4340-B2FF-6E7BDDF3628B}">
            <xm:f>Datos!$AO$3</xm:f>
            <x14:dxf>
              <fill>
                <patternFill>
                  <bgColor rgb="FFFFFF00"/>
                </patternFill>
              </fill>
            </x14:dxf>
          </x14:cfRule>
          <xm:sqref>AL107</xm:sqref>
        </x14:conditionalFormatting>
        <x14:conditionalFormatting xmlns:xm="http://schemas.microsoft.com/office/excel/2006/main">
          <x14:cfRule type="cellIs" priority="107" operator="equal" id="{E5B635A4-E907-44FB-A9B5-3A74399A440D}">
            <xm:f>Datos!$AO$2</xm:f>
            <x14:dxf>
              <fill>
                <patternFill>
                  <bgColor rgb="FF92D050"/>
                </patternFill>
              </fill>
            </x14:dxf>
          </x14:cfRule>
          <x14:cfRule type="cellIs" priority="108" operator="equal" id="{9E7478E0-3642-4F5B-BC3D-CC851C7ACB1F}">
            <xm:f>Datos!$AO$4</xm:f>
            <x14:dxf>
              <fill>
                <patternFill>
                  <bgColor theme="5" tint="0.39994506668294322"/>
                </patternFill>
              </fill>
            </x14:dxf>
          </x14:cfRule>
          <x14:cfRule type="cellIs" priority="109" operator="equal" id="{941831F3-C1EB-4735-B674-D105DC018566}">
            <xm:f>Datos!$AO$3</xm:f>
            <x14:dxf>
              <fill>
                <patternFill>
                  <bgColor rgb="FFFFFF00"/>
                </patternFill>
              </fill>
            </x14:dxf>
          </x14:cfRule>
          <xm:sqref>AL108</xm:sqref>
        </x14:conditionalFormatting>
        <x14:conditionalFormatting xmlns:xm="http://schemas.microsoft.com/office/excel/2006/main">
          <x14:cfRule type="cellIs" priority="104" operator="equal" id="{DED563C5-8435-4C3C-8FB5-CF44FBD70465}">
            <xm:f>Datos!$AO$2</xm:f>
            <x14:dxf>
              <fill>
                <patternFill>
                  <bgColor rgb="FF92D050"/>
                </patternFill>
              </fill>
            </x14:dxf>
          </x14:cfRule>
          <x14:cfRule type="cellIs" priority="105" operator="equal" id="{E09BEF0F-DC71-44C5-8635-8E714AE7BFA9}">
            <xm:f>Datos!$AO$4</xm:f>
            <x14:dxf>
              <fill>
                <patternFill>
                  <bgColor theme="5" tint="0.39994506668294322"/>
                </patternFill>
              </fill>
            </x14:dxf>
          </x14:cfRule>
          <x14:cfRule type="cellIs" priority="106" operator="equal" id="{D14A3556-195C-4985-80DB-14F662CF6C1C}">
            <xm:f>Datos!$AO$3</xm:f>
            <x14:dxf>
              <fill>
                <patternFill>
                  <bgColor rgb="FFFFFF00"/>
                </patternFill>
              </fill>
            </x14:dxf>
          </x14:cfRule>
          <xm:sqref>AL109</xm:sqref>
        </x14:conditionalFormatting>
        <x14:conditionalFormatting xmlns:xm="http://schemas.microsoft.com/office/excel/2006/main">
          <x14:cfRule type="cellIs" priority="101" operator="equal" id="{3B6FDEF4-33FD-4AF6-89DB-3EB5F1A6CB2D}">
            <xm:f>Datos!$AO$2</xm:f>
            <x14:dxf>
              <fill>
                <patternFill>
                  <bgColor rgb="FF92D050"/>
                </patternFill>
              </fill>
            </x14:dxf>
          </x14:cfRule>
          <x14:cfRule type="cellIs" priority="102" operator="equal" id="{5D33DBB3-562E-4310-8751-C171CC3537B2}">
            <xm:f>Datos!$AO$4</xm:f>
            <x14:dxf>
              <fill>
                <patternFill>
                  <bgColor theme="5" tint="0.39994506668294322"/>
                </patternFill>
              </fill>
            </x14:dxf>
          </x14:cfRule>
          <x14:cfRule type="cellIs" priority="103" operator="equal" id="{12F52A2A-C691-4C85-9538-DE6D5AC215F8}">
            <xm:f>Datos!$AO$3</xm:f>
            <x14:dxf>
              <fill>
                <patternFill>
                  <bgColor rgb="FFFFFF00"/>
                </patternFill>
              </fill>
            </x14:dxf>
          </x14:cfRule>
          <xm:sqref>AL110</xm:sqref>
        </x14:conditionalFormatting>
        <x14:conditionalFormatting xmlns:xm="http://schemas.microsoft.com/office/excel/2006/main">
          <x14:cfRule type="cellIs" priority="98" operator="equal" id="{6E3EAEE0-E9A3-4465-9222-5B6B603B8FDC}">
            <xm:f>Datos!$AO$4</xm:f>
            <x14:dxf>
              <fill>
                <patternFill>
                  <bgColor theme="5" tint="0.39994506668294322"/>
                </patternFill>
              </fill>
            </x14:dxf>
          </x14:cfRule>
          <x14:cfRule type="cellIs" priority="99" operator="equal" id="{275CE6B8-2B9E-469F-AC74-33CCE4AFBAE9}">
            <xm:f>Datos!$AO$3</xm:f>
            <x14:dxf>
              <fill>
                <patternFill>
                  <bgColor rgb="FFFFFF00"/>
                </patternFill>
              </fill>
            </x14:dxf>
          </x14:cfRule>
          <x14:cfRule type="cellIs" priority="100" operator="equal" id="{505534BD-109D-459E-B714-67EDF3FBA4EB}">
            <xm:f>Datos!$AO$2</xm:f>
            <x14:dxf>
              <fill>
                <patternFill>
                  <bgColor rgb="FF92D050"/>
                </patternFill>
              </fill>
            </x14:dxf>
          </x14:cfRule>
          <xm:sqref>AR101</xm:sqref>
        </x14:conditionalFormatting>
        <x14:conditionalFormatting xmlns:xm="http://schemas.microsoft.com/office/excel/2006/main">
          <x14:cfRule type="cellIs" priority="95" operator="equal" id="{EABF27CC-F99C-4555-B262-217F99C9F3DE}">
            <xm:f>Datos!$AO$4</xm:f>
            <x14:dxf>
              <fill>
                <patternFill>
                  <bgColor theme="5" tint="0.39994506668294322"/>
                </patternFill>
              </fill>
            </x14:dxf>
          </x14:cfRule>
          <x14:cfRule type="cellIs" priority="96" operator="equal" id="{AFCB676F-5ED6-4EE5-AEF8-AB1D4520664E}">
            <xm:f>Datos!$AO$3</xm:f>
            <x14:dxf>
              <fill>
                <patternFill>
                  <bgColor rgb="FFFFFF00"/>
                </patternFill>
              </fill>
            </x14:dxf>
          </x14:cfRule>
          <x14:cfRule type="cellIs" priority="97" operator="equal" id="{8F40B34F-A8F6-4347-B5D2-28025D69F793}">
            <xm:f>Datos!$AO$2</xm:f>
            <x14:dxf>
              <fill>
                <patternFill>
                  <bgColor rgb="FF92D050"/>
                </patternFill>
              </fill>
            </x14:dxf>
          </x14:cfRule>
          <xm:sqref>AR103</xm:sqref>
        </x14:conditionalFormatting>
        <x14:conditionalFormatting xmlns:xm="http://schemas.microsoft.com/office/excel/2006/main">
          <x14:cfRule type="cellIs" priority="92" operator="equal" id="{B987FEE3-6CE8-475C-BADF-1EBD0C3EB3EA}">
            <xm:f>Datos!$AO$4</xm:f>
            <x14:dxf>
              <fill>
                <patternFill>
                  <bgColor theme="5" tint="0.39994506668294322"/>
                </patternFill>
              </fill>
            </x14:dxf>
          </x14:cfRule>
          <x14:cfRule type="cellIs" priority="93" operator="equal" id="{B6B2052E-2CE4-46DA-9BB2-126896D71003}">
            <xm:f>Datos!$AO$3</xm:f>
            <x14:dxf>
              <fill>
                <patternFill>
                  <bgColor rgb="FFFFFF00"/>
                </patternFill>
              </fill>
            </x14:dxf>
          </x14:cfRule>
          <x14:cfRule type="cellIs" priority="94" operator="equal" id="{FEA47420-00FE-4000-9FAC-8291F5BA79CA}">
            <xm:f>Datos!$AO$2</xm:f>
            <x14:dxf>
              <fill>
                <patternFill>
                  <bgColor rgb="FF92D050"/>
                </patternFill>
              </fill>
            </x14:dxf>
          </x14:cfRule>
          <xm:sqref>AR104</xm:sqref>
        </x14:conditionalFormatting>
        <x14:conditionalFormatting xmlns:xm="http://schemas.microsoft.com/office/excel/2006/main">
          <x14:cfRule type="cellIs" priority="89" operator="equal" id="{24441BCA-357F-4B1E-B85F-34B7E3224116}">
            <xm:f>Datos!$AO$4</xm:f>
            <x14:dxf>
              <fill>
                <patternFill>
                  <bgColor theme="5" tint="0.39994506668294322"/>
                </patternFill>
              </fill>
            </x14:dxf>
          </x14:cfRule>
          <x14:cfRule type="cellIs" priority="90" operator="equal" id="{D8C7C066-354A-470D-BDA2-9AE3B13392B2}">
            <xm:f>Datos!$AO$3</xm:f>
            <x14:dxf>
              <fill>
                <patternFill>
                  <bgColor rgb="FFFFFF00"/>
                </patternFill>
              </fill>
            </x14:dxf>
          </x14:cfRule>
          <x14:cfRule type="cellIs" priority="91" operator="equal" id="{437AAF54-0937-4497-BDCC-ABC55A0CA224}">
            <xm:f>Datos!$AO$2</xm:f>
            <x14:dxf>
              <fill>
                <patternFill>
                  <bgColor rgb="FF92D050"/>
                </patternFill>
              </fill>
            </x14:dxf>
          </x14:cfRule>
          <xm:sqref>AR105</xm:sqref>
        </x14:conditionalFormatting>
        <x14:conditionalFormatting xmlns:xm="http://schemas.microsoft.com/office/excel/2006/main">
          <x14:cfRule type="cellIs" priority="86" operator="equal" id="{EA3EB6DB-3207-4C28-A0F6-E317F84B2527}">
            <xm:f>Datos!$AO$4</xm:f>
            <x14:dxf>
              <fill>
                <patternFill>
                  <bgColor theme="5" tint="0.39994506668294322"/>
                </patternFill>
              </fill>
            </x14:dxf>
          </x14:cfRule>
          <x14:cfRule type="cellIs" priority="87" operator="equal" id="{22A1CFC1-2A5C-46FF-BAFD-4B0E74BC2C0E}">
            <xm:f>Datos!$AO$3</xm:f>
            <x14:dxf>
              <fill>
                <patternFill>
                  <bgColor rgb="FFFFFF00"/>
                </patternFill>
              </fill>
            </x14:dxf>
          </x14:cfRule>
          <x14:cfRule type="cellIs" priority="88" operator="equal" id="{DBA814E4-51A2-4AB8-A07F-B139C664649A}">
            <xm:f>Datos!$AO$2</xm:f>
            <x14:dxf>
              <fill>
                <patternFill>
                  <bgColor rgb="FF92D050"/>
                </patternFill>
              </fill>
            </x14:dxf>
          </x14:cfRule>
          <xm:sqref>AR106</xm:sqref>
        </x14:conditionalFormatting>
        <x14:conditionalFormatting xmlns:xm="http://schemas.microsoft.com/office/excel/2006/main">
          <x14:cfRule type="cellIs" priority="83" operator="equal" id="{BD7043B7-C7C0-4564-B270-A2287EEC529F}">
            <xm:f>Datos!$AO$4</xm:f>
            <x14:dxf>
              <fill>
                <patternFill>
                  <bgColor theme="5" tint="0.39994506668294322"/>
                </patternFill>
              </fill>
            </x14:dxf>
          </x14:cfRule>
          <x14:cfRule type="cellIs" priority="84" operator="equal" id="{A7A1DF75-D7B4-4570-9ECB-4BF057BDC56C}">
            <xm:f>Datos!$AO$3</xm:f>
            <x14:dxf>
              <fill>
                <patternFill>
                  <bgColor rgb="FFFFFF00"/>
                </patternFill>
              </fill>
            </x14:dxf>
          </x14:cfRule>
          <x14:cfRule type="cellIs" priority="85" operator="equal" id="{E6C9E4EE-EF17-4AE7-B716-2629B7BEEFE3}">
            <xm:f>Datos!$AO$2</xm:f>
            <x14:dxf>
              <fill>
                <patternFill>
                  <bgColor rgb="FF92D050"/>
                </patternFill>
              </fill>
            </x14:dxf>
          </x14:cfRule>
          <xm:sqref>AR107</xm:sqref>
        </x14:conditionalFormatting>
        <x14:conditionalFormatting xmlns:xm="http://schemas.microsoft.com/office/excel/2006/main">
          <x14:cfRule type="cellIs" priority="80" operator="equal" id="{A0C816AB-7264-4381-8FE1-DD46101BFA94}">
            <xm:f>Datos!$AO$4</xm:f>
            <x14:dxf>
              <fill>
                <patternFill>
                  <bgColor theme="5" tint="0.39994506668294322"/>
                </patternFill>
              </fill>
            </x14:dxf>
          </x14:cfRule>
          <x14:cfRule type="cellIs" priority="81" operator="equal" id="{EA696B2A-17A9-4DE8-9E06-B6EA0CB27331}">
            <xm:f>Datos!$AO$3</xm:f>
            <x14:dxf>
              <fill>
                <patternFill>
                  <bgColor rgb="FFFFFF00"/>
                </patternFill>
              </fill>
            </x14:dxf>
          </x14:cfRule>
          <x14:cfRule type="cellIs" priority="82" operator="equal" id="{BE08836D-1C5F-445D-A35C-E47E59C66B08}">
            <xm:f>Datos!$AO$2</xm:f>
            <x14:dxf>
              <fill>
                <patternFill>
                  <bgColor rgb="FF92D050"/>
                </patternFill>
              </fill>
            </x14:dxf>
          </x14:cfRule>
          <xm:sqref>AR108</xm:sqref>
        </x14:conditionalFormatting>
        <x14:conditionalFormatting xmlns:xm="http://schemas.microsoft.com/office/excel/2006/main">
          <x14:cfRule type="cellIs" priority="77" operator="equal" id="{9C5E3ED6-4079-4CE4-9920-CFC5054DD867}">
            <xm:f>Datos!$AO$4</xm:f>
            <x14:dxf>
              <fill>
                <patternFill>
                  <bgColor theme="5" tint="0.39994506668294322"/>
                </patternFill>
              </fill>
            </x14:dxf>
          </x14:cfRule>
          <x14:cfRule type="cellIs" priority="78" operator="equal" id="{8115A751-0054-47FE-9339-07939C50F22D}">
            <xm:f>Datos!$AO$3</xm:f>
            <x14:dxf>
              <fill>
                <patternFill>
                  <bgColor rgb="FFFFFF00"/>
                </patternFill>
              </fill>
            </x14:dxf>
          </x14:cfRule>
          <x14:cfRule type="cellIs" priority="79" operator="equal" id="{EBA48DF0-782A-4584-BF95-A94AADAA7CD4}">
            <xm:f>Datos!$AO$2</xm:f>
            <x14:dxf>
              <fill>
                <patternFill>
                  <bgColor rgb="FF92D050"/>
                </patternFill>
              </fill>
            </x14:dxf>
          </x14:cfRule>
          <xm:sqref>AR109</xm:sqref>
        </x14:conditionalFormatting>
        <x14:conditionalFormatting xmlns:xm="http://schemas.microsoft.com/office/excel/2006/main">
          <x14:cfRule type="cellIs" priority="74" operator="equal" id="{507BD982-C367-447F-A860-89E1CD5C1C82}">
            <xm:f>Datos!$AO$4</xm:f>
            <x14:dxf>
              <fill>
                <patternFill>
                  <bgColor theme="5" tint="0.39994506668294322"/>
                </patternFill>
              </fill>
            </x14:dxf>
          </x14:cfRule>
          <x14:cfRule type="cellIs" priority="75" operator="equal" id="{E77F83FD-FC1B-49E0-8936-2261B2381007}">
            <xm:f>Datos!$AO$3</xm:f>
            <x14:dxf>
              <fill>
                <patternFill>
                  <bgColor rgb="FFFFFF00"/>
                </patternFill>
              </fill>
            </x14:dxf>
          </x14:cfRule>
          <x14:cfRule type="cellIs" priority="76" operator="equal" id="{C65C117A-BDE3-4EC2-B2A8-684F8810F9C9}">
            <xm:f>Datos!$AO$2</xm:f>
            <x14:dxf>
              <fill>
                <patternFill>
                  <bgColor rgb="FF92D050"/>
                </patternFill>
              </fill>
            </x14:dxf>
          </x14:cfRule>
          <xm:sqref>AR110</xm:sqref>
        </x14:conditionalFormatting>
        <x14:conditionalFormatting xmlns:xm="http://schemas.microsoft.com/office/excel/2006/main">
          <x14:cfRule type="cellIs" priority="71" operator="equal" id="{8A0E82AC-6E5D-41CD-A91E-5CC9900782EB}">
            <xm:f>Datos!$AO$4</xm:f>
            <x14:dxf>
              <fill>
                <patternFill>
                  <bgColor theme="5" tint="0.39994506668294322"/>
                </patternFill>
              </fill>
            </x14:dxf>
          </x14:cfRule>
          <x14:cfRule type="cellIs" priority="72" operator="equal" id="{9B4CC04E-AB47-4370-90CF-2CCD2656D2E9}">
            <xm:f>Datos!$AO$3</xm:f>
            <x14:dxf>
              <fill>
                <patternFill>
                  <bgColor rgb="FFFFFF00"/>
                </patternFill>
              </fill>
            </x14:dxf>
          </x14:cfRule>
          <x14:cfRule type="cellIs" priority="73" operator="equal" id="{6E1FD065-4204-4363-A428-647A439B198D}">
            <xm:f>Datos!$AO$2</xm:f>
            <x14:dxf>
              <fill>
                <patternFill>
                  <bgColor rgb="FF92D050"/>
                </patternFill>
              </fill>
            </x14:dxf>
          </x14:cfRule>
          <xm:sqref>AT101</xm:sqref>
        </x14:conditionalFormatting>
        <x14:conditionalFormatting xmlns:xm="http://schemas.microsoft.com/office/excel/2006/main">
          <x14:cfRule type="cellIs" priority="68" operator="equal" id="{FED64AE8-CC20-41A6-83F9-2FBDA96AE628}">
            <xm:f>Datos!$AO$4</xm:f>
            <x14:dxf>
              <fill>
                <patternFill>
                  <bgColor theme="5" tint="0.39994506668294322"/>
                </patternFill>
              </fill>
            </x14:dxf>
          </x14:cfRule>
          <x14:cfRule type="cellIs" priority="69" operator="equal" id="{7185BECD-7849-4EF8-85D2-97604616F105}">
            <xm:f>Datos!$AO$3</xm:f>
            <x14:dxf>
              <fill>
                <patternFill>
                  <bgColor rgb="FFFFFF00"/>
                </patternFill>
              </fill>
            </x14:dxf>
          </x14:cfRule>
          <x14:cfRule type="cellIs" priority="70" operator="equal" id="{61D187D4-31E4-4FAD-947B-59BD04682CB4}">
            <xm:f>Datos!$AO$2</xm:f>
            <x14:dxf>
              <fill>
                <patternFill>
                  <bgColor rgb="FF92D050"/>
                </patternFill>
              </fill>
            </x14:dxf>
          </x14:cfRule>
          <xm:sqref>AT103</xm:sqref>
        </x14:conditionalFormatting>
        <x14:conditionalFormatting xmlns:xm="http://schemas.microsoft.com/office/excel/2006/main">
          <x14:cfRule type="cellIs" priority="65" operator="equal" id="{E9EB5900-B6EA-49EE-BEDB-6EF66DFCBA8D}">
            <xm:f>Datos!$AO$4</xm:f>
            <x14:dxf>
              <fill>
                <patternFill>
                  <bgColor theme="5" tint="0.39994506668294322"/>
                </patternFill>
              </fill>
            </x14:dxf>
          </x14:cfRule>
          <x14:cfRule type="cellIs" priority="66" operator="equal" id="{D50FF030-F9F4-4B3E-A7A3-F78278ABE3EC}">
            <xm:f>Datos!$AO$3</xm:f>
            <x14:dxf>
              <fill>
                <patternFill>
                  <bgColor rgb="FFFFFF00"/>
                </patternFill>
              </fill>
            </x14:dxf>
          </x14:cfRule>
          <x14:cfRule type="cellIs" priority="67" operator="equal" id="{71A93682-53D5-4B54-BED3-17B71035EEEC}">
            <xm:f>Datos!$AO$2</xm:f>
            <x14:dxf>
              <fill>
                <patternFill>
                  <bgColor rgb="FF92D050"/>
                </patternFill>
              </fill>
            </x14:dxf>
          </x14:cfRule>
          <xm:sqref>AT104</xm:sqref>
        </x14:conditionalFormatting>
        <x14:conditionalFormatting xmlns:xm="http://schemas.microsoft.com/office/excel/2006/main">
          <x14:cfRule type="cellIs" priority="62" operator="equal" id="{A0DA0487-F18E-49BD-8EBD-A068AFAAF86E}">
            <xm:f>Datos!$AO$4</xm:f>
            <x14:dxf>
              <fill>
                <patternFill>
                  <bgColor theme="5" tint="0.39994506668294322"/>
                </patternFill>
              </fill>
            </x14:dxf>
          </x14:cfRule>
          <x14:cfRule type="cellIs" priority="63" operator="equal" id="{7C099DAA-D2AE-45DB-874D-E68A29F7E72C}">
            <xm:f>Datos!$AO$3</xm:f>
            <x14:dxf>
              <fill>
                <patternFill>
                  <bgColor rgb="FFFFFF00"/>
                </patternFill>
              </fill>
            </x14:dxf>
          </x14:cfRule>
          <x14:cfRule type="cellIs" priority="64" operator="equal" id="{077961C0-D89D-4CEC-81B0-BCCE7DADF9B2}">
            <xm:f>Datos!$AO$2</xm:f>
            <x14:dxf>
              <fill>
                <patternFill>
                  <bgColor rgb="FF92D050"/>
                </patternFill>
              </fill>
            </x14:dxf>
          </x14:cfRule>
          <xm:sqref>AT105</xm:sqref>
        </x14:conditionalFormatting>
        <x14:conditionalFormatting xmlns:xm="http://schemas.microsoft.com/office/excel/2006/main">
          <x14:cfRule type="cellIs" priority="59" operator="equal" id="{C064D2CF-F203-44C1-B248-9D3703F119A6}">
            <xm:f>Datos!$AO$4</xm:f>
            <x14:dxf>
              <fill>
                <patternFill>
                  <bgColor theme="5" tint="0.39994506668294322"/>
                </patternFill>
              </fill>
            </x14:dxf>
          </x14:cfRule>
          <x14:cfRule type="cellIs" priority="60" operator="equal" id="{D287BA8D-FA98-46AC-8A56-1B9CB8BBCDE0}">
            <xm:f>Datos!$AO$3</xm:f>
            <x14:dxf>
              <fill>
                <patternFill>
                  <bgColor rgb="FFFFFF00"/>
                </patternFill>
              </fill>
            </x14:dxf>
          </x14:cfRule>
          <x14:cfRule type="cellIs" priority="61" operator="equal" id="{17C047B9-8065-418F-901C-05FD70C81CCE}">
            <xm:f>Datos!$AO$2</xm:f>
            <x14:dxf>
              <fill>
                <patternFill>
                  <bgColor rgb="FF92D050"/>
                </patternFill>
              </fill>
            </x14:dxf>
          </x14:cfRule>
          <xm:sqref>AT106</xm:sqref>
        </x14:conditionalFormatting>
        <x14:conditionalFormatting xmlns:xm="http://schemas.microsoft.com/office/excel/2006/main">
          <x14:cfRule type="cellIs" priority="56" operator="equal" id="{30378CEE-F18D-4097-998E-E8F888679F63}">
            <xm:f>Datos!$AO$4</xm:f>
            <x14:dxf>
              <fill>
                <patternFill>
                  <bgColor theme="5" tint="0.39994506668294322"/>
                </patternFill>
              </fill>
            </x14:dxf>
          </x14:cfRule>
          <x14:cfRule type="cellIs" priority="57" operator="equal" id="{3598396F-640C-46B0-8056-22C8C591E43A}">
            <xm:f>Datos!$AO$3</xm:f>
            <x14:dxf>
              <fill>
                <patternFill>
                  <bgColor rgb="FFFFFF00"/>
                </patternFill>
              </fill>
            </x14:dxf>
          </x14:cfRule>
          <x14:cfRule type="cellIs" priority="58" operator="equal" id="{EFE8818E-BE9B-44BE-945F-E6E09FE4E660}">
            <xm:f>Datos!$AO$2</xm:f>
            <x14:dxf>
              <fill>
                <patternFill>
                  <bgColor rgb="FF92D050"/>
                </patternFill>
              </fill>
            </x14:dxf>
          </x14:cfRule>
          <xm:sqref>AT107</xm:sqref>
        </x14:conditionalFormatting>
        <x14:conditionalFormatting xmlns:xm="http://schemas.microsoft.com/office/excel/2006/main">
          <x14:cfRule type="cellIs" priority="53" operator="equal" id="{D68C4327-EFA2-4D33-872E-B37F3BD642E2}">
            <xm:f>Datos!$AO$4</xm:f>
            <x14:dxf>
              <fill>
                <patternFill>
                  <bgColor theme="5" tint="0.39994506668294322"/>
                </patternFill>
              </fill>
            </x14:dxf>
          </x14:cfRule>
          <x14:cfRule type="cellIs" priority="54" operator="equal" id="{8C58FEA6-C6E0-45E8-8B96-5E0863BB67D1}">
            <xm:f>Datos!$AO$3</xm:f>
            <x14:dxf>
              <fill>
                <patternFill>
                  <bgColor rgb="FFFFFF00"/>
                </patternFill>
              </fill>
            </x14:dxf>
          </x14:cfRule>
          <x14:cfRule type="cellIs" priority="55" operator="equal" id="{57F9FF4A-7C44-44DA-AC7A-86D5E407B68D}">
            <xm:f>Datos!$AO$2</xm:f>
            <x14:dxf>
              <fill>
                <patternFill>
                  <bgColor rgb="FF92D050"/>
                </patternFill>
              </fill>
            </x14:dxf>
          </x14:cfRule>
          <xm:sqref>AT108</xm:sqref>
        </x14:conditionalFormatting>
        <x14:conditionalFormatting xmlns:xm="http://schemas.microsoft.com/office/excel/2006/main">
          <x14:cfRule type="cellIs" priority="50" operator="equal" id="{D3AD6944-B3E7-4494-A7EF-1E2A5EC4412B}">
            <xm:f>Datos!$AO$4</xm:f>
            <x14:dxf>
              <fill>
                <patternFill>
                  <bgColor theme="5" tint="0.39994506668294322"/>
                </patternFill>
              </fill>
            </x14:dxf>
          </x14:cfRule>
          <x14:cfRule type="cellIs" priority="51" operator="equal" id="{3DD69D53-18B2-4DBE-A617-D7407177ABE7}">
            <xm:f>Datos!$AO$3</xm:f>
            <x14:dxf>
              <fill>
                <patternFill>
                  <bgColor rgb="FFFFFF00"/>
                </patternFill>
              </fill>
            </x14:dxf>
          </x14:cfRule>
          <x14:cfRule type="cellIs" priority="52" operator="equal" id="{2866D130-4440-4289-92CF-CC3AD2F225FE}">
            <xm:f>Datos!$AO$2</xm:f>
            <x14:dxf>
              <fill>
                <patternFill>
                  <bgColor rgb="FF92D050"/>
                </patternFill>
              </fill>
            </x14:dxf>
          </x14:cfRule>
          <xm:sqref>AT109</xm:sqref>
        </x14:conditionalFormatting>
        <x14:conditionalFormatting xmlns:xm="http://schemas.microsoft.com/office/excel/2006/main">
          <x14:cfRule type="cellIs" priority="47" operator="equal" id="{FCA21A3C-F7C9-4EA7-B4F1-9347513C55B6}">
            <xm:f>Datos!$AO$4</xm:f>
            <x14:dxf>
              <fill>
                <patternFill>
                  <bgColor theme="5" tint="0.39994506668294322"/>
                </patternFill>
              </fill>
            </x14:dxf>
          </x14:cfRule>
          <x14:cfRule type="cellIs" priority="48" operator="equal" id="{43C6C23F-B06D-4399-89FB-5C88C0F661F7}">
            <xm:f>Datos!$AO$3</xm:f>
            <x14:dxf>
              <fill>
                <patternFill>
                  <bgColor rgb="FFFFFF00"/>
                </patternFill>
              </fill>
            </x14:dxf>
          </x14:cfRule>
          <x14:cfRule type="cellIs" priority="49" operator="equal" id="{7696AAB4-10D1-4DF6-BDCC-1DA4B8DB3167}">
            <xm:f>Datos!$AO$2</xm:f>
            <x14:dxf>
              <fill>
                <patternFill>
                  <bgColor rgb="FF92D050"/>
                </patternFill>
              </fill>
            </x14:dxf>
          </x14:cfRule>
          <xm:sqref>AT110</xm:sqref>
        </x14:conditionalFormatting>
        <x14:conditionalFormatting xmlns:xm="http://schemas.microsoft.com/office/excel/2006/main">
          <x14:cfRule type="cellIs" priority="44" operator="equal" id="{7F61B5AD-B1FD-4C87-B243-31045B533EB9}">
            <xm:f>Datos!$AO$4</xm:f>
            <x14:dxf>
              <fill>
                <patternFill>
                  <bgColor theme="5" tint="0.39994506668294322"/>
                </patternFill>
              </fill>
            </x14:dxf>
          </x14:cfRule>
          <x14:cfRule type="cellIs" priority="45" operator="equal" id="{0146CCA5-263C-4B95-B23E-595BA9588347}">
            <xm:f>Datos!$AO$3</xm:f>
            <x14:dxf>
              <fill>
                <patternFill>
                  <bgColor rgb="FFFFFF00"/>
                </patternFill>
              </fill>
            </x14:dxf>
          </x14:cfRule>
          <x14:cfRule type="cellIs" priority="46" operator="equal" id="{EDBFE32C-DC3E-4E68-9641-BA10B8727817}">
            <xm:f>Datos!$AO$2</xm:f>
            <x14:dxf>
              <fill>
                <patternFill>
                  <bgColor rgb="FF92D050"/>
                </patternFill>
              </fill>
            </x14:dxf>
          </x14:cfRule>
          <xm:sqref>AW86</xm:sqref>
        </x14:conditionalFormatting>
        <x14:conditionalFormatting xmlns:xm="http://schemas.microsoft.com/office/excel/2006/main">
          <x14:cfRule type="cellIs" priority="41" operator="equal" id="{E851B746-753F-4845-A923-3BE763907031}">
            <xm:f>Datos!$AO$4</xm:f>
            <x14:dxf>
              <fill>
                <patternFill>
                  <bgColor theme="5" tint="0.39994506668294322"/>
                </patternFill>
              </fill>
            </x14:dxf>
          </x14:cfRule>
          <x14:cfRule type="cellIs" priority="42" operator="equal" id="{E20F1A8A-C114-4BAA-B443-B316110F3404}">
            <xm:f>Datos!$AO$3</xm:f>
            <x14:dxf>
              <fill>
                <patternFill>
                  <bgColor rgb="FFFFFF00"/>
                </patternFill>
              </fill>
            </x14:dxf>
          </x14:cfRule>
          <x14:cfRule type="cellIs" priority="43" operator="equal" id="{84F47325-DC59-48C2-B977-AB472CD8AAB6}">
            <xm:f>Datos!$AO$2</xm:f>
            <x14:dxf>
              <fill>
                <patternFill>
                  <bgColor rgb="FF92D050"/>
                </patternFill>
              </fill>
            </x14:dxf>
          </x14:cfRule>
          <xm:sqref>AW101</xm:sqref>
        </x14:conditionalFormatting>
        <x14:conditionalFormatting xmlns:xm="http://schemas.microsoft.com/office/excel/2006/main">
          <x14:cfRule type="expression" priority="38" id="{F8C82E1E-7729-489C-A579-4856FF6AEEEE}">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20" operator="equal" id="{1F1B2C11-08E8-4500-9799-47B99CEE6573}">
            <xm:f>Datos!$AQ$3</xm:f>
            <x14:dxf>
              <fill>
                <patternFill>
                  <bgColor theme="5" tint="0.39994506668294322"/>
                </patternFill>
              </fill>
            </x14:dxf>
          </x14:cfRule>
          <x14:cfRule type="cellIs" priority="21" operator="equal" id="{61D0D4F7-318A-46F2-98BB-B2ECDDBEBFCA}">
            <xm:f>Datos!$AQ$2</xm:f>
            <x14:dxf>
              <fill>
                <patternFill>
                  <bgColor rgb="FF92D050"/>
                </patternFill>
              </fill>
            </x14:dxf>
          </x14:cfRule>
          <xm:sqref>AZ86:BB95</xm:sqref>
        </x14:conditionalFormatting>
        <x14:conditionalFormatting xmlns:xm="http://schemas.microsoft.com/office/excel/2006/main">
          <x14:cfRule type="cellIs" priority="17" operator="equal" id="{8773146B-4BEF-41AF-B801-A12A577E345A}">
            <xm:f>Datos!$AR$4</xm:f>
            <x14:dxf>
              <fill>
                <patternFill>
                  <bgColor theme="5" tint="0.39994506668294322"/>
                </patternFill>
              </fill>
            </x14:dxf>
          </x14:cfRule>
          <x14:cfRule type="cellIs" priority="18" operator="equal" id="{9BED52A0-48E9-4224-B53A-804E4A072B14}">
            <xm:f>Datos!$AR$3</xm:f>
            <x14:dxf>
              <fill>
                <patternFill>
                  <bgColor rgb="FFFFFF00"/>
                </patternFill>
              </fill>
            </x14:dxf>
          </x14:cfRule>
          <x14:cfRule type="cellIs" priority="19" operator="equal" id="{C4AAB6A9-3449-4FAF-9DFC-90D228D82D3D}">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Proceso'!$D$60:$D$69</xm:f>
          </x14:formula1>
          <xm:sqref>J50:AB59</xm:sqref>
        </x14:dataValidation>
        <x14:dataValidation type="list" allowBlank="1" showInputMessage="1" showErrorMessage="1">
          <x14:formula1>
            <xm:f>Datos!$I$2:$I$21</xm:f>
          </x14:formula1>
          <xm:sqref>S17:V17</xm:sqref>
        </x14:dataValidation>
        <x14:dataValidation type="list" allowBlank="1" showInputMessage="1">
          <x14:formula1>
            <xm:f>'Contexto Proceso'!$D$46:$D$58</xm:f>
          </x14:formula1>
          <xm:sqref>J38:AB47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H231"/>
  <sheetViews>
    <sheetView showGridLines="0" view="pageBreakPreview" zoomScale="80" zoomScaleNormal="100" zoomScaleSheetLayoutView="80" workbookViewId="0">
      <selection activeCell="D17" sqref="D17:Q17"/>
    </sheetView>
  </sheetViews>
  <sheetFormatPr defaultColWidth="11.5703125" defaultRowHeight="15"/>
  <cols>
    <col min="1" max="6" width="2.7109375" style="52" customWidth="1"/>
    <col min="7" max="7" width="3.140625" style="52" customWidth="1"/>
    <col min="8" max="8" width="4.42578125" style="52" customWidth="1"/>
    <col min="9" max="9" width="3.7109375" style="52" customWidth="1"/>
    <col min="10" max="11" width="2.7109375" style="52" customWidth="1"/>
    <col min="12" max="12" width="3.42578125" style="52" customWidth="1"/>
    <col min="13" max="15" width="2.7109375" style="52" customWidth="1"/>
    <col min="16" max="17" width="4.7109375" style="52" customWidth="1"/>
    <col min="18" max="20" width="2.7109375" style="52" customWidth="1"/>
    <col min="21" max="21" width="4.28515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6.85546875" style="52" customWidth="1"/>
    <col min="46" max="47" width="2.7109375" style="52" customWidth="1"/>
    <col min="48" max="48" width="4.7109375" style="52" customWidth="1"/>
    <col min="49" max="50" width="2.7109375" style="52" customWidth="1"/>
    <col min="51" max="51" width="4" style="52" customWidth="1"/>
    <col min="52" max="53" width="2.7109375" style="52" customWidth="1"/>
    <col min="54" max="54" width="7.42578125" style="52" customWidth="1"/>
    <col min="55" max="58" width="2.7109375" style="52" customWidth="1"/>
    <col min="59" max="59" width="37.85546875" style="52" customWidth="1"/>
    <col min="60" max="60" width="2.7109375" style="52" customWidth="1"/>
    <col min="61"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86" width="11.5703125" style="52" hidden="1" customWidth="1"/>
    <col min="87" max="91" width="11.5703125" style="52" customWidth="1"/>
    <col min="92"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47"/>
      <c r="Q6" s="247"/>
      <c r="R6" s="247"/>
      <c r="S6" s="247"/>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47"/>
      <c r="E8" s="247"/>
      <c r="F8" s="247"/>
      <c r="G8" s="247"/>
      <c r="H8" s="57"/>
      <c r="I8" s="57"/>
      <c r="J8" s="61"/>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57"/>
      <c r="BD8" s="57"/>
      <c r="BE8" s="57"/>
      <c r="BF8" s="57"/>
      <c r="BG8" s="59"/>
    </row>
    <row r="9" spans="1:64" ht="31.15" customHeight="1">
      <c r="A9" s="56"/>
      <c r="B9" s="57"/>
      <c r="C9" s="58"/>
      <c r="D9" s="715" t="s">
        <v>30</v>
      </c>
      <c r="E9" s="715"/>
      <c r="F9" s="715"/>
      <c r="G9" s="715"/>
      <c r="H9" s="715"/>
      <c r="I9" s="715"/>
      <c r="J9" s="61"/>
      <c r="K9" s="946"/>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23.45" hidden="1" customHeight="1">
      <c r="A10" s="56"/>
      <c r="B10" s="57"/>
      <c r="C10" s="58"/>
      <c r="D10" s="58"/>
      <c r="E10" s="58"/>
      <c r="F10" s="247"/>
      <c r="G10" s="247"/>
      <c r="H10" s="247"/>
      <c r="I10" s="247"/>
      <c r="J10" s="61"/>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47"/>
      <c r="G11" s="247"/>
      <c r="H11" s="247"/>
      <c r="I11" s="247"/>
      <c r="J11" s="61"/>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62"/>
      <c r="AU11" s="62"/>
      <c r="AV11" s="62"/>
      <c r="AW11" s="62"/>
      <c r="AX11" s="62"/>
      <c r="AY11" s="62"/>
      <c r="AZ11" s="62"/>
      <c r="BA11" s="62"/>
      <c r="BB11" s="62"/>
      <c r="BC11" s="62"/>
      <c r="BD11" s="57"/>
      <c r="BE11" s="57"/>
      <c r="BF11" s="57"/>
      <c r="BG11" s="59"/>
      <c r="BJ11" s="246"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597</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3</v>
      </c>
      <c r="AL12" s="57"/>
      <c r="AM12" s="57"/>
      <c r="AN12" s="57"/>
      <c r="AO12" s="57"/>
      <c r="AP12" s="57"/>
      <c r="AQ12" s="57"/>
      <c r="AR12" s="57"/>
      <c r="AS12" s="57"/>
      <c r="AT12" s="57"/>
      <c r="AU12" s="248"/>
      <c r="AV12" s="248"/>
      <c r="AW12" s="248"/>
      <c r="AX12" s="248"/>
      <c r="AY12" s="248"/>
      <c r="AZ12" s="248"/>
      <c r="BA12" s="248"/>
      <c r="BB12" s="248"/>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34" t="s">
        <v>11</v>
      </c>
      <c r="E17" s="934"/>
      <c r="F17" s="934"/>
      <c r="G17" s="934"/>
      <c r="H17" s="934"/>
      <c r="I17" s="934"/>
      <c r="J17" s="934"/>
      <c r="K17" s="934"/>
      <c r="L17" s="934"/>
      <c r="M17" s="934"/>
      <c r="N17" s="934"/>
      <c r="O17" s="934"/>
      <c r="P17" s="934"/>
      <c r="Q17" s="934"/>
      <c r="R17" s="57"/>
      <c r="S17" s="934" t="s">
        <v>22</v>
      </c>
      <c r="T17" s="934"/>
      <c r="U17" s="934"/>
      <c r="V17" s="934"/>
      <c r="W17" s="57"/>
      <c r="X17" s="934" t="s">
        <v>572</v>
      </c>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3"/>
      <c r="C18" s="223"/>
      <c r="D18" s="223"/>
      <c r="E18" s="223"/>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3"/>
      <c r="C19" s="223"/>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3"/>
      <c r="C20" s="223"/>
      <c r="D20" s="935" t="str">
        <f>IF(X17="","",CONCATENATE(D17," ",S17," ",X17))</f>
        <v>Daño de activos al sfdx</v>
      </c>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66" t="str">
        <f>IF('Contexto Estrat. Ins'!$D$9&lt;&gt;"",'Contexto Estrat. Ins'!$D$8,"")</f>
        <v/>
      </c>
      <c r="BL20" s="66" t="str">
        <f>IF('Contexto Estrat. Ins'!$D$10&lt;&gt;"",'Contexto Estrat. Ins'!$D$8,"")</f>
        <v/>
      </c>
      <c r="BM20" s="66" t="str">
        <f>IF('Contexto Estrat. Ins'!$D$11&lt;&gt;"",'Contexto Estrat. Ins'!$D$8,"")</f>
        <v/>
      </c>
      <c r="BN20" s="66" t="str">
        <f>IF('Contexto Estrat. Ins'!$D$12&lt;&gt;"",'Contexto Estrat. Ins'!$D$8,"")</f>
        <v/>
      </c>
      <c r="BO20" s="66" t="str">
        <f>IF('Contexto Estrat. Ins'!$D$13&lt;&gt;"",'Contexto Estrat. Ins'!$D$8,"")</f>
        <v/>
      </c>
      <c r="BP20" s="66"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66" t="str">
        <f>IF('Contexto Estrat. Ins'!$E$9&lt;&gt;"",'Contexto Estrat. Ins'!$E$8,"")</f>
        <v/>
      </c>
      <c r="BL21" s="66" t="str">
        <f>IF('Contexto Estrat. Ins'!$E$10&lt;&gt;"",'Contexto Estrat. Ins'!$E$8,"")</f>
        <v/>
      </c>
      <c r="BM21" s="66" t="str">
        <f>IF('Contexto Estrat. Ins'!$E$11&lt;&gt;"",'Contexto Estrat. Ins'!$E$8,"")</f>
        <v/>
      </c>
      <c r="BN21" s="66" t="str">
        <f>IF('Contexto Estrat. Ins'!$E$12&lt;&gt;"",'Contexto Estrat. Ins'!$E$8,"")</f>
        <v/>
      </c>
      <c r="BO21" s="66" t="str">
        <f>IF('Contexto Estrat. Ins'!$E$13&lt;&gt;"",'Contexto Estrat. Ins'!$E$8,"")</f>
        <v/>
      </c>
      <c r="BP21" s="66"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66" t="str">
        <f>IF('Contexto Estrat. Ins'!$F$9&lt;&gt;"",'Contexto Estrat. Ins'!$F$8,"")</f>
        <v/>
      </c>
      <c r="BL22" s="66" t="str">
        <f>IF('Contexto Estrat. Ins'!$F$10&lt;&gt;"",'Contexto Estrat. Ins'!$F$8,"")</f>
        <v/>
      </c>
      <c r="BM22" s="66" t="str">
        <f>IF('Contexto Estrat. Ins'!$F$11&lt;&gt;"",'Contexto Estrat. Ins'!$F$8,"")</f>
        <v/>
      </c>
      <c r="BN22" s="66" t="str">
        <f>IF('Contexto Estrat. Ins'!$F$12&lt;&gt;"",'Contexto Estrat. Ins'!$F$8,"")</f>
        <v/>
      </c>
      <c r="BO22" s="66" t="str">
        <f>IF('Contexto Estrat. Ins'!$F$13&lt;&gt;"",'Contexto Estrat. Ins'!$F$8,"")</f>
        <v/>
      </c>
      <c r="BP22" s="66"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31.15" customHeight="1">
      <c r="A23" s="56"/>
      <c r="B23" s="57"/>
      <c r="C23" s="57"/>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c r="AZ23" s="936"/>
      <c r="BA23" s="936"/>
      <c r="BB23" s="936"/>
      <c r="BC23" s="936"/>
      <c r="BD23" s="936"/>
      <c r="BE23" s="936"/>
      <c r="BF23" s="936"/>
      <c r="BG23" s="59"/>
      <c r="BK23" s="66" t="str">
        <f>IF('Contexto Estrat. Ins'!$G$9&lt;&gt;"",'Contexto Estrat. Ins'!$G$8,"")</f>
        <v/>
      </c>
      <c r="BL23" s="66" t="str">
        <f>IF('Contexto Estrat. Ins'!$G$10&lt;&gt;"",'Contexto Estrat. Ins'!$G$8,"")</f>
        <v/>
      </c>
      <c r="BM23" s="66" t="str">
        <f>IF('Contexto Estrat. Ins'!$G$11&lt;&gt;"",'Contexto Estrat. Ins'!$G$8,"")</f>
        <v/>
      </c>
      <c r="BN23" s="66" t="str">
        <f>IF('Contexto Estrat. Ins'!$G$12&lt;&gt;"",'Contexto Estrat. Ins'!$G$8,"")</f>
        <v/>
      </c>
      <c r="BO23" s="66" t="str">
        <f>IF('Contexto Estrat. Ins'!$G$13&lt;&gt;"",'Contexto Estrat. Ins'!$G$8,"")</f>
        <v/>
      </c>
      <c r="BP23" s="66"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4" spans="1:85" s="457" customFormat="1" ht="31.15" customHeight="1">
      <c r="A24" s="451"/>
      <c r="B24" s="452"/>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4"/>
      <c r="AX24" s="454"/>
      <c r="AY24" s="455"/>
      <c r="AZ24" s="455"/>
      <c r="BA24" s="455"/>
      <c r="BB24" s="455"/>
      <c r="BC24" s="455"/>
      <c r="BD24" s="455"/>
      <c r="BE24" s="455"/>
      <c r="BF24" s="455"/>
      <c r="BG24" s="456"/>
      <c r="BK24" s="458"/>
      <c r="BL24" s="458"/>
      <c r="BM24" s="458"/>
      <c r="BN24" s="458"/>
      <c r="BO24" s="458"/>
      <c r="BP24" s="458"/>
      <c r="BQ24" s="458"/>
      <c r="BS24" s="458"/>
      <c r="BT24" s="458"/>
      <c r="BU24" s="458"/>
      <c r="BV24" s="458"/>
      <c r="BW24" s="458"/>
      <c r="BX24" s="458"/>
      <c r="BY24" s="458"/>
      <c r="CA24" s="458"/>
      <c r="CB24" s="458"/>
      <c r="CC24" s="458"/>
      <c r="CD24" s="458"/>
      <c r="CE24" s="458"/>
      <c r="CF24" s="458"/>
      <c r="CG24" s="458"/>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ht="15.6" customHeight="1">
      <c r="A26" s="56"/>
      <c r="B26" s="57"/>
      <c r="C26" s="57"/>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0"/>
      <c r="AT26" s="73"/>
      <c r="AU26" s="73"/>
      <c r="AV26" s="73"/>
      <c r="AW26" s="73"/>
      <c r="AX26" s="73"/>
      <c r="AY26" s="73"/>
      <c r="AZ26" s="73"/>
      <c r="BA26" s="73"/>
      <c r="BB26" s="73"/>
      <c r="BC26" s="57"/>
      <c r="BD26" s="57"/>
      <c r="BE26" s="57"/>
      <c r="BF26" s="57"/>
      <c r="BG26" s="59"/>
      <c r="BK26" s="66" t="str">
        <f>IF('Contexto Estrat. Ins'!$H$9&lt;&gt;"",'Contexto Estrat. Ins'!$H$8,"")</f>
        <v/>
      </c>
      <c r="BL26" s="66" t="str">
        <f>IF('Contexto Estrat. Ins'!$H$10&lt;&gt;"",'Contexto Estrat. Ins'!$H$8,"")</f>
        <v/>
      </c>
      <c r="BM26" s="66" t="str">
        <f>IF('Contexto Estrat. Ins'!$H$11&lt;&gt;"",'Contexto Estrat. Ins'!$H$8,"")</f>
        <v/>
      </c>
      <c r="BN26" s="66" t="str">
        <f>IF('Contexto Estrat. Ins'!$H$12&lt;&gt;"",'Contexto Estrat. Ins'!$H$8,"")</f>
        <v/>
      </c>
      <c r="BO26" s="66" t="str">
        <f>IF('Contexto Estrat. Ins'!$H$13&lt;&gt;"",'Contexto Estrat. Ins'!$H$8,"")</f>
        <v/>
      </c>
      <c r="BP26" s="66" t="str">
        <f>IF('Contexto Estrat. Ins'!$H$14&lt;&gt;"",'Contexto Estrat. Ins'!$H$8,"")</f>
        <v/>
      </c>
      <c r="BQ26" s="66" t="str">
        <f>IF($D$28='Contexto Estrat. Ins'!$B$9,BK26,IF($D$28='Contexto Estrat. Ins'!$B$10,BL26,IF($D$28='Contexto Estrat. Ins'!$B$11,BM26,IF($D$28='Contexto Estrat. Ins'!$B$12,BN26,IF($D$28='Contexto Estrat. Ins'!$B$13,BO26,IF($D$28='Contexto Estrat. Ins'!$B$14,BP26,""))))))</f>
        <v/>
      </c>
      <c r="BS26" s="66" t="str">
        <f>IF('Contexto Estrat. Ins'!$H$39&lt;&gt;"",'Contexto Estrat. Ins'!$H$38,"")</f>
        <v/>
      </c>
      <c r="BT26" s="66" t="str">
        <f>IF('Contexto Estrat. Ins'!$H$40&lt;&gt;"",'Contexto Estrat. Ins'!$H$38,"")</f>
        <v/>
      </c>
      <c r="BU26" s="66" t="str">
        <f>IF('Contexto Estrat. Ins'!$H$41&lt;&gt;"",'Contexto Estrat. Ins'!$H$38,"")</f>
        <v/>
      </c>
      <c r="BV26" s="66" t="str">
        <f>IF('Contexto Estrat. Ins'!$H$42&lt;&gt;"",'Contexto Estrat. Ins'!$H$38,"")</f>
        <v/>
      </c>
      <c r="BW26" s="66" t="str">
        <f>IF('Contexto Estrat. Ins'!$H$43&lt;&gt;"",'Contexto Estrat. Ins'!$H$38,"")</f>
        <v/>
      </c>
      <c r="BX26" s="66" t="str">
        <f>IF('Contexto Estrat. Ins'!$H$44&lt;&gt;"",'Contexto Estrat. Ins'!$H$38,"")</f>
        <v/>
      </c>
      <c r="BY26" s="66" t="str">
        <f>IF($D$28='Contexto Estrat. Ins'!$B$39,BS26,IF($D$28='Contexto Estrat. Ins'!$B$40,BT26,IF($D$28='Contexto Estrat. Ins'!$B$41,BU26,IF($D$28='Contexto Estrat. Ins'!$B$42,BV26,IF($D$28='Contexto Estrat. Ins'!$B$43,BW26,IF($D$28='Contexto Estrat. Ins'!$B$44,BX26,""))))))</f>
        <v/>
      </c>
      <c r="CA26" s="66" t="str">
        <f>IF('Contexto Estrat. Ins'!$H$19&lt;&gt;"",'Contexto Estrat. Ins'!$H$18,"")</f>
        <v/>
      </c>
      <c r="CB26" s="66" t="str">
        <f>IF('Contexto Estrat. Ins'!$H$20&lt;&gt;"",'Contexto Estrat. Ins'!$H$18,"")</f>
        <v/>
      </c>
      <c r="CC26" s="66" t="str">
        <f>IF('Contexto Estrat. Ins'!$H$21&lt;&gt;"",'Contexto Estrat. Ins'!$H$18,"")</f>
        <v/>
      </c>
      <c r="CD26" s="66" t="str">
        <f>IF('Contexto Estrat. Ins'!$H$22&lt;&gt;"",'Contexto Estrat. Ins'!$H$18,"")</f>
        <v/>
      </c>
      <c r="CE26" s="66" t="str">
        <f>IF('Contexto Estrat. Ins'!$H$23&lt;&gt;"",'Contexto Estrat. Ins'!$H$18,"")</f>
        <v/>
      </c>
      <c r="CF26" s="66" t="str">
        <f>IF('Contexto Estrat. Ins'!$H$24&lt;&gt;"",'Contexto Estrat. Ins'!$H$18,"")</f>
        <v/>
      </c>
      <c r="CG26" s="66" t="str">
        <f>IF($D$28='Contexto Estrat. Ins'!$B$19,CA26,IF($D$28='Contexto Estrat. Ins'!$B$20,CB26,IF($D$28='Contexto Estrat. Ins'!$B$21,CC26,IF($D$28='Contexto Estrat. Ins'!$B$22,CD26,IF($D$28='Contexto Estrat. Ins'!$B$23,CE26,IF($D$28='Contexto Estrat. Ins'!$B$24,CF26,""))))))</f>
        <v/>
      </c>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IF(OR(AK12=Datos!A2,AK12=Datos!A3,AK12=Datos!A4,AK12=Datos!A5),"Seleccione o mencione otros procesos del SIG posiblemente afectados",IF(AK12=Datos!A9,"Seleccione o mencione otros procesos del SIG posiblemente favorecidos",""))</f>
        <v>Seleccione o mencione otros procesos del SIG posiblemente afectados</v>
      </c>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59"/>
      <c r="BK27" s="66" t="str">
        <f>IF('Contexto Estrat. Ins'!$I$9&lt;&gt;"",'Contexto Estrat. Ins'!$I$8,"")</f>
        <v/>
      </c>
      <c r="BL27" s="66" t="str">
        <f>IF('Contexto Estrat. Ins'!$I$10&lt;&gt;"",'Contexto Estrat. Ins'!$I$8,"")</f>
        <v/>
      </c>
      <c r="BM27" s="66" t="str">
        <f>IF('Contexto Estrat. Ins'!$I$11&lt;&gt;"",'Contexto Estrat. Ins'!$I$8,"")</f>
        <v/>
      </c>
      <c r="BN27" s="66" t="str">
        <f>IF('Contexto Estrat. Ins'!$I$12&lt;&gt;"",'Contexto Estrat. Ins'!$I$8,"")</f>
        <v/>
      </c>
      <c r="BO27" s="66" t="str">
        <f>IF('Contexto Estrat. Ins'!$I$13&lt;&gt;"",'Contexto Estrat. Ins'!$I$8,"")</f>
        <v/>
      </c>
      <c r="BP27" s="66"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66" t="str">
        <f>IF('Contexto Estrat. Ins'!$J$9&lt;&gt;"",'Contexto Estrat. Ins'!$J$8,"")</f>
        <v/>
      </c>
      <c r="BL28" s="66" t="str">
        <f>IF('Contexto Estrat. Ins'!$J$10&lt;&gt;"",'Contexto Estrat. Ins'!$J$8,"")</f>
        <v/>
      </c>
      <c r="BM28" s="66" t="str">
        <f>IF('Contexto Estrat. Ins'!$J$11&lt;&gt;"",'Contexto Estrat. Ins'!$J$8,"")</f>
        <v/>
      </c>
      <c r="BN28" s="66" t="str">
        <f>IF('Contexto Estrat. Ins'!$J$12&lt;&gt;"",'Contexto Estrat. Ins'!$J$8,"")</f>
        <v/>
      </c>
      <c r="BO28" s="66" t="str">
        <f>IF('Contexto Estrat. Ins'!$J$13&lt;&gt;"",'Contexto Estrat. Ins'!$J$8,"")</f>
        <v/>
      </c>
      <c r="BP28" s="66"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66" t="str">
        <f>IF('Contexto Estrat. Ins'!$K$9&lt;&gt;"",'Contexto Estrat. Ins'!$K$8,"")</f>
        <v/>
      </c>
      <c r="BL29" s="66" t="str">
        <f>IF('Contexto Estrat. Ins'!$K$10&lt;&gt;"",'Contexto Estrat. Ins'!$K$8,"")</f>
        <v/>
      </c>
      <c r="BM29" s="66" t="str">
        <f>IF('Contexto Estrat. Ins'!$K$11&lt;&gt;"",'Contexto Estrat. Ins'!$K$8,"")</f>
        <v/>
      </c>
      <c r="BN29" s="66" t="str">
        <f>IF('Contexto Estrat. Ins'!$K$12&lt;&gt;"",'Contexto Estrat. Ins'!$K$8,"")</f>
        <v/>
      </c>
      <c r="BO29" s="66" t="str">
        <f>IF('Contexto Estrat. Ins'!$K$13&lt;&gt;"",'Contexto Estrat. Ins'!$K$8,"")</f>
        <v/>
      </c>
      <c r="BP29" s="66"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66" t="str">
        <f>IF('Contexto Estrat. Ins'!$L$9&lt;&gt;"",'Contexto Estrat. Ins'!$L$8,"")</f>
        <v/>
      </c>
      <c r="BL30" s="66" t="str">
        <f>IF('Contexto Estrat. Ins'!$L$10&lt;&gt;"",'Contexto Estrat. Ins'!$L$8,"")</f>
        <v/>
      </c>
      <c r="BM30" s="66" t="str">
        <f>IF('Contexto Estrat. Ins'!$L$11&lt;&gt;"",'Contexto Estrat. Ins'!$L$8,"")</f>
        <v/>
      </c>
      <c r="BN30" s="66" t="str">
        <f>IF('Contexto Estrat. Ins'!$L$12&lt;&gt;"",'Contexto Estrat. Ins'!$L$8,"")</f>
        <v/>
      </c>
      <c r="BO30" s="66" t="str">
        <f>IF('Contexto Estrat. Ins'!$L$13&lt;&gt;"",'Contexto Estrat. Ins'!$L$8,"")</f>
        <v/>
      </c>
      <c r="BP30" s="66"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66" t="str">
        <f>IF('Contexto Estrat. Ins'!$M$9&lt;&gt;"",'Contexto Estrat. Ins'!$M$8,"")</f>
        <v/>
      </c>
      <c r="BL31" s="66" t="str">
        <f>IF('Contexto Estrat. Ins'!$M$10&lt;&gt;"",'Contexto Estrat. Ins'!$M$8,"")</f>
        <v/>
      </c>
      <c r="BM31" s="66" t="str">
        <f>IF('Contexto Estrat. Ins'!$M$11&lt;&gt;"",'Contexto Estrat. Ins'!$M$8,"")</f>
        <v/>
      </c>
      <c r="BN31" s="66" t="str">
        <f>IF('Contexto Estrat. Ins'!$M$12&lt;&gt;"",'Contexto Estrat. Ins'!$M$8,"")</f>
        <v/>
      </c>
      <c r="BO31" s="66" t="str">
        <f>IF('Contexto Estrat. Ins'!$M$13&lt;&gt;"",'Contexto Estrat. Ins'!$M$8,"")</f>
        <v/>
      </c>
      <c r="BP31" s="66"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954"/>
      <c r="E38" s="954"/>
      <c r="F38" s="954"/>
      <c r="G38" s="954"/>
      <c r="H38" s="954"/>
      <c r="I38" s="954"/>
      <c r="J38" s="814"/>
      <c r="K38" s="814"/>
      <c r="L38" s="814"/>
      <c r="M38" s="814"/>
      <c r="N38" s="814"/>
      <c r="O38" s="814"/>
      <c r="P38" s="814"/>
      <c r="Q38" s="814"/>
      <c r="R38" s="814"/>
      <c r="S38" s="814"/>
      <c r="T38" s="814"/>
      <c r="U38" s="814"/>
      <c r="V38" s="814"/>
      <c r="W38" s="814"/>
      <c r="X38" s="814"/>
      <c r="Y38" s="814"/>
      <c r="Z38" s="814"/>
      <c r="AA38" s="814"/>
      <c r="AB38" s="814"/>
      <c r="AC38" s="57"/>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954"/>
      <c r="E39" s="954"/>
      <c r="F39" s="954"/>
      <c r="G39" s="954"/>
      <c r="H39" s="954"/>
      <c r="I39" s="954"/>
      <c r="J39" s="814"/>
      <c r="K39" s="814"/>
      <c r="L39" s="814"/>
      <c r="M39" s="814"/>
      <c r="N39" s="814"/>
      <c r="O39" s="814"/>
      <c r="P39" s="814"/>
      <c r="Q39" s="814"/>
      <c r="R39" s="814"/>
      <c r="S39" s="814"/>
      <c r="T39" s="814"/>
      <c r="U39" s="814"/>
      <c r="V39" s="814"/>
      <c r="W39" s="814"/>
      <c r="X39" s="814"/>
      <c r="Y39" s="814"/>
      <c r="Z39" s="814"/>
      <c r="AA39" s="814"/>
      <c r="AB39" s="814"/>
      <c r="AC39" s="57"/>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954"/>
      <c r="E40" s="954"/>
      <c r="F40" s="954"/>
      <c r="G40" s="954"/>
      <c r="H40" s="954"/>
      <c r="I40" s="954"/>
      <c r="J40" s="814"/>
      <c r="K40" s="814"/>
      <c r="L40" s="814"/>
      <c r="M40" s="814"/>
      <c r="N40" s="814"/>
      <c r="O40" s="814"/>
      <c r="P40" s="814"/>
      <c r="Q40" s="814"/>
      <c r="R40" s="814"/>
      <c r="S40" s="814"/>
      <c r="T40" s="814"/>
      <c r="U40" s="814"/>
      <c r="V40" s="814"/>
      <c r="W40" s="814"/>
      <c r="X40" s="814"/>
      <c r="Y40" s="814"/>
      <c r="Z40" s="814"/>
      <c r="AA40" s="814"/>
      <c r="AB40" s="814"/>
      <c r="AC40" s="57"/>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954"/>
      <c r="E41" s="954"/>
      <c r="F41" s="954"/>
      <c r="G41" s="954"/>
      <c r="H41" s="954"/>
      <c r="I41" s="954"/>
      <c r="J41" s="814"/>
      <c r="K41" s="814"/>
      <c r="L41" s="814"/>
      <c r="M41" s="814"/>
      <c r="N41" s="814"/>
      <c r="O41" s="814"/>
      <c r="P41" s="814"/>
      <c r="Q41" s="814"/>
      <c r="R41" s="814"/>
      <c r="S41" s="814"/>
      <c r="T41" s="814"/>
      <c r="U41" s="814"/>
      <c r="V41" s="814"/>
      <c r="W41" s="814"/>
      <c r="X41" s="814"/>
      <c r="Y41" s="814"/>
      <c r="Z41" s="814"/>
      <c r="AA41" s="814"/>
      <c r="AB41" s="814"/>
      <c r="AC41" s="57"/>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954"/>
      <c r="E42" s="954"/>
      <c r="F42" s="954"/>
      <c r="G42" s="954"/>
      <c r="H42" s="954"/>
      <c r="I42" s="954"/>
      <c r="J42" s="814"/>
      <c r="K42" s="814"/>
      <c r="L42" s="814"/>
      <c r="M42" s="814"/>
      <c r="N42" s="814"/>
      <c r="O42" s="814"/>
      <c r="P42" s="814"/>
      <c r="Q42" s="814"/>
      <c r="R42" s="814"/>
      <c r="S42" s="814"/>
      <c r="T42" s="814"/>
      <c r="U42" s="814"/>
      <c r="V42" s="814"/>
      <c r="W42" s="814"/>
      <c r="X42" s="814"/>
      <c r="Y42" s="814"/>
      <c r="Z42" s="814"/>
      <c r="AA42" s="814"/>
      <c r="AB42" s="814"/>
      <c r="AC42" s="57"/>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954"/>
      <c r="E43" s="954"/>
      <c r="F43" s="954"/>
      <c r="G43" s="954"/>
      <c r="H43" s="954"/>
      <c r="I43" s="954"/>
      <c r="J43" s="814"/>
      <c r="K43" s="814"/>
      <c r="L43" s="814"/>
      <c r="M43" s="814"/>
      <c r="N43" s="814"/>
      <c r="O43" s="814"/>
      <c r="P43" s="814"/>
      <c r="Q43" s="814"/>
      <c r="R43" s="814"/>
      <c r="S43" s="814"/>
      <c r="T43" s="814"/>
      <c r="U43" s="814"/>
      <c r="V43" s="814"/>
      <c r="W43" s="814"/>
      <c r="X43" s="814"/>
      <c r="Y43" s="814"/>
      <c r="Z43" s="814"/>
      <c r="AA43" s="814"/>
      <c r="AB43" s="814"/>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814"/>
      <c r="K44" s="814"/>
      <c r="L44" s="814"/>
      <c r="M44" s="814"/>
      <c r="N44" s="814"/>
      <c r="O44" s="814"/>
      <c r="P44" s="814"/>
      <c r="Q44" s="814"/>
      <c r="R44" s="814"/>
      <c r="S44" s="814"/>
      <c r="T44" s="814"/>
      <c r="U44" s="814"/>
      <c r="V44" s="814"/>
      <c r="W44" s="814"/>
      <c r="X44" s="814"/>
      <c r="Y44" s="814"/>
      <c r="Z44" s="814"/>
      <c r="AA44" s="814"/>
      <c r="AB44" s="814"/>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954"/>
      <c r="E50" s="954"/>
      <c r="F50" s="954"/>
      <c r="G50" s="954"/>
      <c r="H50" s="954"/>
      <c r="I50" s="954"/>
      <c r="J50" s="814"/>
      <c r="K50" s="814"/>
      <c r="L50" s="814"/>
      <c r="M50" s="814"/>
      <c r="N50" s="814"/>
      <c r="O50" s="814"/>
      <c r="P50" s="814"/>
      <c r="Q50" s="814"/>
      <c r="R50" s="814"/>
      <c r="S50" s="814"/>
      <c r="T50" s="814"/>
      <c r="U50" s="814"/>
      <c r="V50" s="814"/>
      <c r="W50" s="814"/>
      <c r="X50" s="814"/>
      <c r="Y50" s="814"/>
      <c r="Z50" s="814"/>
      <c r="AA50" s="814"/>
      <c r="AB50" s="814"/>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954"/>
      <c r="E51" s="954"/>
      <c r="F51" s="954"/>
      <c r="G51" s="954"/>
      <c r="H51" s="954"/>
      <c r="I51" s="954"/>
      <c r="J51" s="814"/>
      <c r="K51" s="814"/>
      <c r="L51" s="814"/>
      <c r="M51" s="814"/>
      <c r="N51" s="814"/>
      <c r="O51" s="814"/>
      <c r="P51" s="814"/>
      <c r="Q51" s="814"/>
      <c r="R51" s="814"/>
      <c r="S51" s="814"/>
      <c r="T51" s="814"/>
      <c r="U51" s="814"/>
      <c r="V51" s="814"/>
      <c r="W51" s="814"/>
      <c r="X51" s="814"/>
      <c r="Y51" s="814"/>
      <c r="Z51" s="814"/>
      <c r="AA51" s="814"/>
      <c r="AB51" s="814"/>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814"/>
      <c r="K52" s="814"/>
      <c r="L52" s="814"/>
      <c r="M52" s="814"/>
      <c r="N52" s="814"/>
      <c r="O52" s="814"/>
      <c r="P52" s="814"/>
      <c r="Q52" s="814"/>
      <c r="R52" s="814"/>
      <c r="S52" s="814"/>
      <c r="T52" s="814"/>
      <c r="U52" s="814"/>
      <c r="V52" s="814"/>
      <c r="W52" s="814"/>
      <c r="X52" s="814"/>
      <c r="Y52" s="814"/>
      <c r="Z52" s="814"/>
      <c r="AA52" s="814"/>
      <c r="AB52" s="81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0</v>
      </c>
      <c r="BM61" s="132" t="str">
        <f>IF(AND(I65="",I66=""),"",INDEX($R$68:$R$72,$BL$61,1))</f>
        <v/>
      </c>
      <c r="BO61" s="131"/>
      <c r="BP61" s="925"/>
      <c r="BQ61" s="925"/>
      <c r="BR61" s="131"/>
      <c r="BS61" s="131" t="s">
        <v>91</v>
      </c>
      <c r="BT61" s="132">
        <f>IF($AK$12&lt;&gt;"",BL61,"")</f>
        <v>0</v>
      </c>
      <c r="BU61" s="132" t="str">
        <f>IF($AK$12&lt;&gt;"",$BM$61,"")</f>
        <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t="str">
        <f>H81</f>
        <v/>
      </c>
      <c r="BM62" s="132" t="e">
        <f>INDEX($R$76:$R$80,$BL$62,1)</f>
        <v>#VALUE!</v>
      </c>
      <c r="BO62" s="131" t="s">
        <v>100</v>
      </c>
      <c r="BP62" s="132" t="e">
        <f>BL62-1</f>
        <v>#VALUE!</v>
      </c>
      <c r="BQ62" s="132" t="e">
        <f>BM62</f>
        <v>#VALUE!</v>
      </c>
      <c r="BR62" s="131"/>
      <c r="BS62" s="131" t="s">
        <v>90</v>
      </c>
      <c r="BT62" s="132" t="str">
        <f>IF($AK$12="","",IF($AK$12=1,$BP$62,$BL$62))</f>
        <v/>
      </c>
      <c r="BU62" s="132" t="e">
        <f>IF($AK$12="","",IF($AK$12=1,$BQ$62,$BM$62))</f>
        <v>#VALUE!</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Insignificante (1)</v>
      </c>
      <c r="BM64" s="132" t="str">
        <f>IF($AK$12=1,Datos!$P$3,IF(OR($AK$12=2,$AK$12=3,$AK$12=4),Datos!$Q$3,IF($AK$12=5,Datos!$R$3,"")))</f>
        <v>Menor (2)</v>
      </c>
      <c r="BN64" s="132" t="str">
        <f>IF($AK$12=1,Datos!$P$4,IF(OR($AK$12=2,$AK$12=3,$AK$12=4),Datos!$Q$4,IF($AK$12=5,Datos!$R$4,"")))</f>
        <v>Moderado (3)</v>
      </c>
      <c r="BO64" s="132" t="str">
        <f>IF($AK$12=1,Datos!$P$5,IF(OR($AK$12=2,$AK$12=3,$AK$12=4),Datos!$Q$5,IF($AK$12=5,Datos!$R$5,"")))</f>
        <v>Mayor (4)</v>
      </c>
      <c r="BP64" s="132" t="str">
        <f>IF($AK$12=1,Datos!$P$6,IF(OR($AK$12=2,$AK$12=3,$AK$12=4),Datos!$Q$6,IF($AK$12=5,Datos!$R$6,"")))</f>
        <v>Catastrófico (5)</v>
      </c>
    </row>
    <row r="65" spans="1:75" ht="14.45" customHeight="1">
      <c r="A65" s="56"/>
      <c r="B65" s="57"/>
      <c r="C65" s="57"/>
      <c r="D65" s="57"/>
      <c r="E65" s="914" t="s">
        <v>130</v>
      </c>
      <c r="F65" s="914"/>
      <c r="G65" s="914"/>
      <c r="H65" s="915"/>
      <c r="I65" s="988" t="str">
        <f>IF(Frecuencia!V22="","",Frecuencia!V22)</f>
        <v/>
      </c>
      <c r="J65" s="989"/>
      <c r="K65" s="989"/>
      <c r="L65" s="989"/>
      <c r="M65" s="989"/>
      <c r="N65" s="989"/>
      <c r="O65" s="989"/>
      <c r="P65" s="989"/>
      <c r="Q65" s="989"/>
      <c r="R65" s="989"/>
      <c r="S65" s="989"/>
      <c r="T65" s="989"/>
      <c r="U65" s="989"/>
      <c r="V65" s="989"/>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Rara vez (1)</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14.45" customHeight="1">
      <c r="A66" s="56"/>
      <c r="B66" s="57"/>
      <c r="C66" s="57"/>
      <c r="D66" s="57"/>
      <c r="E66" s="914" t="s">
        <v>128</v>
      </c>
      <c r="F66" s="914"/>
      <c r="G66" s="914"/>
      <c r="H66" s="915"/>
      <c r="I66" s="907" t="str">
        <f>IF(Factibilidad!P21="","",Factibilidad!P21)</f>
        <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Improbable (2)</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8.5"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Posible (3)</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8.5" customHeight="1">
      <c r="A68" s="56"/>
      <c r="B68" s="57"/>
      <c r="C68" s="57"/>
      <c r="D68" s="57"/>
      <c r="E68" s="57"/>
      <c r="F68" s="57"/>
      <c r="G68" s="57"/>
      <c r="H68" s="57"/>
      <c r="I68" s="57"/>
      <c r="J68" s="57"/>
      <c r="K68" s="57"/>
      <c r="L68" s="57"/>
      <c r="M68" s="57"/>
      <c r="N68" s="57"/>
      <c r="O68" s="57"/>
      <c r="P68" s="57"/>
      <c r="Q68" s="57"/>
      <c r="R68" s="816" t="str">
        <f>IF(OR($AK$12=1,$AK$12=2,$AK$12=3,$AK$12=4),Datos!O2,IF($AK$12=5,Datos!O6,""))</f>
        <v>Rara vez (1)</v>
      </c>
      <c r="S68" s="816"/>
      <c r="T68" s="816"/>
      <c r="U68" s="816"/>
      <c r="V68" s="816"/>
      <c r="W68" s="816"/>
      <c r="X68" s="57"/>
      <c r="Y68" s="57"/>
      <c r="Z68" s="875"/>
      <c r="AA68" s="815">
        <f>IF($AK$12=5,4,2)</f>
        <v>2</v>
      </c>
      <c r="AB68" s="878" t="str">
        <f>IF(ISERROR(BL72=TRUE),"",IF(BL72="","",BL72))</f>
        <v/>
      </c>
      <c r="AC68" s="879"/>
      <c r="AD68" s="878" t="str">
        <f>IF(ISERROR(BM72=TRUE),"",IF(BM72="","",BM72))</f>
        <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Probable (4)</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14.45"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Improbable (2)</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Casi seguro (5)</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14.45" customHeight="1">
      <c r="A70" s="56"/>
      <c r="B70" s="57"/>
      <c r="C70" s="57"/>
      <c r="D70" s="57"/>
      <c r="E70" s="57"/>
      <c r="F70" s="57"/>
      <c r="G70" s="57"/>
      <c r="H70" s="57"/>
      <c r="I70" s="57"/>
      <c r="J70" s="81"/>
      <c r="K70" s="82"/>
      <c r="L70" s="82"/>
      <c r="M70" s="82"/>
      <c r="N70" s="82"/>
      <c r="O70" s="82"/>
      <c r="P70" s="83"/>
      <c r="Q70" s="57"/>
      <c r="R70" s="816" t="str">
        <f>IF(OR($AK$12=1,$AK$12=2,$AK$12=3,$AK$12=4),Datos!O4,IF($AK$12=5,Datos!O4,""))</f>
        <v>Posible (3)</v>
      </c>
      <c r="S70" s="816"/>
      <c r="T70" s="816"/>
      <c r="U70" s="816"/>
      <c r="V70" s="816"/>
      <c r="W70" s="816"/>
      <c r="X70" s="57"/>
      <c r="Y70" s="57"/>
      <c r="Z70" s="875"/>
      <c r="AA70" s="815">
        <f>IF($AK$12=5,3,3)</f>
        <v>3</v>
      </c>
      <c r="AB70" s="878" t="str">
        <f>IF(ISERROR(BL73=TRUE),"",IF(BL73="","",BL73))</f>
        <v/>
      </c>
      <c r="AC70" s="879"/>
      <c r="AD70" s="882" t="str">
        <f>IF(ISERROR(BM73=TRUE),"",IF(BM73="","",BM73))</f>
        <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8.5" customHeight="1">
      <c r="A71" s="56"/>
      <c r="B71" s="57"/>
      <c r="C71" s="57"/>
      <c r="D71" s="57"/>
      <c r="E71" s="57"/>
      <c r="F71" s="57"/>
      <c r="G71" s="57"/>
      <c r="H71" s="57"/>
      <c r="I71" s="57"/>
      <c r="J71" s="817" t="str">
        <f>BM61</f>
        <v/>
      </c>
      <c r="K71" s="817"/>
      <c r="L71" s="817"/>
      <c r="M71" s="817"/>
      <c r="N71" s="817"/>
      <c r="O71" s="817"/>
      <c r="P71" s="817"/>
      <c r="Q71" s="57"/>
      <c r="R71" s="816" t="str">
        <f>IF(OR($AK$12=1,$AK$12=2,$AK$12=3,$AK$12=4),Datos!O5,IF($AK$12=5,Datos!O3,""))</f>
        <v>Probable (4)</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c r="AQ71" s="795"/>
      <c r="AR71" s="795"/>
      <c r="AS71" s="795"/>
      <c r="AT71" s="795"/>
      <c r="AU71" s="795"/>
      <c r="AV71" s="795"/>
      <c r="AW71" s="795"/>
      <c r="AX71" s="795"/>
      <c r="AY71" s="795"/>
      <c r="AZ71" s="795"/>
      <c r="BA71" s="795"/>
      <c r="BB71" s="795"/>
      <c r="BC71" s="795"/>
      <c r="BD71" s="795"/>
      <c r="BE71" s="795"/>
      <c r="BF71" s="795"/>
      <c r="BG71" s="59"/>
      <c r="BK71" s="131">
        <f>AA66</f>
        <v>1</v>
      </c>
      <c r="BL71" s="132" t="e">
        <f>IF(AK12="","",IF(AND(BK65=$BU$61,$BL$64=$BU$62),"X",""))</f>
        <v>#VALUE!</v>
      </c>
      <c r="BM71" s="132" t="e">
        <f>IF(AK12="","",IF(AND(BK65=$BU$61,$BM$64=$BU$62),"X",""))</f>
        <v>#VALUE!</v>
      </c>
      <c r="BN71" s="132" t="e">
        <f>IF(AK12="","",IF(AND(BK65=$BU$61,$BN$64=$BU$62),"X",""))</f>
        <v>#VALUE!</v>
      </c>
      <c r="BO71" s="132" t="e">
        <f>IF(AK12="","",IF(AND(BK65=$BU$61,$BO$64=$BU$62),"X",""))</f>
        <v>#VALUE!</v>
      </c>
      <c r="BP71" s="132" t="e">
        <f>IF(AK12="","",IF(AND(BK65=$BU$61,$BP$64=$BU$62),"X",""))</f>
        <v>#VALUE!</v>
      </c>
      <c r="BR71" s="131" t="str">
        <f>AH66</f>
        <v/>
      </c>
      <c r="BS71" s="132">
        <f>IF(AND($AK$12&lt;&gt;Datos!$A$6,OR($I$65=Datos!M2,$I$66=Datos!N2)),1,0)</f>
        <v>0</v>
      </c>
      <c r="BT71" s="132">
        <f>IF(AND($AK$12=Datos!$A$6,OR($I$65=Datos!M2,$I$66=Datos!N2)),5,0)</f>
        <v>0</v>
      </c>
      <c r="BU71" s="78"/>
      <c r="BV71" s="57"/>
      <c r="BW71" s="57"/>
    </row>
    <row r="72" spans="1:75" ht="14.25" customHeight="1">
      <c r="A72" s="56"/>
      <c r="B72" s="57"/>
      <c r="C72" s="57"/>
      <c r="D72" s="57"/>
      <c r="E72" s="57"/>
      <c r="F72" s="57"/>
      <c r="G72" s="57"/>
      <c r="H72" s="57"/>
      <c r="I72" s="57"/>
      <c r="J72" s="84"/>
      <c r="K72" s="85"/>
      <c r="L72" s="85"/>
      <c r="M72" s="85"/>
      <c r="N72" s="85"/>
      <c r="O72" s="85"/>
      <c r="P72" s="86"/>
      <c r="Q72" s="57"/>
      <c r="R72" s="816" t="str">
        <f>IF(OR($AK$12=1,$AK$12=2,$AK$12=3,$AK$12=4),Datos!O6,IF($AK$12=5,Datos!O2,""))</f>
        <v>Casi seguro (5)</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e">
        <f>IF(AK12="","",IF(AND(BK66=$BU$61,$BL$64=$BU$62),"X",""))</f>
        <v>#VALUE!</v>
      </c>
      <c r="BM72" s="132" t="e">
        <f>IF(AK12="","",IF(AND(BK66=$BU$61,$BM$64=$BU$62),"X",""))</f>
        <v>#VALUE!</v>
      </c>
      <c r="BN72" s="132" t="e">
        <f>IF(AK12="","",IF(AND(BK66=$BU$61,$BN$64=$BU$62),"X",""))</f>
        <v>#VALUE!</v>
      </c>
      <c r="BO72" s="132" t="e">
        <f>IF(AK12="","",IF(AND(BK66=$BU$61,$BO$64=$BU$62),"X",""))</f>
        <v>#VALUE!</v>
      </c>
      <c r="BP72" s="132" t="e">
        <f>IF(AK12="","",IF(AND(BK66=$BU$61,$BP$64=$BU$62),"X",""))</f>
        <v>#VALUE!</v>
      </c>
      <c r="BR72" s="131" t="str">
        <f>AH68</f>
        <v/>
      </c>
      <c r="BS72" s="132">
        <f>IF(AND($AK$12&lt;&gt;Datos!$A$6,OR($I$65=Datos!M3,$I$66=Datos!N3)),2,0)</f>
        <v>0</v>
      </c>
      <c r="BT72" s="132">
        <f>IF(AND($AK$12=Datos!$A$6,OR($I$65=Datos!M3,$I$66=Datos!N3)),4,0)</f>
        <v>0</v>
      </c>
      <c r="BU72" s="78"/>
      <c r="BV72" s="57"/>
      <c r="BW72" s="57"/>
    </row>
    <row r="73" spans="1:75" ht="28.5"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e">
        <f>IF(AK12="","",IF(AND(BK67=$BU$61,$BL$64=$BU$62),"X",""))</f>
        <v>#VALUE!</v>
      </c>
      <c r="BM73" s="132" t="e">
        <f>IF(AK12="","",IF(AND(BK67=$BU$61,$BM$64=$BU$62),"X",""))</f>
        <v>#VALUE!</v>
      </c>
      <c r="BN73" s="132" t="e">
        <f>IF(AK12="","",IF(AND(BK67=$BU$61,$BN$64=$BU$62),"X",""))</f>
        <v>#VALUE!</v>
      </c>
      <c r="BO73" s="132" t="e">
        <f>IF(AK12="","",IF(AND(BK67=$BU$61,$BO$64=$BU$62),"X",""))</f>
        <v>#VALUE!</v>
      </c>
      <c r="BP73" s="132" t="e">
        <f>IF(AK12="","",IF(AND(BK67=$BU$61,$BP$64=$BU$62),"X",""))</f>
        <v>#VALUE!</v>
      </c>
      <c r="BR73" s="131" t="str">
        <f>AH70</f>
        <v/>
      </c>
      <c r="BS73" s="132">
        <f>IF(AND($AK$12&lt;&gt;Datos!$A$6,OR($I$65=Datos!M4,$I$66=Datos!N4)),3,0)</f>
        <v>0</v>
      </c>
      <c r="BT73" s="132">
        <f>IF(AND($AK$12=Datos!$A$6,OR($I$65=Datos!M4,$I$66=Datos!N4)),3,0)</f>
        <v>0</v>
      </c>
      <c r="BU73" s="78"/>
      <c r="BV73" s="57"/>
      <c r="BW73" s="57"/>
    </row>
    <row r="74" spans="1:75" ht="28.5" customHeight="1">
      <c r="A74" s="56"/>
      <c r="B74" s="57"/>
      <c r="C74" s="895"/>
      <c r="D74" s="895"/>
      <c r="E74" s="960" t="s">
        <v>229</v>
      </c>
      <c r="F74" s="961"/>
      <c r="G74" s="961"/>
      <c r="H74" s="962"/>
      <c r="I74" s="959" t="s">
        <v>601</v>
      </c>
      <c r="J74" s="959"/>
      <c r="K74" s="959"/>
      <c r="L74" s="959"/>
      <c r="M74" s="959" t="s">
        <v>597</v>
      </c>
      <c r="N74" s="959"/>
      <c r="O74" s="959"/>
      <c r="P74" s="959"/>
      <c r="Q74" s="87"/>
      <c r="R74" s="87"/>
      <c r="S74" s="88"/>
      <c r="T74" s="57"/>
      <c r="U74" s="57"/>
      <c r="V74" s="57"/>
      <c r="W74" s="57"/>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e">
        <f>IF(AK12="","",IF(AND(BK68=$BU$61,$BL$64=$BU$62),"X",""))</f>
        <v>#VALUE!</v>
      </c>
      <c r="BM74" s="132" t="e">
        <f>IF(AK12="","",IF(AND(BK68=$BU$61,$BM$64=$BU$62),"X",""))</f>
        <v>#VALUE!</v>
      </c>
      <c r="BN74" s="132" t="e">
        <f>IF(AK12="","",IF(AND(BK68=$BU$61,$BN$64=$BU$62),"X",""))</f>
        <v>#VALUE!</v>
      </c>
      <c r="BO74" s="134" t="e">
        <f>IF(AK12="","",IF(AND(BK68=$BU$61,$BO$64=$BU$62),"X",""))</f>
        <v>#VALUE!</v>
      </c>
      <c r="BP74" s="132" t="e">
        <f>IF(AK12="","",IF(AND(BK68=$BU$61,$BP$64=$BU$62),"X",""))</f>
        <v>#VALUE!</v>
      </c>
      <c r="BR74" s="131" t="str">
        <f>AH72</f>
        <v/>
      </c>
      <c r="BS74" s="132">
        <f>IF(AND($AK$12&lt;&gt;Datos!$A$6,OR($I$65=Datos!M5,$I$66=Datos!N5)),4,0)</f>
        <v>0</v>
      </c>
      <c r="BT74" s="132">
        <f>IF(AND($AK$12=Datos!$A$6,OR($I$65=Datos!M5,$I$66=Datos!N5)),2,0)</f>
        <v>0</v>
      </c>
      <c r="BU74" s="78"/>
      <c r="BV74" s="69"/>
      <c r="BW74" s="57"/>
    </row>
    <row r="75" spans="1:75" ht="14.45" customHeight="1">
      <c r="A75" s="56"/>
      <c r="B75" s="57"/>
      <c r="C75" s="895"/>
      <c r="D75" s="895"/>
      <c r="E75" s="959" t="s">
        <v>600</v>
      </c>
      <c r="F75" s="959"/>
      <c r="G75" s="959"/>
      <c r="H75" s="959"/>
      <c r="I75" s="959" t="s">
        <v>189</v>
      </c>
      <c r="J75" s="959"/>
      <c r="K75" s="959"/>
      <c r="L75" s="959"/>
      <c r="M75" s="963"/>
      <c r="N75" s="964"/>
      <c r="O75" s="964"/>
      <c r="P75" s="965"/>
      <c r="Q75" s="87"/>
      <c r="R75" s="990"/>
      <c r="S75" s="990"/>
      <c r="T75" s="990"/>
      <c r="U75" s="990"/>
      <c r="V75" s="990"/>
      <c r="W75" s="990"/>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e">
        <f>IF(AK12="","",IF(AND(BK69=$BU$61,$BL$64=$BU$62),"X",""))</f>
        <v>#VALUE!</v>
      </c>
      <c r="BM75" s="132" t="e">
        <f>IF(AK12="","",IF(AND(BK69=$BU$61,$BM$64=$BU$62),"X",""))</f>
        <v>#VALUE!</v>
      </c>
      <c r="BN75" s="132" t="e">
        <f>IF(AK12="","",IF(AND(BK69=$BU$61,$BN$64=$BU$62),"X",""))</f>
        <v>#VALUE!</v>
      </c>
      <c r="BO75" s="132" t="e">
        <f>IF(AK12="","",IF(AND(BK69=$BU$61,$BO$64=$BU$62),"X",""))</f>
        <v>#VALUE!</v>
      </c>
      <c r="BP75" s="132" t="e">
        <f>IF(AK12="","",IF(AND(BK69=$BU$61,$BP$64=$BU$62),"X",""))</f>
        <v>#VALUE!</v>
      </c>
      <c r="BR75" s="131" t="str">
        <f>AH74</f>
        <v/>
      </c>
      <c r="BS75" s="132">
        <f>IF(AND($AK$12&lt;&gt;Datos!$A$6,OR($I$65=Datos!M6,$I$66=Datos!N6)),5,0)</f>
        <v>0</v>
      </c>
      <c r="BT75" s="132">
        <f>IF(AND($AK$12=Datos!$A$6,OR($I$65=Datos!M6,$I$66=Datos!N6)),1,0)</f>
        <v>0</v>
      </c>
      <c r="BU75" s="78"/>
      <c r="BV75" s="57"/>
      <c r="BW75" s="57"/>
    </row>
    <row r="76" spans="1:75" ht="14.4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IF($AK$12=1,Datos!P2,IF(OR($AK$12=2,$AK$12=3),Imp_Est_Pro_Seg!AJ20,IF($AK$12=4,'Inventario de Activos'!AL16,IF($AK$12=5,Imp_oportunidad!AN20,""))))</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0</v>
      </c>
      <c r="BT76" s="131"/>
      <c r="BU76" s="57"/>
      <c r="BV76" s="57"/>
      <c r="BW76" s="57"/>
    </row>
    <row r="77" spans="1:75" ht="14.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IF($AK$12=1,Datos!P3,IF(OR($AK$12=2,$AK$12=3),Imp_Est_Pro_Seg!AK20,IF($AK$12=4,'Inventario de Activos'!AL17,IF($AK$12=5,Imp_oportunidad!AM20,""))))</f>
        <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8.5" customHeight="1">
      <c r="A78" s="56"/>
      <c r="B78" s="57"/>
      <c r="C78" s="57"/>
      <c r="D78" s="57"/>
      <c r="E78" s="966"/>
      <c r="F78" s="966"/>
      <c r="G78" s="966"/>
      <c r="H78" s="966"/>
      <c r="I78" s="967"/>
      <c r="J78" s="956" t="str">
        <f>IF(J71="","", IF(ISERROR(BU62=TRUE),"",BU62))</f>
        <v/>
      </c>
      <c r="K78" s="957"/>
      <c r="L78" s="957"/>
      <c r="M78" s="957"/>
      <c r="N78" s="957"/>
      <c r="O78" s="957"/>
      <c r="P78" s="958"/>
      <c r="Q78" s="57"/>
      <c r="R78" s="970" t="str">
        <f>IF($AK$12=1,Enc_Imp_Corrupción!$K$25,IF(OR($AK$12=2,$AK$12=3),Imp_Est_Pro_Seg!AL20,IF($AK$12=4,'Inventario de Activos'!AL18,IF($AK$12=5,Imp_oportunidad!AL20,""))))</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c r="A79" s="56"/>
      <c r="B79" s="57"/>
      <c r="C79" s="57"/>
      <c r="D79" s="57"/>
      <c r="E79" s="966"/>
      <c r="F79" s="966"/>
      <c r="G79" s="966"/>
      <c r="H79" s="966"/>
      <c r="I79" s="967"/>
      <c r="J79" s="84"/>
      <c r="K79" s="85"/>
      <c r="L79" s="85"/>
      <c r="M79" s="85"/>
      <c r="N79" s="85"/>
      <c r="O79" s="85"/>
      <c r="P79" s="86"/>
      <c r="Q79" s="57"/>
      <c r="R79" s="970" t="str">
        <f>IF($AK$12=1,Enc_Imp_Corrupción!$K$26,IF(OR($AK$12=2,$AK$12=3),Imp_Est_Pro_Seg!AM20,IF($AK$12=4,'Inventario de Activos'!AL19,IF($AK$12=5,Imp_oportunidad!AK20,""))))</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IF($AK$12=1,Enc_Imp_Corrupción!$K$27,IF(OR($AK$12=2,$AK$12=3),Imp_Est_Pro_Seg!AN20,IF($AK$12=4,'Inventario de Activos'!AL20,IF($AK$12=5,Imp_oportunidad!AJ20,""))))</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t="str">
        <f>IF(R76&lt;&gt;"",1,IF(R77&lt;&gt;"",2,IF(R78&lt;&gt;"",3,IF(R79&lt;&gt;"",4,IF(R80&lt;&gt;"",5,"")))))</f>
        <v/>
      </c>
      <c r="I81" s="65"/>
      <c r="J81" s="57"/>
      <c r="K81" s="57"/>
      <c r="L81" s="57"/>
      <c r="M81" s="57"/>
      <c r="N81" s="57"/>
      <c r="O81" s="57"/>
      <c r="P81" s="57"/>
      <c r="Q81" s="57"/>
      <c r="R81" s="57"/>
      <c r="S81" s="57"/>
      <c r="T81" s="57"/>
      <c r="U81" s="57"/>
      <c r="V81" s="57"/>
      <c r="W81" s="57"/>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26.25" customHeight="1">
      <c r="A86" s="56"/>
      <c r="B86" s="57"/>
      <c r="C86" s="57"/>
      <c r="D86" s="859" t="s">
        <v>505</v>
      </c>
      <c r="E86" s="859"/>
      <c r="F86" s="859"/>
      <c r="G86" s="859"/>
      <c r="H86" s="859"/>
      <c r="I86" s="859"/>
      <c r="J86" s="859"/>
      <c r="K86" s="859"/>
      <c r="L86" s="859"/>
      <c r="M86" s="859"/>
      <c r="N86" s="859"/>
      <c r="O86" s="859"/>
      <c r="P86" s="859"/>
      <c r="Q86" s="859"/>
      <c r="R86" s="859"/>
      <c r="S86" s="859"/>
      <c r="T86" s="860" t="str">
        <f t="shared" ref="T86:T95" si="0">IF(D86&lt;&gt;"","Preventivo","")</f>
        <v>Preventivo</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tr">
        <f t="shared" ref="AL86:AL95" si="1">IF(D86&lt;&gt;"",BQ86,"")</f>
        <v>Fuerte</v>
      </c>
      <c r="AM86" s="797"/>
      <c r="AN86" s="798" t="s">
        <v>374</v>
      </c>
      <c r="AO86" s="799"/>
      <c r="AP86" s="799"/>
      <c r="AQ86" s="800"/>
      <c r="AR86" s="796" t="str">
        <f>IF(AN86&lt;&gt;"",BR86,"")</f>
        <v>Fuerte</v>
      </c>
      <c r="AS86" s="797"/>
      <c r="AT86" s="796" t="str">
        <f t="shared" ref="AT86:AT95" si="2">IF(BV86="","",BV86)</f>
        <v>Fuerte</v>
      </c>
      <c r="AU86" s="801"/>
      <c r="AV86" s="797"/>
      <c r="AW86" s="802" t="str">
        <f>IF(OR(AT86="",BX96=""),"",BX96)</f>
        <v>Fuerte</v>
      </c>
      <c r="AX86" s="803"/>
      <c r="AY86" s="804"/>
      <c r="AZ86" s="802" t="str">
        <f>IF(AW86="","",IF(BW$96&gt;=Datos!$AS$2,Datos!AQ2,Datos!AQ3))</f>
        <v>Directamente</v>
      </c>
      <c r="BA86" s="803"/>
      <c r="BB86" s="804"/>
      <c r="BC86" s="786"/>
      <c r="BD86" s="787"/>
      <c r="BE86" s="787"/>
      <c r="BF86" s="787"/>
      <c r="BG86" s="78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Fuerte</v>
      </c>
      <c r="BR86" s="132" t="str">
        <f>IF(AN86="","",IF(AN86=Datos!$AP$2,Datos!$AO$2,IF(AN86=Datos!$AP$3,Datos!$AO$3,IF(AN86=Datos!$AP$4,Datos!$AO$4,""))))</f>
        <v>Fuerte</v>
      </c>
      <c r="BS86" s="132" t="str">
        <f>IF(AND(BQ86=$BS$85,BR86=$BS$85),$BS$85,"")</f>
        <v>Fuerte</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Fuerte</v>
      </c>
      <c r="BW86" s="132">
        <f>IF(BV86=Datos!$AO$2,100,IF(BV86=Datos!$AO$3,50,IF(BV86=Datos!$AO$4,0,"")))</f>
        <v>100</v>
      </c>
      <c r="BX86" s="139"/>
      <c r="BY86" s="142"/>
      <c r="BZ86" s="138"/>
    </row>
    <row r="87" spans="1:78" ht="26.25" customHeight="1">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si="1"/>
        <v/>
      </c>
      <c r="AM87" s="797"/>
      <c r="AN87" s="798"/>
      <c r="AO87" s="799"/>
      <c r="AP87" s="799"/>
      <c r="AQ87" s="800"/>
      <c r="AR87" s="796" t="str">
        <f t="shared" ref="AR87:AR95" si="3">IF(AN87&lt;&gt;"",BR87,"")</f>
        <v/>
      </c>
      <c r="AS87" s="797"/>
      <c r="AT87" s="796" t="str">
        <f t="shared" si="2"/>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4">SUM(BI87:BO87)</f>
        <v>0</v>
      </c>
      <c r="BQ87" s="132" t="str">
        <f>IF(D87="","",IF(BP87&gt;=96,Datos!$AO$2,IF(BP87&gt;=86,Datos!$AO$3,IF(BP87&lt;86,Datos!$AO$4,""))))</f>
        <v/>
      </c>
      <c r="BR87" s="132" t="str">
        <f>IF(AN87="","",IF(AN87=Datos!$AP$2,Datos!$AO$2,IF(AN87=Datos!$AP$3,Datos!$AO$3,IF(AN87=Datos!$AP$4,Datos!$AO$4,""))))</f>
        <v/>
      </c>
      <c r="BS87" s="132" t="str">
        <f t="shared" ref="BS87:BS95" si="5">IF(AND(BQ87=$BS$85,BR87=$BS$85),$BS$85,"")</f>
        <v/>
      </c>
      <c r="BT87" s="132" t="str">
        <f t="shared" ref="BT87:BT95" si="6">IF(AND(BQ87=$BS$85,BR87=$BT$85),$BT$85,IF(AND(BQ87=$BT$85,BR87=$BS$85),$BT$85,IF(AND(BQ87=$BT$85,BR87=$BT$85),$BT$85,"")))</f>
        <v/>
      </c>
      <c r="BU87" s="132" t="str">
        <f t="shared" ref="BU87:BU95" si="7">IF(AND(BQ87=$BS$85,BR87=$BU$85),$BU$85,IF(AND(BQ87=$BT$85,BR87=$BU$85),$BU$85,IF(AND(BQ87=$BU$85,BR87=$BS$85),$BU$85,IF(AND(BQ87=$BU$85,BR87=$BT$85),$BU$85,IF(AND(BQ87=$BU$85,BR87=$BU$85),$BU$85,"")))))</f>
        <v/>
      </c>
      <c r="BV87" s="132" t="str">
        <f t="shared" ref="BV87:BV95" si="8">IF(BS87&lt;&gt;"",BS87,IF(BT87&lt;&gt;"",BT87,IF(BU87&lt;&gt;"",BU87,"")))</f>
        <v/>
      </c>
      <c r="BW87" s="132" t="str">
        <f>IF(BV87=Datos!$AO$2,100,IF(BV87=Datos!$AO$3,50,IF(BV87=Datos!$AO$4,0,"")))</f>
        <v/>
      </c>
      <c r="BX87" s="139"/>
      <c r="BY87" s="139"/>
      <c r="BZ87" s="138"/>
    </row>
    <row r="88" spans="1:78" ht="26.25" customHeight="1">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si="3"/>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4"/>
        <v>0</v>
      </c>
      <c r="BQ88" s="132" t="str">
        <f>IF(D88="","",IF(BP88&gt;=96,Datos!$AO$2,IF(BP88&gt;=86,Datos!$AO$3,IF(BP88&lt;86,Datos!$AO$4,""))))</f>
        <v/>
      </c>
      <c r="BR88" s="132" t="str">
        <f>IF(AN88="","",IF(AN88=Datos!$AP$2,Datos!$AO$2,IF(AN88=Datos!$AP$3,Datos!$AO$3,IF(AN88=Datos!$AP$4,Datos!$AO$4,""))))</f>
        <v/>
      </c>
      <c r="BS88" s="132" t="str">
        <f t="shared" si="5"/>
        <v/>
      </c>
      <c r="BT88" s="132" t="str">
        <f t="shared" si="6"/>
        <v/>
      </c>
      <c r="BU88" s="132" t="str">
        <f t="shared" si="7"/>
        <v/>
      </c>
      <c r="BV88" s="132" t="str">
        <f t="shared" si="8"/>
        <v/>
      </c>
      <c r="BW88" s="132" t="str">
        <f>IF(BV88=Datos!$AO$2,100,IF(BV88=Datos!$AO$3,50,IF(BV88=Datos!$AO$4,0,"")))</f>
        <v/>
      </c>
      <c r="BX88" s="139"/>
      <c r="BY88" s="139"/>
      <c r="BZ88" s="138"/>
    </row>
    <row r="89" spans="1:78" ht="26.25" customHeight="1">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t="str">
        <f t="shared" si="3"/>
        <v/>
      </c>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4"/>
        <v>0</v>
      </c>
      <c r="BQ89" s="132" t="str">
        <f>IF(D89="","",IF(BP89&gt;=96,Datos!$AO$2,IF(BP89&gt;=86,Datos!$AO$3,IF(BP89&lt;86,Datos!$AO$4,""))))</f>
        <v/>
      </c>
      <c r="BR89" s="132" t="str">
        <f>IF(AN89="","",IF(AN89=Datos!$AP$2,Datos!$AO$2,IF(AN89=Datos!$AP$3,Datos!$AO$3,IF(AN89=Datos!$AP$4,Datos!$AO$4,""))))</f>
        <v/>
      </c>
      <c r="BS89" s="132" t="str">
        <f t="shared" si="5"/>
        <v/>
      </c>
      <c r="BT89" s="132" t="str">
        <f t="shared" si="6"/>
        <v/>
      </c>
      <c r="BU89" s="132" t="str">
        <f t="shared" si="7"/>
        <v/>
      </c>
      <c r="BV89" s="132" t="str">
        <f t="shared" si="8"/>
        <v/>
      </c>
      <c r="BW89" s="132" t="str">
        <f>IF(BV89=Datos!$AO$2,100,IF(BV89=Datos!$AO$3,50,IF(BV89=Datos!$AO$4,0,"")))</f>
        <v/>
      </c>
      <c r="BX89" s="139"/>
      <c r="BY89" s="139"/>
      <c r="BZ89" s="138"/>
    </row>
    <row r="90" spans="1:78" ht="26.25" customHeight="1">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3"/>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4"/>
        <v>0</v>
      </c>
      <c r="BQ90" s="132" t="str">
        <f>IF(D90="","",IF(BP90&gt;=96,Datos!$AO$2,IF(BP90&gt;=86,Datos!$AO$3,IF(BP90&lt;86,Datos!$AO$4,""))))</f>
        <v/>
      </c>
      <c r="BR90" s="132" t="str">
        <f>IF(AN90="","",IF(AN90=Datos!$AP$2,Datos!$AO$2,IF(AN90=Datos!$AP$3,Datos!$AO$3,IF(AN90=Datos!$AP$4,Datos!$AO$4,""))))</f>
        <v/>
      </c>
      <c r="BS90" s="132" t="str">
        <f t="shared" si="5"/>
        <v/>
      </c>
      <c r="BT90" s="132" t="str">
        <f t="shared" si="6"/>
        <v/>
      </c>
      <c r="BU90" s="132" t="str">
        <f t="shared" si="7"/>
        <v/>
      </c>
      <c r="BV90" s="132" t="str">
        <f t="shared" si="8"/>
        <v/>
      </c>
      <c r="BW90" s="132" t="str">
        <f>IF(BV90=Datos!$AO$2,100,IF(BV90=Datos!$AO$3,50,IF(BV90=Datos!$AO$4,0,"")))</f>
        <v/>
      </c>
      <c r="BX90" s="139"/>
      <c r="BY90" s="139"/>
      <c r="BZ90" s="138"/>
    </row>
    <row r="91" spans="1:78" ht="26.25" customHeight="1">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3"/>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4"/>
        <v>0</v>
      </c>
      <c r="BQ91" s="132" t="str">
        <f>IF(D91="","",IF(BP91&gt;=96,Datos!$AO$2,IF(BP91&gt;=86,Datos!$AO$3,IF(BP91&lt;86,Datos!$AO$4,""))))</f>
        <v/>
      </c>
      <c r="BR91" s="132" t="str">
        <f>IF(AN91="","",IF(AN91=Datos!$AP$2,Datos!$AO$2,IF(AN91=Datos!$AP$3,Datos!$AO$3,IF(AN91=Datos!$AP$4,Datos!$AO$4,""))))</f>
        <v/>
      </c>
      <c r="BS91" s="132" t="str">
        <f t="shared" si="5"/>
        <v/>
      </c>
      <c r="BT91" s="132" t="str">
        <f t="shared" si="6"/>
        <v/>
      </c>
      <c r="BU91" s="132" t="str">
        <f t="shared" si="7"/>
        <v/>
      </c>
      <c r="BV91" s="132" t="str">
        <f t="shared" si="8"/>
        <v/>
      </c>
      <c r="BW91" s="132" t="str">
        <f>IF(BV91=Datos!$AO$2,100,IF(BV91=Datos!$AO$3,50,IF(BV91=Datos!$AO$4,0,"")))</f>
        <v/>
      </c>
      <c r="BX91" s="139"/>
      <c r="BY91" s="139"/>
      <c r="BZ91" s="138"/>
    </row>
    <row r="92" spans="1:78" ht="26.25" customHeight="1">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3"/>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4"/>
        <v>0</v>
      </c>
      <c r="BQ92" s="132" t="str">
        <f>IF(D92="","",IF(BP92&gt;=96,Datos!$AO$2,IF(BP92&gt;=86,Datos!$AO$3,IF(BP92&lt;86,Datos!$AO$4,""))))</f>
        <v/>
      </c>
      <c r="BR92" s="132" t="str">
        <f>IF(AN92="","",IF(AN92=Datos!$AP$2,Datos!$AO$2,IF(AN92=Datos!$AP$3,Datos!$AO$3,IF(AN92=Datos!$AP$4,Datos!$AO$4,""))))</f>
        <v/>
      </c>
      <c r="BS92" s="132" t="str">
        <f t="shared" si="5"/>
        <v/>
      </c>
      <c r="BT92" s="132" t="str">
        <f t="shared" si="6"/>
        <v/>
      </c>
      <c r="BU92" s="132" t="str">
        <f t="shared" si="7"/>
        <v/>
      </c>
      <c r="BV92" s="132" t="str">
        <f t="shared" si="8"/>
        <v/>
      </c>
      <c r="BW92" s="132" t="str">
        <f>IF(BV92=Datos!$AO$2,100,IF(BV92=Datos!$AO$3,50,IF(BV92=Datos!$AO$4,0,"")))</f>
        <v/>
      </c>
      <c r="BX92" s="139"/>
      <c r="BY92" s="139"/>
      <c r="BZ92" s="138"/>
    </row>
    <row r="93" spans="1:78" ht="26.25" customHeight="1">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3"/>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4"/>
        <v>0</v>
      </c>
      <c r="BQ93" s="132" t="str">
        <f>IF(D93="","",IF(BP93&gt;=96,Datos!$AO$2,IF(BP93&gt;=86,Datos!$AO$3,IF(BP93&lt;86,Datos!$AO$4,""))))</f>
        <v/>
      </c>
      <c r="BR93" s="132" t="str">
        <f>IF(AN93="","",IF(AN93=Datos!$AP$2,Datos!$AO$2,IF(AN93=Datos!$AP$3,Datos!$AO$3,IF(AN93=Datos!$AP$4,Datos!$AO$4,""))))</f>
        <v/>
      </c>
      <c r="BS93" s="132" t="str">
        <f t="shared" si="5"/>
        <v/>
      </c>
      <c r="BT93" s="132" t="str">
        <f t="shared" si="6"/>
        <v/>
      </c>
      <c r="BU93" s="132" t="str">
        <f t="shared" si="7"/>
        <v/>
      </c>
      <c r="BV93" s="132" t="str">
        <f t="shared" si="8"/>
        <v/>
      </c>
      <c r="BW93" s="132" t="str">
        <f>IF(BV93=Datos!$AO$2,100,IF(BV93=Datos!$AO$3,50,IF(BV93=Datos!$AO$4,0,"")))</f>
        <v/>
      </c>
      <c r="BX93" s="139"/>
      <c r="BY93" s="139"/>
      <c r="BZ93" s="138"/>
    </row>
    <row r="94" spans="1:78" ht="26.25" customHeight="1">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3"/>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4"/>
        <v>0</v>
      </c>
      <c r="BQ94" s="132" t="str">
        <f>IF(D94="","",IF(BP94&gt;=96,Datos!$AO$2,IF(BP94&gt;=86,Datos!$AO$3,IF(BP94&lt;86,Datos!$AO$4,""))))</f>
        <v/>
      </c>
      <c r="BR94" s="132" t="str">
        <f>IF(AN94="","",IF(AN94=Datos!$AP$2,Datos!$AO$2,IF(AN94=Datos!$AP$3,Datos!$AO$3,IF(AN94=Datos!$AP$4,Datos!$AO$4,""))))</f>
        <v/>
      </c>
      <c r="BS94" s="132" t="str">
        <f t="shared" si="5"/>
        <v/>
      </c>
      <c r="BT94" s="132" t="str">
        <f t="shared" si="6"/>
        <v/>
      </c>
      <c r="BU94" s="132" t="str">
        <f t="shared" si="7"/>
        <v/>
      </c>
      <c r="BV94" s="132" t="str">
        <f t="shared" si="8"/>
        <v/>
      </c>
      <c r="BW94" s="132" t="str">
        <f>IF(BV94=Datos!$AO$2,100,IF(BV94=Datos!$AO$3,50,IF(BV94=Datos!$AO$4,0,"")))</f>
        <v/>
      </c>
      <c r="BX94" s="139"/>
      <c r="BY94" s="139"/>
      <c r="BZ94" s="138"/>
    </row>
    <row r="95" spans="1:78" ht="26.25" customHeight="1">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3"/>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4"/>
        <v>0</v>
      </c>
      <c r="BQ95" s="132" t="str">
        <f>IF(D95="","",IF(BP95&gt;=96,Datos!$AO$2,IF(BP95&gt;=86,Datos!$AO$3,IF(BP95&lt;86,Datos!$AO$4,""))))</f>
        <v/>
      </c>
      <c r="BR95" s="132" t="str">
        <f>IF(AN95="","",IF(AN95=Datos!$AP$2,Datos!$AO$2,IF(AN95=Datos!$AP$3,Datos!$AO$3,IF(AN95=Datos!$AP$4,Datos!$AO$4,""))))</f>
        <v/>
      </c>
      <c r="BS95" s="132" t="str">
        <f t="shared" si="5"/>
        <v/>
      </c>
      <c r="BT95" s="132" t="str">
        <f t="shared" si="6"/>
        <v/>
      </c>
      <c r="BU95" s="132" t="str">
        <f t="shared" si="7"/>
        <v/>
      </c>
      <c r="BV95" s="132" t="str">
        <f t="shared" si="8"/>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100</v>
      </c>
      <c r="BV96" s="132" t="s">
        <v>382</v>
      </c>
      <c r="BW96" s="132">
        <f>IF(COUNTA(D86:D95)=0,0,SUM(BW86:BW95)/(COUNTA(D86:S95)))</f>
        <v>100</v>
      </c>
      <c r="BX96" s="137" t="str">
        <f>IF(BW96="","",IF(BW96=100,Datos!$AO$2,IF(BW96&gt;=50,Datos!$AO$3,Datos!$AO$4)))</f>
        <v>Fuerte</v>
      </c>
      <c r="BY96" s="137" t="str">
        <f>IF(AZ86="","",AZ86)</f>
        <v>Directamente</v>
      </c>
      <c r="BZ96" s="137">
        <f>IF(OR(BX96="",BY96=""),"",IF(AND(BX96=Datos!$AO$2,BY96=Datos!$AQ$2),2,IF(AND(BX96=Datos!$AO$2,BY96=Datos!$AQ$3),0,IF(AND(BX96=Datos!$AO$3,BY96=Datos!$AQ$2),1,IF(AND(BX96=Datos!$AO$3,BY96=Datos!$AQ$3),0,IF(BX96=Datos!$AO$4,0,""))))))</f>
        <v>2</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t="s">
        <v>503</v>
      </c>
      <c r="E101" s="859"/>
      <c r="F101" s="859"/>
      <c r="G101" s="859"/>
      <c r="H101" s="859"/>
      <c r="I101" s="859"/>
      <c r="J101" s="859"/>
      <c r="K101" s="859"/>
      <c r="L101" s="859"/>
      <c r="M101" s="859"/>
      <c r="N101" s="859"/>
      <c r="O101" s="859"/>
      <c r="P101" s="859"/>
      <c r="Q101" s="859"/>
      <c r="R101" s="859"/>
      <c r="S101" s="859"/>
      <c r="T101" s="860" t="str">
        <f>IF(D101&lt;&gt;"","Detectivo","")</f>
        <v>Detectivo</v>
      </c>
      <c r="U101" s="860"/>
      <c r="V101" s="860"/>
      <c r="W101" s="860"/>
      <c r="X101" s="798" t="s">
        <v>350</v>
      </c>
      <c r="Y101" s="800"/>
      <c r="Z101" s="798" t="s">
        <v>352</v>
      </c>
      <c r="AA101" s="800"/>
      <c r="AB101" s="798" t="s">
        <v>354</v>
      </c>
      <c r="AC101" s="800"/>
      <c r="AD101" s="798" t="s">
        <v>356</v>
      </c>
      <c r="AE101" s="800"/>
      <c r="AF101" s="798" t="s">
        <v>358</v>
      </c>
      <c r="AG101" s="800"/>
      <c r="AH101" s="798" t="s">
        <v>395</v>
      </c>
      <c r="AI101" s="800"/>
      <c r="AJ101" s="798" t="s">
        <v>360</v>
      </c>
      <c r="AK101" s="800"/>
      <c r="AL101" s="796" t="str">
        <f t="shared" ref="AL101:AL110" si="9">IF(D101&lt;&gt;"",BQ101,"")</f>
        <v>Fuerte</v>
      </c>
      <c r="AM101" s="797"/>
      <c r="AN101" s="798" t="s">
        <v>374</v>
      </c>
      <c r="AO101" s="799"/>
      <c r="AP101" s="799"/>
      <c r="AQ101" s="800"/>
      <c r="AR101" s="796" t="str">
        <f t="shared" ref="AR101:AR110" si="10">IF(AN101&lt;&gt;"",BR101,"")</f>
        <v>Fuerte</v>
      </c>
      <c r="AS101" s="797"/>
      <c r="AT101" s="796" t="str">
        <f t="shared" ref="AT101:AT110" si="11">IF(BV101="","",BV101)</f>
        <v>Fuerte</v>
      </c>
      <c r="AU101" s="801"/>
      <c r="AV101" s="797"/>
      <c r="AW101" s="802" t="str">
        <f>IF(OR(AT101="",BX111=""),"",BX111)</f>
        <v>Moderado</v>
      </c>
      <c r="AX101" s="803"/>
      <c r="AY101" s="804"/>
      <c r="AZ101" s="802" t="str">
        <f>IF(AW101="","",IF($AK$12=1,Datos!$AR$4,IF(BW$111&gt;=Datos!$AT$2,Datos!$AR$2,IF(BW$111&gt;=Datos!$AT$3,Datos!$AR$3,IF(BW$111&lt;Datos!$AT$3,Datos!$AR$4,"")))))</f>
        <v>Indirectamente</v>
      </c>
      <c r="BA101" s="803"/>
      <c r="BB101" s="804"/>
      <c r="BC101" s="786"/>
      <c r="BD101" s="787"/>
      <c r="BE101" s="787"/>
      <c r="BF101" s="787"/>
      <c r="BG101" s="788"/>
      <c r="BI101" s="132">
        <f>IF(X101=Datos!$AH$2,15,"")</f>
        <v>15</v>
      </c>
      <c r="BJ101" s="132">
        <f>IF(Z101=Datos!$AI$2,15,"")</f>
        <v>15</v>
      </c>
      <c r="BK101" s="132">
        <f>IF(AB101=Datos!$AJ$2,15,"")</f>
        <v>15</v>
      </c>
      <c r="BL101" s="132">
        <f>IF(AD101=Datos!$AK$2,15,"")</f>
        <v>15</v>
      </c>
      <c r="BM101" s="132">
        <f>IF(AF101=Datos!$AL$2,15,"")</f>
        <v>15</v>
      </c>
      <c r="BN101" s="132">
        <f>IF(AH101=Datos!$AM$2,15,"")</f>
        <v>15</v>
      </c>
      <c r="BO101" s="132">
        <f>IF(AJ101=Datos!$AN$2,10,IF(AJ101=Datos!$AN$3,5,IF(AJ101=Datos!$AN$4,"","")))</f>
        <v>10</v>
      </c>
      <c r="BP101" s="132">
        <f>SUM(BI101:BO101)</f>
        <v>100</v>
      </c>
      <c r="BQ101" s="132" t="str">
        <f>IF(D101="","",IF(BP101&gt;=96,Datos!$AO$2,IF(BP101&gt;=86,Datos!$AO$3,IF(BP101&lt;86,Datos!$AO$4,""))))</f>
        <v>Fuerte</v>
      </c>
      <c r="BR101" s="132" t="str">
        <f>IF(AN101="","",IF(AN101=Datos!$AP$2,Datos!$AO$2,IF(AN101=Datos!$AP$3,Datos!$AO$3,IF(AN101=Datos!$AP$4,Datos!$AO$4,""))))</f>
        <v>Fuerte</v>
      </c>
      <c r="BS101" s="132" t="str">
        <f>IF(AND(BQ101=$BS$100,BR101=$BS$100),$BS$100,"")</f>
        <v>Fuerte</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Fuerte</v>
      </c>
      <c r="BW101" s="132">
        <f>IF(BV101=Datos!$AO$2,100,IF(BV101=Datos!$AO$3,50,IF(BV101=Datos!$AO$4,0,"")))</f>
        <v>100</v>
      </c>
      <c r="BX101" s="139"/>
      <c r="BY101" s="142"/>
      <c r="BZ101" s="138"/>
    </row>
    <row r="102" spans="1:78" ht="26.25" customHeight="1">
      <c r="A102" s="56"/>
      <c r="B102" s="57"/>
      <c r="C102" s="57"/>
      <c r="D102" s="859" t="s">
        <v>504</v>
      </c>
      <c r="E102" s="859"/>
      <c r="F102" s="859"/>
      <c r="G102" s="859"/>
      <c r="H102" s="859"/>
      <c r="I102" s="859"/>
      <c r="J102" s="859"/>
      <c r="K102" s="859"/>
      <c r="L102" s="859"/>
      <c r="M102" s="859"/>
      <c r="N102" s="859"/>
      <c r="O102" s="859"/>
      <c r="P102" s="859"/>
      <c r="Q102" s="859"/>
      <c r="R102" s="859"/>
      <c r="S102" s="859"/>
      <c r="T102" s="860" t="str">
        <f t="shared" ref="T102:T110" si="12">IF(D102&lt;&gt;"","Detectivo","")</f>
        <v>Detectivo</v>
      </c>
      <c r="U102" s="860"/>
      <c r="V102" s="860"/>
      <c r="W102" s="860"/>
      <c r="X102" s="798" t="s">
        <v>350</v>
      </c>
      <c r="Y102" s="800"/>
      <c r="Z102" s="798" t="s">
        <v>352</v>
      </c>
      <c r="AA102" s="800"/>
      <c r="AB102" s="798" t="s">
        <v>354</v>
      </c>
      <c r="AC102" s="800"/>
      <c r="AD102" s="798" t="s">
        <v>356</v>
      </c>
      <c r="AE102" s="800"/>
      <c r="AF102" s="798" t="s">
        <v>358</v>
      </c>
      <c r="AG102" s="800"/>
      <c r="AH102" s="798" t="s">
        <v>395</v>
      </c>
      <c r="AI102" s="800"/>
      <c r="AJ102" s="798" t="s">
        <v>360</v>
      </c>
      <c r="AK102" s="800"/>
      <c r="AL102" s="796" t="str">
        <f t="shared" si="9"/>
        <v>Fuerte</v>
      </c>
      <c r="AM102" s="797"/>
      <c r="AN102" s="798" t="s">
        <v>374</v>
      </c>
      <c r="AO102" s="799"/>
      <c r="AP102" s="799"/>
      <c r="AQ102" s="800"/>
      <c r="AR102" s="796" t="str">
        <f t="shared" si="10"/>
        <v>Fuerte</v>
      </c>
      <c r="AS102" s="797"/>
      <c r="AT102" s="796" t="str">
        <f t="shared" si="11"/>
        <v>Fuerte</v>
      </c>
      <c r="AU102" s="801"/>
      <c r="AV102" s="797"/>
      <c r="AW102" s="805"/>
      <c r="AX102" s="806"/>
      <c r="AY102" s="807"/>
      <c r="AZ102" s="805"/>
      <c r="BA102" s="806"/>
      <c r="BB102" s="807"/>
      <c r="BC102" s="786"/>
      <c r="BD102" s="787"/>
      <c r="BE102" s="787"/>
      <c r="BF102" s="787"/>
      <c r="BG102" s="788"/>
      <c r="BI102" s="132">
        <f>IF(X102=Datos!$AH$2,15,"")</f>
        <v>15</v>
      </c>
      <c r="BJ102" s="132">
        <f>IF(Z102=Datos!$AI$2,15,"")</f>
        <v>15</v>
      </c>
      <c r="BK102" s="132">
        <f>IF(AB102=Datos!$AJ$2,15,"")</f>
        <v>15</v>
      </c>
      <c r="BL102" s="132">
        <f>IF(AD102=Datos!$AK$2,15,"")</f>
        <v>15</v>
      </c>
      <c r="BM102" s="132">
        <f>IF(AF102=Datos!$AL$2,15,"")</f>
        <v>15</v>
      </c>
      <c r="BN102" s="132">
        <f>IF(AH102=Datos!$AM$2,15,"")</f>
        <v>15</v>
      </c>
      <c r="BO102" s="132">
        <f>IF(AJ102=Datos!$AN$2,10,IF(AJ102=Datos!$AN$3,5,IF(AJ102=Datos!$AN$4,"","")))</f>
        <v>10</v>
      </c>
      <c r="BP102" s="132">
        <f t="shared" ref="BP102:BP110" si="13">SUM(BI102:BO102)</f>
        <v>100</v>
      </c>
      <c r="BQ102" s="132" t="str">
        <f>IF(D102="","",IF(BP102&gt;=96,Datos!$AO$2,IF(BP102&gt;=86,Datos!$AO$3,IF(BP102&lt;86,Datos!$AO$4,""))))</f>
        <v>Fuerte</v>
      </c>
      <c r="BR102" s="132" t="str">
        <f>IF(AN102="","",IF(AN102=Datos!$AP$2,Datos!$AO$2,IF(AN102=Datos!$AP$3,Datos!$AO$3,IF(AN102=Datos!$AP$4,Datos!$AO$4,""))))</f>
        <v>Fuerte</v>
      </c>
      <c r="BS102" s="132" t="str">
        <f t="shared" ref="BS102:BS110" si="14">IF(AND(BQ102=$BS$100,BR102=$BS$100),$BS$100,"")</f>
        <v>Fuerte</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Fuerte</v>
      </c>
      <c r="BW102" s="132">
        <f>IF(BV102=Datos!$AO$2,100,IF(BV102=Datos!$AO$3,50,IF(BV102=Datos!$AO$4,0,"")))</f>
        <v>100</v>
      </c>
      <c r="BX102" s="139"/>
      <c r="BY102" s="139"/>
      <c r="BZ102" s="138"/>
    </row>
    <row r="103" spans="1:78" ht="26.25" customHeight="1">
      <c r="A103" s="56"/>
      <c r="B103" s="57"/>
      <c r="C103" s="57"/>
      <c r="D103" s="859" t="s">
        <v>506</v>
      </c>
      <c r="E103" s="859"/>
      <c r="F103" s="859"/>
      <c r="G103" s="859"/>
      <c r="H103" s="859"/>
      <c r="I103" s="859"/>
      <c r="J103" s="859"/>
      <c r="K103" s="859"/>
      <c r="L103" s="859"/>
      <c r="M103" s="859"/>
      <c r="N103" s="859"/>
      <c r="O103" s="859"/>
      <c r="P103" s="859"/>
      <c r="Q103" s="859"/>
      <c r="R103" s="859"/>
      <c r="S103" s="859"/>
      <c r="T103" s="860" t="str">
        <f t="shared" si="12"/>
        <v>Detectivo</v>
      </c>
      <c r="U103" s="860"/>
      <c r="V103" s="860"/>
      <c r="W103" s="860"/>
      <c r="X103" s="798" t="s">
        <v>351</v>
      </c>
      <c r="Y103" s="800"/>
      <c r="Z103" s="798" t="s">
        <v>353</v>
      </c>
      <c r="AA103" s="800"/>
      <c r="AB103" s="798" t="s">
        <v>355</v>
      </c>
      <c r="AC103" s="800"/>
      <c r="AD103" s="798" t="s">
        <v>356</v>
      </c>
      <c r="AE103" s="800"/>
      <c r="AF103" s="798" t="s">
        <v>359</v>
      </c>
      <c r="AG103" s="800"/>
      <c r="AH103" s="798" t="s">
        <v>396</v>
      </c>
      <c r="AI103" s="800"/>
      <c r="AJ103" s="798" t="s">
        <v>363</v>
      </c>
      <c r="AK103" s="800"/>
      <c r="AL103" s="796" t="str">
        <f t="shared" si="9"/>
        <v>Débil</v>
      </c>
      <c r="AM103" s="797"/>
      <c r="AN103" s="798" t="s">
        <v>375</v>
      </c>
      <c r="AO103" s="799"/>
      <c r="AP103" s="799"/>
      <c r="AQ103" s="800"/>
      <c r="AR103" s="796" t="str">
        <f t="shared" si="10"/>
        <v>Moderado</v>
      </c>
      <c r="AS103" s="797"/>
      <c r="AT103" s="796" t="str">
        <f t="shared" si="11"/>
        <v>Débil</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f>IF(AD103=Datos!$AK$2,15,"")</f>
        <v>15</v>
      </c>
      <c r="BM103" s="132" t="str">
        <f>IF(AF103=Datos!$AL$2,15,"")</f>
        <v/>
      </c>
      <c r="BN103" s="132" t="str">
        <f>IF(AH103=Datos!$AM$2,15,"")</f>
        <v/>
      </c>
      <c r="BO103" s="132">
        <f>IF(AJ103=Datos!$AN$2,10,IF(AJ103=Datos!$AN$3,5,IF(AJ103=Datos!$AN$4,"","")))</f>
        <v>5</v>
      </c>
      <c r="BP103" s="132">
        <f t="shared" si="13"/>
        <v>20</v>
      </c>
      <c r="BQ103" s="132" t="str">
        <f>IF(D103="","",IF(BP103&gt;=96,Datos!$AO$2,IF(BP103&gt;=86,Datos!$AO$3,IF(BP103&lt;86,Datos!$AO$4,""))))</f>
        <v>Débil</v>
      </c>
      <c r="BR103" s="132" t="str">
        <f>IF(AN103="","",IF(AN103=Datos!$AP$2,Datos!$AO$2,IF(AN103=Datos!$AP$3,Datos!$AO$3,IF(AN103=Datos!$AP$4,Datos!$AO$4,""))))</f>
        <v>Moderado</v>
      </c>
      <c r="BS103" s="132" t="str">
        <f t="shared" si="14"/>
        <v/>
      </c>
      <c r="BT103" s="132" t="str">
        <f t="shared" si="15"/>
        <v/>
      </c>
      <c r="BU103" s="132" t="str">
        <f t="shared" si="16"/>
        <v>Débil</v>
      </c>
      <c r="BV103" s="132" t="str">
        <f t="shared" si="17"/>
        <v>Débil</v>
      </c>
      <c r="BW103" s="132">
        <f>IF(BV103=Datos!$AO$2,100,IF(BV103=Datos!$AO$3,50,IF(BV103=Datos!$AO$4,0,"")))</f>
        <v>0</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73.333333333333329</v>
      </c>
      <c r="BV111" s="132" t="s">
        <v>382</v>
      </c>
      <c r="BW111" s="132">
        <f>IF(COUNTA(D101:D110)=0,0,SUM(BW101:BW110)/(COUNTA(D101:S110)))</f>
        <v>66.666666666666671</v>
      </c>
      <c r="BX111" s="137" t="str">
        <f>IF(BW111="","",IF(BW111=100,Datos!$AO$2,IF(BW111&gt;=50,Datos!$AO$3,Datos!$AO$4)))</f>
        <v>Moderado</v>
      </c>
      <c r="BY111" s="137" t="str">
        <f>IF(AZ101="","",AZ101)</f>
        <v>Indirectamente</v>
      </c>
      <c r="BZ111" s="137">
        <f>IF(OR(BX111="",BY111=""),"",IF($AK$12=1,0,IF(AND(BX111=Datos!$AO$2,BY111=Datos!$AR$2),2,IF(AND(BX111=Datos!$AO$2,BY111=Datos!$AR$3),1,IF(AND(BX111=Datos!$AO$2,BY111=Datos!$AR$4),0,IF(AND(BX111=Datos!$AO$3,BY111=Datos!$AR$2),1,IF(AND(BX111=Datos!$AO$3,BY111=Datos!$AR$3),0,IF(AND(BX111=Datos!$AO$3,BY111=Datos!$AR$4),0,IF(BX111=Datos!$AO$4,0,"")))))))))</f>
        <v>0</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73.333333333333329</v>
      </c>
    </row>
    <row r="114" spans="1:73" ht="27" customHeight="1">
      <c r="A114" s="99"/>
      <c r="B114" s="250"/>
      <c r="C114" s="250"/>
      <c r="D114" s="250"/>
      <c r="E114" s="250"/>
      <c r="F114" s="250"/>
      <c r="G114" s="250"/>
      <c r="H114" s="250"/>
      <c r="I114" s="250"/>
      <c r="J114" s="250"/>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50"/>
      <c r="C115" s="250"/>
      <c r="D115" s="250"/>
      <c r="E115" s="250"/>
      <c r="F115" s="250"/>
      <c r="G115" s="250"/>
      <c r="H115" s="250"/>
      <c r="I115" s="250"/>
      <c r="J115" s="250"/>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50"/>
      <c r="C116" s="250"/>
      <c r="D116" s="250"/>
      <c r="E116" s="250"/>
      <c r="F116" s="250"/>
      <c r="G116" s="250"/>
      <c r="H116" s="250"/>
      <c r="I116" s="250"/>
      <c r="J116" s="250"/>
      <c r="K116" s="58"/>
      <c r="L116" s="58"/>
      <c r="M116" s="57"/>
      <c r="N116" s="57"/>
      <c r="O116" s="57"/>
      <c r="P116" s="57"/>
      <c r="Q116" s="57"/>
      <c r="R116" s="57"/>
      <c r="S116" s="57"/>
      <c r="T116" s="57"/>
      <c r="U116" s="902" t="s">
        <v>91</v>
      </c>
      <c r="V116" s="903"/>
      <c r="W116" s="903"/>
      <c r="X116" s="903"/>
      <c r="Y116" s="903"/>
      <c r="Z116" s="904">
        <f>IF(COUNTA(D86:D95)=0,0,IF(BZ96=0,0,BZ96))</f>
        <v>2</v>
      </c>
      <c r="AA116" s="905"/>
      <c r="AB116" s="57"/>
      <c r="AC116" s="57"/>
      <c r="AD116" s="57"/>
      <c r="AE116" s="896" t="s">
        <v>90</v>
      </c>
      <c r="AF116" s="896"/>
      <c r="AG116" s="896"/>
      <c r="AH116" s="896"/>
      <c r="AI116" s="897"/>
      <c r="AJ116" s="906">
        <f>IF(COUNTA(D101:D110)=0,0,IF(BZ111=0,0,BZ111))</f>
        <v>0</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50"/>
      <c r="C117" s="250"/>
      <c r="D117" s="250"/>
      <c r="E117" s="250"/>
      <c r="F117" s="250"/>
      <c r="G117" s="250"/>
      <c r="H117" s="250"/>
      <c r="I117" s="250"/>
      <c r="J117" s="250"/>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50"/>
      <c r="C118" s="250"/>
      <c r="D118" s="250"/>
      <c r="E118" s="250"/>
      <c r="F118" s="250"/>
      <c r="G118" s="250"/>
      <c r="H118" s="250"/>
      <c r="I118" s="250"/>
      <c r="J118" s="250"/>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50"/>
      <c r="C119" s="250"/>
      <c r="D119" s="250"/>
      <c r="E119" s="250"/>
      <c r="F119" s="250"/>
      <c r="G119" s="250"/>
      <c r="H119" s="250"/>
      <c r="I119" s="250"/>
      <c r="J119" s="250"/>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t="e">
        <f>IF(AK12=Datos!A6,BQ132,BL132)</f>
        <v>#N/A</v>
      </c>
      <c r="BM122" s="66" t="e">
        <f>INDEX($R$122:$W$126,$BL$122,1)</f>
        <v>#N/A</v>
      </c>
      <c r="BP122" s="818"/>
      <c r="BQ122" s="818"/>
      <c r="BS122" s="52" t="s">
        <v>91</v>
      </c>
      <c r="BT122" s="66" t="e">
        <f>IF($AK$12&lt;&gt;"",BL122,"")</f>
        <v>#N/A</v>
      </c>
      <c r="BU122" s="66" t="e">
        <f>IF($AK$12&lt;&gt;"",$BM$122,"")</f>
        <v>#N/A</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t="e">
        <f>IF($AK$12&lt;&gt;"",(INDEX($BK$125:$BN$131,MATCH($BT$62,$BK$125:$BK$131,0),MATCH($AJ$116,$BK$126:$BN$126,0))),"")</f>
        <v>#N/A</v>
      </c>
      <c r="BM123" s="66" t="e">
        <f>INDEX($R$129:$W$133,$BL$123,1)</f>
        <v>#N/A</v>
      </c>
      <c r="BO123" s="52" t="s">
        <v>108</v>
      </c>
      <c r="BP123" s="66" t="e">
        <f>IF($AK$12&lt;&gt;"",(INDEX($BK$125:$BN$131,MATCH($BT$62,$BK$125:$BK$131,0),MATCH($AJ$116,$BK$126:$BN$126,0))),"")</f>
        <v>#N/A</v>
      </c>
      <c r="BQ123" s="66" t="e">
        <f>INDEX($R$129:$W$133,$BP$123+1,1)</f>
        <v>#N/A</v>
      </c>
      <c r="BS123" s="52" t="s">
        <v>90</v>
      </c>
      <c r="BT123" s="66" t="e">
        <f>IF($AK$12="","",IF($AK$12=1,$BP$123,$BL$123))</f>
        <v>#N/A</v>
      </c>
      <c r="BU123" s="66" t="e">
        <f>IF($AK$12="","",IF($AK$12=1,$BQ$123,$BM$123))</f>
        <v>#N/A</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Insignificante (1)</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Menor (2)</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Moderado (3)</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Mayor (4)</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t="e">
        <f>IF($AK$12="","",IF($AK$12&lt;&gt;Datos!A6,(INDEX($BK$125:$BN$131,MATCH($BT$61,$BK$125:$BK$131,0),MATCH($Z$116,$BK$126:$BN$126,0)))))</f>
        <v>#N/A</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
      </c>
      <c r="K133" s="930"/>
      <c r="L133" s="930"/>
      <c r="M133" s="930"/>
      <c r="N133" s="930"/>
      <c r="O133" s="930"/>
      <c r="P133" s="930"/>
      <c r="Q133" s="57"/>
      <c r="R133" s="877" t="str">
        <f>IF($AK$12=1,Datos!P6,IF(OR($AK$12=2,$AK$12=3,$AK$12=4),Datos!Q6,IF($AK$12=5,Datos!R6,"")))</f>
        <v>Catastrófico (5)</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t="e">
        <f>IF($AK$12="","",IF($AK$12&lt;&gt;Datos!A6,(INDEX($BK$125:$BN$131,MATCH($BT$62,$BK$125:$BK$131,0),MATCH($AJ$116,$BK$126:$BN$126,0)))))</f>
        <v>#N/A</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e">
        <f>IF(AK12="","",IF(AND(BK65=$BU$122,$BL$64=$BU$123),"X",""))</f>
        <v>#N/A</v>
      </c>
      <c r="BM139" s="66" t="e">
        <f>IF(AK12="","",IF(AND(BK65=$BU$122,$BM$64=$BU$123),"X",""))</f>
        <v>#N/A</v>
      </c>
      <c r="BN139" s="66" t="e">
        <f>IF(AK12="","",IF(AND(BK65=$BU$122,$BN$64=$BU$123),"X",""))</f>
        <v>#N/A</v>
      </c>
      <c r="BO139" s="66" t="e">
        <f>IF(AK12="","",IF(AND(BK65=$BU$122,$BO$64=$BU$123),"X",""))</f>
        <v>#N/A</v>
      </c>
      <c r="BP139" s="66" t="e">
        <f>IF(AK12="","",IF(AND(BK65=$BU$122,$BP$64=$BU$123),"X",""))</f>
        <v>#N/A</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e">
        <f>IF(AK12="","",IF(AND(BK66=$BU$122,$BL$64=$BU$123),"X",""))</f>
        <v>#N/A</v>
      </c>
      <c r="BM140" s="66" t="e">
        <f>IF(AK12="","",IF(AND(BK66=$BU$122,$BM$64=$BU$123),"X",""))</f>
        <v>#N/A</v>
      </c>
      <c r="BN140" s="66" t="e">
        <f>IF(AK12="","",IF(AND(BK66=$BU$122,$BN$64=$BU$123),"X",""))</f>
        <v>#N/A</v>
      </c>
      <c r="BO140" s="66" t="e">
        <f>IF(AK12="","",IF(AND(BK66=$BU$122,$BO$64=$BU$123),"X",""))</f>
        <v>#N/A</v>
      </c>
      <c r="BP140" s="66" t="e">
        <f>IF(AK12="","",IF(AND(BK66=$BU$122,$BP$64=$BU$123),"X",""))</f>
        <v>#N/A</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e">
        <f>IF(AK12="","",IF(AND(BK67=$BU$122,$BL$64=$BU$123),"X",""))</f>
        <v>#N/A</v>
      </c>
      <c r="BM141" s="66" t="e">
        <f>IF(AK12="","",IF(AND(BK67=$BU$122,$BM$64=$BU$123),"X",""))</f>
        <v>#N/A</v>
      </c>
      <c r="BN141" s="66" t="e">
        <f>IF(AK12="","",IF(AND(BK67=$BU$122,$BN$64=$BU$123),"X",""))</f>
        <v>#N/A</v>
      </c>
      <c r="BO141" s="66" t="e">
        <f>IF(AK12="","",IF(AND(BK67=$BU$122,$BO$64=$BU$123),"X",""))</f>
        <v>#N/A</v>
      </c>
      <c r="BP141" s="66" t="e">
        <f>IF(AK12="","",IF(AND(BK67=$BU$122,$BP$64=$BU$123),"X",""))</f>
        <v>#N/A</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e">
        <f>IF(AK12="","",IF(AND(BK68=$BU$122,$BL$64=$BU$123),"X",""))</f>
        <v>#N/A</v>
      </c>
      <c r="BM142" s="66" t="e">
        <f>IF(AK12="","",IF(AND(BK68=$BU$122,$BM$64=$BU$123),"X",""))</f>
        <v>#N/A</v>
      </c>
      <c r="BN142" s="66" t="e">
        <f>IF(AK12="","",IF(AND(BK68=$BU$122,$BN$64=$BU$123),"X",""))</f>
        <v>#N/A</v>
      </c>
      <c r="BO142" s="89" t="e">
        <f>IF(AK12="","",IF(AND(BK68=$BU$122,$BO$64=$BU$123),"X",""))</f>
        <v>#N/A</v>
      </c>
      <c r="BP142" s="66" t="e">
        <f>IF(AK12="","",IF(AND(BK68=$BU$122,$BP$64=$BU$123),"X",""))</f>
        <v>#N/A</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e">
        <f>IF(AK12="","",IF(AND(BK69=$BU$122,$BL$64=$BU$123),"X",""))</f>
        <v>#N/A</v>
      </c>
      <c r="BM143" s="66" t="e">
        <f>IF(AK12="","",IF(AND(BK69=$BU$122,$BM$64=$BU$123),"X",""))</f>
        <v>#N/A</v>
      </c>
      <c r="BN143" s="66" t="e">
        <f>IF(AK12="","",IF(AND(BK69=$BU$122,$BN$64=$BU$123),"X",""))</f>
        <v>#N/A</v>
      </c>
      <c r="BO143" s="66" t="e">
        <f>IF(AK12="","",IF(AND(BK69=$BU$122,$BO$64=$BU$123),"X",""))</f>
        <v>#N/A</v>
      </c>
      <c r="BP143" s="66" t="e">
        <f>IF(AK12="","",IF(AND(BK69=$BU$122,$BP$64=$BU$123),"X",""))</f>
        <v>#N/A</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434</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fb</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fdgh</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6"/>
      <c r="BB179" s="736"/>
      <c r="BC179" s="736"/>
      <c r="BD179" s="736"/>
      <c r="BE179" s="736"/>
      <c r="BF179" s="736"/>
      <c r="BG179" s="299"/>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asdf</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fgs</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249">
        <v>1</v>
      </c>
    </row>
    <row r="231" spans="63:64">
      <c r="BK231" s="82"/>
    </row>
  </sheetData>
  <sheetProtection formatColumns="0" formatRows="0"/>
  <mergeCells count="867">
    <mergeCell ref="R80:W80"/>
    <mergeCell ref="D214:BB214"/>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06:U206"/>
    <mergeCell ref="V206:AM206"/>
    <mergeCell ref="AN206:BG206"/>
    <mergeCell ref="D207:U207"/>
    <mergeCell ref="V207:AM207"/>
    <mergeCell ref="AN207:BG207"/>
    <mergeCell ref="D205:U205"/>
    <mergeCell ref="V205:AM205"/>
    <mergeCell ref="AN205:BG205"/>
    <mergeCell ref="D199:BB199"/>
    <mergeCell ref="BC199:BG199"/>
    <mergeCell ref="D200:BB200"/>
    <mergeCell ref="D202:BG202"/>
    <mergeCell ref="D203:U203"/>
    <mergeCell ref="V203:AM203"/>
    <mergeCell ref="AN203:BG203"/>
    <mergeCell ref="BA197:BF197"/>
    <mergeCell ref="E198:U198"/>
    <mergeCell ref="V198:AG198"/>
    <mergeCell ref="AH198:AP198"/>
    <mergeCell ref="AQ198:AZ198"/>
    <mergeCell ref="BA198:BF198"/>
    <mergeCell ref="D204:U204"/>
    <mergeCell ref="V204:AM204"/>
    <mergeCell ref="AN204:BG204"/>
    <mergeCell ref="D189:D198"/>
    <mergeCell ref="E197:U197"/>
    <mergeCell ref="V197:AG197"/>
    <mergeCell ref="AH197:AP197"/>
    <mergeCell ref="AQ197:AZ197"/>
    <mergeCell ref="BA193:BF193"/>
    <mergeCell ref="BA194:BF194"/>
    <mergeCell ref="E195:U195"/>
    <mergeCell ref="V195:AG195"/>
    <mergeCell ref="AH195:AP195"/>
    <mergeCell ref="AQ195:AZ195"/>
    <mergeCell ref="BA195:BF195"/>
    <mergeCell ref="E196:U196"/>
    <mergeCell ref="V196:AG196"/>
    <mergeCell ref="AH196:AP196"/>
    <mergeCell ref="AQ196:AZ196"/>
    <mergeCell ref="BA196:BF196"/>
    <mergeCell ref="E188:U188"/>
    <mergeCell ref="V188:AG188"/>
    <mergeCell ref="AH188:AP188"/>
    <mergeCell ref="AQ188:AZ188"/>
    <mergeCell ref="BA188:BF188"/>
    <mergeCell ref="E189:U189"/>
    <mergeCell ref="V189:AG189"/>
    <mergeCell ref="AH189:AP189"/>
    <mergeCell ref="AQ189:AZ189"/>
    <mergeCell ref="E191:U191"/>
    <mergeCell ref="V191:AG191"/>
    <mergeCell ref="AH191:AP191"/>
    <mergeCell ref="AQ191:AZ191"/>
    <mergeCell ref="E194:U194"/>
    <mergeCell ref="V194:AG194"/>
    <mergeCell ref="AH194:AP194"/>
    <mergeCell ref="AQ194:AZ194"/>
    <mergeCell ref="BA189:BF189"/>
    <mergeCell ref="E190:U190"/>
    <mergeCell ref="V190:AG190"/>
    <mergeCell ref="AH190:AP190"/>
    <mergeCell ref="AQ190:AZ190"/>
    <mergeCell ref="BA190:BF190"/>
    <mergeCell ref="BA191:BF191"/>
    <mergeCell ref="E192:U192"/>
    <mergeCell ref="V192:AG192"/>
    <mergeCell ref="AH192:AP192"/>
    <mergeCell ref="AQ192:AZ192"/>
    <mergeCell ref="BA192:BF192"/>
    <mergeCell ref="E193:U193"/>
    <mergeCell ref="V193:AG193"/>
    <mergeCell ref="AH193:AP193"/>
    <mergeCell ref="AQ193:AZ193"/>
    <mergeCell ref="AQ183:AZ183"/>
    <mergeCell ref="BA183:BF183"/>
    <mergeCell ref="BA186:BF186"/>
    <mergeCell ref="E187:U187"/>
    <mergeCell ref="V187:AG187"/>
    <mergeCell ref="AH187:AP187"/>
    <mergeCell ref="AQ187:AZ187"/>
    <mergeCell ref="BA187:BF187"/>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0:BF180"/>
    <mergeCell ref="E181:U181"/>
    <mergeCell ref="V181:AG181"/>
    <mergeCell ref="AH181:AP181"/>
    <mergeCell ref="AQ181:AZ181"/>
    <mergeCell ref="BA181:BF181"/>
    <mergeCell ref="D179:D188"/>
    <mergeCell ref="E179:U179"/>
    <mergeCell ref="V179:AG179"/>
    <mergeCell ref="AH179:AP179"/>
    <mergeCell ref="AQ179:AZ179"/>
    <mergeCell ref="BA179:BF179"/>
    <mergeCell ref="E180:U180"/>
    <mergeCell ref="V180:AG180"/>
    <mergeCell ref="AH180:AP180"/>
    <mergeCell ref="AQ180:AZ180"/>
    <mergeCell ref="E182:U182"/>
    <mergeCell ref="V182:AG182"/>
    <mergeCell ref="AH182:AP182"/>
    <mergeCell ref="AQ182:AZ182"/>
    <mergeCell ref="BA182:BF182"/>
    <mergeCell ref="E183:U183"/>
    <mergeCell ref="V183:AG183"/>
    <mergeCell ref="AH183:AP183"/>
    <mergeCell ref="D176:BG176"/>
    <mergeCell ref="D177:U178"/>
    <mergeCell ref="V177:BG177"/>
    <mergeCell ref="V178:AG178"/>
    <mergeCell ref="AH178:AP178"/>
    <mergeCell ref="AQ178:AZ178"/>
    <mergeCell ref="BA178:BF178"/>
    <mergeCell ref="E172:U172"/>
    <mergeCell ref="V172:AG172"/>
    <mergeCell ref="AH172:AP172"/>
    <mergeCell ref="AQ172:AZ172"/>
    <mergeCell ref="BA172:BF172"/>
    <mergeCell ref="E173:U173"/>
    <mergeCell ref="V173:AG173"/>
    <mergeCell ref="AH173:AP173"/>
    <mergeCell ref="AQ173:AZ173"/>
    <mergeCell ref="BA173:BF173"/>
    <mergeCell ref="D164:D173"/>
    <mergeCell ref="E170:U170"/>
    <mergeCell ref="V170:AG170"/>
    <mergeCell ref="AH170:AP170"/>
    <mergeCell ref="AQ170:AZ170"/>
    <mergeCell ref="BA170:BF170"/>
    <mergeCell ref="E171:U171"/>
    <mergeCell ref="V171:AG171"/>
    <mergeCell ref="AH171:AP171"/>
    <mergeCell ref="AQ171:AZ171"/>
    <mergeCell ref="BA171:BF171"/>
    <mergeCell ref="E168:U168"/>
    <mergeCell ref="V168:AG168"/>
    <mergeCell ref="AH168:AP168"/>
    <mergeCell ref="AQ168:AZ168"/>
    <mergeCell ref="BA168:BF168"/>
    <mergeCell ref="E169:U169"/>
    <mergeCell ref="V169:AG169"/>
    <mergeCell ref="AH169:AP169"/>
    <mergeCell ref="AQ169:AZ169"/>
    <mergeCell ref="BA169:BF169"/>
    <mergeCell ref="E166:U166"/>
    <mergeCell ref="V166:AG166"/>
    <mergeCell ref="AH166:AP166"/>
    <mergeCell ref="AQ166:AZ166"/>
    <mergeCell ref="BA166:BF166"/>
    <mergeCell ref="E167:U167"/>
    <mergeCell ref="V167:AG167"/>
    <mergeCell ref="AH167:AP167"/>
    <mergeCell ref="AQ167:AZ167"/>
    <mergeCell ref="BA167:BF167"/>
    <mergeCell ref="BA164:BF164"/>
    <mergeCell ref="E165:U165"/>
    <mergeCell ref="V165:AG165"/>
    <mergeCell ref="AH165:AP165"/>
    <mergeCell ref="AQ165:AZ165"/>
    <mergeCell ref="BA165:BF165"/>
    <mergeCell ref="E163:U163"/>
    <mergeCell ref="V163:AG163"/>
    <mergeCell ref="AH163:AP163"/>
    <mergeCell ref="AQ163:AZ163"/>
    <mergeCell ref="BA163:BF163"/>
    <mergeCell ref="E164:U164"/>
    <mergeCell ref="V164:AG164"/>
    <mergeCell ref="AH164:AP164"/>
    <mergeCell ref="AQ164:AZ164"/>
    <mergeCell ref="E161:U161"/>
    <mergeCell ref="V161:AG161"/>
    <mergeCell ref="AH161:AP161"/>
    <mergeCell ref="AQ161:AZ161"/>
    <mergeCell ref="BA161:BF161"/>
    <mergeCell ref="E162:U162"/>
    <mergeCell ref="V162:AG162"/>
    <mergeCell ref="AH162:AP162"/>
    <mergeCell ref="AQ162:AZ162"/>
    <mergeCell ref="BA162:BF162"/>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AQ155:AZ155"/>
    <mergeCell ref="BA155:BF155"/>
    <mergeCell ref="E156:U156"/>
    <mergeCell ref="V156:AG156"/>
    <mergeCell ref="AH156:AP156"/>
    <mergeCell ref="AQ156:AZ156"/>
    <mergeCell ref="BA156:BF156"/>
    <mergeCell ref="BA153:BF153"/>
    <mergeCell ref="D154:D163"/>
    <mergeCell ref="E154:U154"/>
    <mergeCell ref="V154:AG154"/>
    <mergeCell ref="AH154:AP154"/>
    <mergeCell ref="AQ154:AZ154"/>
    <mergeCell ref="BA154:BF154"/>
    <mergeCell ref="E155:U155"/>
    <mergeCell ref="V155:AG155"/>
    <mergeCell ref="AH155:AP155"/>
    <mergeCell ref="E157:U157"/>
    <mergeCell ref="V157:AG157"/>
    <mergeCell ref="AH157:AP157"/>
    <mergeCell ref="AQ157:AZ157"/>
    <mergeCell ref="BA157:BF157"/>
    <mergeCell ref="E158:U158"/>
    <mergeCell ref="V158:AG158"/>
    <mergeCell ref="AM144:AN144"/>
    <mergeCell ref="AO144:AR144"/>
    <mergeCell ref="D148:J149"/>
    <mergeCell ref="L148:BF149"/>
    <mergeCell ref="D151:BG151"/>
    <mergeCell ref="D152:U153"/>
    <mergeCell ref="V152:BG152"/>
    <mergeCell ref="V153:AG153"/>
    <mergeCell ref="AH153:AP153"/>
    <mergeCell ref="AQ153:AZ153"/>
    <mergeCell ref="J133:P133"/>
    <mergeCell ref="R133:W133"/>
    <mergeCell ref="A140:J140"/>
    <mergeCell ref="G143:K145"/>
    <mergeCell ref="T144:U144"/>
    <mergeCell ref="V144:W144"/>
    <mergeCell ref="AF130:AG131"/>
    <mergeCell ref="AH130:AI131"/>
    <mergeCell ref="AJ130:AK131"/>
    <mergeCell ref="R131:W131"/>
    <mergeCell ref="R132:W132"/>
    <mergeCell ref="AA132:AA133"/>
    <mergeCell ref="AB132:AC133"/>
    <mergeCell ref="AD132:AE133"/>
    <mergeCell ref="AF132:AG133"/>
    <mergeCell ref="AH132:AI133"/>
    <mergeCell ref="AF128:AG129"/>
    <mergeCell ref="AH128:AI129"/>
    <mergeCell ref="AJ128:AK129"/>
    <mergeCell ref="AP128:BF128"/>
    <mergeCell ref="R129:W129"/>
    <mergeCell ref="AP129:BF133"/>
    <mergeCell ref="R130:W130"/>
    <mergeCell ref="AA130:AA131"/>
    <mergeCell ref="AB130:AC131"/>
    <mergeCell ref="AD130:AE131"/>
    <mergeCell ref="AD128:AE129"/>
    <mergeCell ref="AJ132:AK133"/>
    <mergeCell ref="BL125:BN125"/>
    <mergeCell ref="BQ125:BS125"/>
    <mergeCell ref="J126:P126"/>
    <mergeCell ref="R126:W126"/>
    <mergeCell ref="AA126:AA127"/>
    <mergeCell ref="AB126:AC127"/>
    <mergeCell ref="AD126:AE127"/>
    <mergeCell ref="AF126:AG127"/>
    <mergeCell ref="AH126:AI127"/>
    <mergeCell ref="AJ126:AK127"/>
    <mergeCell ref="AF124:AG125"/>
    <mergeCell ref="AH124:AI125"/>
    <mergeCell ref="AJ124:AK125"/>
    <mergeCell ref="AP124:BF124"/>
    <mergeCell ref="R125:W125"/>
    <mergeCell ref="AP125:BF126"/>
    <mergeCell ref="E124:P124"/>
    <mergeCell ref="R124:W124"/>
    <mergeCell ref="Z124:Z133"/>
    <mergeCell ref="AA124:AA125"/>
    <mergeCell ref="AB124:AC125"/>
    <mergeCell ref="AD124:AE125"/>
    <mergeCell ref="AA128:AA129"/>
    <mergeCell ref="AB128:AC129"/>
    <mergeCell ref="R123:W123"/>
    <mergeCell ref="AB123:AC123"/>
    <mergeCell ref="AD123:AE123"/>
    <mergeCell ref="AF123:AG123"/>
    <mergeCell ref="AH123:AI123"/>
    <mergeCell ref="AJ123:AK123"/>
    <mergeCell ref="Z120:AK120"/>
    <mergeCell ref="BK120:BM121"/>
    <mergeCell ref="D121:G121"/>
    <mergeCell ref="D110:S110"/>
    <mergeCell ref="T110:W110"/>
    <mergeCell ref="X110:Y110"/>
    <mergeCell ref="Z110:AA110"/>
    <mergeCell ref="AB110:AC110"/>
    <mergeCell ref="BP121:BP122"/>
    <mergeCell ref="BQ121:BQ122"/>
    <mergeCell ref="R122:W122"/>
    <mergeCell ref="AB122:AK122"/>
    <mergeCell ref="AR110:AS110"/>
    <mergeCell ref="AT110:AV110"/>
    <mergeCell ref="BC110:BG110"/>
    <mergeCell ref="A113:J113"/>
    <mergeCell ref="U115:AK115"/>
    <mergeCell ref="U116:Y116"/>
    <mergeCell ref="Z116:AA116"/>
    <mergeCell ref="AE116:AI116"/>
    <mergeCell ref="AJ116:AK116"/>
    <mergeCell ref="AD110:AE110"/>
    <mergeCell ref="AF110:AG110"/>
    <mergeCell ref="AH110:AI110"/>
    <mergeCell ref="AJ110:AK110"/>
    <mergeCell ref="AL110:AM110"/>
    <mergeCell ref="AN110:AQ110"/>
    <mergeCell ref="AL108:AM108"/>
    <mergeCell ref="AN108:AQ108"/>
    <mergeCell ref="AR108:AS108"/>
    <mergeCell ref="AT108:AV108"/>
    <mergeCell ref="AL109:AM109"/>
    <mergeCell ref="AN109:AQ109"/>
    <mergeCell ref="AR109:AS109"/>
    <mergeCell ref="AT109:AV109"/>
    <mergeCell ref="BC109:BG109"/>
    <mergeCell ref="D109:S109"/>
    <mergeCell ref="T109:W109"/>
    <mergeCell ref="X109:Y109"/>
    <mergeCell ref="Z109:AA109"/>
    <mergeCell ref="AB109:AC109"/>
    <mergeCell ref="AD109:AE109"/>
    <mergeCell ref="AF109:AG109"/>
    <mergeCell ref="AH109:AI109"/>
    <mergeCell ref="AJ109:AK109"/>
    <mergeCell ref="D107:S107"/>
    <mergeCell ref="T107:W107"/>
    <mergeCell ref="X107:Y107"/>
    <mergeCell ref="Z107:AA107"/>
    <mergeCell ref="AB107:AC107"/>
    <mergeCell ref="AR107:AS107"/>
    <mergeCell ref="AT107:AV107"/>
    <mergeCell ref="BC107:BG107"/>
    <mergeCell ref="D108:S108"/>
    <mergeCell ref="T108:W108"/>
    <mergeCell ref="X108:Y108"/>
    <mergeCell ref="Z108:AA108"/>
    <mergeCell ref="AB108:AC108"/>
    <mergeCell ref="AD108:AE108"/>
    <mergeCell ref="AF108:AG108"/>
    <mergeCell ref="AD107:AE107"/>
    <mergeCell ref="AF107:AG107"/>
    <mergeCell ref="AH107:AI107"/>
    <mergeCell ref="AJ107:AK107"/>
    <mergeCell ref="AL107:AM107"/>
    <mergeCell ref="AN107:AQ107"/>
    <mergeCell ref="BC108:BG108"/>
    <mergeCell ref="AH108:AI108"/>
    <mergeCell ref="AJ108:AK108"/>
    <mergeCell ref="BC105:BG105"/>
    <mergeCell ref="D106:S106"/>
    <mergeCell ref="T106:W106"/>
    <mergeCell ref="X106:Y106"/>
    <mergeCell ref="Z106:AA106"/>
    <mergeCell ref="AB106:AC106"/>
    <mergeCell ref="AD106:AE106"/>
    <mergeCell ref="AF106:AG106"/>
    <mergeCell ref="AH106:AI106"/>
    <mergeCell ref="AJ106:AK106"/>
    <mergeCell ref="AH105:AI105"/>
    <mergeCell ref="AJ105:AK105"/>
    <mergeCell ref="AL105:AM105"/>
    <mergeCell ref="AN105:AQ105"/>
    <mergeCell ref="AR105:AS105"/>
    <mergeCell ref="AT105:AV105"/>
    <mergeCell ref="AL106:AM106"/>
    <mergeCell ref="AN106:AQ106"/>
    <mergeCell ref="AR106:AS106"/>
    <mergeCell ref="AT106:AV106"/>
    <mergeCell ref="BC106:BG106"/>
    <mergeCell ref="D105:S105"/>
    <mergeCell ref="T105:W105"/>
    <mergeCell ref="X105:Y105"/>
    <mergeCell ref="Z105:AA105"/>
    <mergeCell ref="AB105:AC105"/>
    <mergeCell ref="AD105:AE105"/>
    <mergeCell ref="AF105:AG105"/>
    <mergeCell ref="AD104:AE104"/>
    <mergeCell ref="AF104:AG104"/>
    <mergeCell ref="AL103:AM103"/>
    <mergeCell ref="AN103:AQ103"/>
    <mergeCell ref="AR103:AS103"/>
    <mergeCell ref="AT103:AV103"/>
    <mergeCell ref="BC103:BG103"/>
    <mergeCell ref="D104:S104"/>
    <mergeCell ref="T104:W104"/>
    <mergeCell ref="X104:Y104"/>
    <mergeCell ref="Z104:AA104"/>
    <mergeCell ref="AB104:AC104"/>
    <mergeCell ref="AR104:AS104"/>
    <mergeCell ref="AT104:AV104"/>
    <mergeCell ref="BC104:BG104"/>
    <mergeCell ref="AH104:AI104"/>
    <mergeCell ref="AJ104:AK104"/>
    <mergeCell ref="AL104:AM104"/>
    <mergeCell ref="AN104:AQ104"/>
    <mergeCell ref="BC102:BG102"/>
    <mergeCell ref="D103:S103"/>
    <mergeCell ref="T103:W103"/>
    <mergeCell ref="X103:Y103"/>
    <mergeCell ref="Z103:AA103"/>
    <mergeCell ref="AB103:AC103"/>
    <mergeCell ref="AD103:AE103"/>
    <mergeCell ref="AF103:AG103"/>
    <mergeCell ref="AH103:AI103"/>
    <mergeCell ref="AJ103:AK103"/>
    <mergeCell ref="AH102:AI102"/>
    <mergeCell ref="AJ102:AK102"/>
    <mergeCell ref="AL102:AM102"/>
    <mergeCell ref="AN102:AQ102"/>
    <mergeCell ref="AR102:AS102"/>
    <mergeCell ref="AT102:AV102"/>
    <mergeCell ref="AW101:AY110"/>
    <mergeCell ref="AZ101:BB110"/>
    <mergeCell ref="BC101:BG101"/>
    <mergeCell ref="D102:S102"/>
    <mergeCell ref="T102:W102"/>
    <mergeCell ref="X102:Y102"/>
    <mergeCell ref="Z102:AA102"/>
    <mergeCell ref="AB102:AC102"/>
    <mergeCell ref="AD102:AE102"/>
    <mergeCell ref="AF102:AG102"/>
    <mergeCell ref="AH101:AI101"/>
    <mergeCell ref="AJ101:AK101"/>
    <mergeCell ref="AL101:AM101"/>
    <mergeCell ref="AN101:AQ101"/>
    <mergeCell ref="AR101:AS101"/>
    <mergeCell ref="AT101:AV101"/>
    <mergeCell ref="AW100:AY100"/>
    <mergeCell ref="AZ100:BB100"/>
    <mergeCell ref="BC100:BG100"/>
    <mergeCell ref="D101:S101"/>
    <mergeCell ref="T101:W101"/>
    <mergeCell ref="X101:Y101"/>
    <mergeCell ref="Z101:AA101"/>
    <mergeCell ref="AB101:AC101"/>
    <mergeCell ref="AD101:AE101"/>
    <mergeCell ref="AF101:AG101"/>
    <mergeCell ref="AD100:AE100"/>
    <mergeCell ref="AF100:AG100"/>
    <mergeCell ref="AH100:AI100"/>
    <mergeCell ref="AJ100:AK100"/>
    <mergeCell ref="AN100:AQ100"/>
    <mergeCell ref="AT100:AV100"/>
    <mergeCell ref="AL99:AM100"/>
    <mergeCell ref="AN99:AQ99"/>
    <mergeCell ref="AR99:AS100"/>
    <mergeCell ref="BS99:BU99"/>
    <mergeCell ref="BV99:BX99"/>
    <mergeCell ref="D100:S100"/>
    <mergeCell ref="T100:W100"/>
    <mergeCell ref="X100:Y100"/>
    <mergeCell ref="Z100:AA100"/>
    <mergeCell ref="AB100:AC100"/>
    <mergeCell ref="AT95:AV95"/>
    <mergeCell ref="BC95:BG95"/>
    <mergeCell ref="X98:AM98"/>
    <mergeCell ref="AN98:AS98"/>
    <mergeCell ref="X99:AA99"/>
    <mergeCell ref="AB99:AC99"/>
    <mergeCell ref="AD99:AE99"/>
    <mergeCell ref="AF99:AG99"/>
    <mergeCell ref="AH99:AI99"/>
    <mergeCell ref="AJ99:AK99"/>
    <mergeCell ref="AF95:AG95"/>
    <mergeCell ref="AH95:AI95"/>
    <mergeCell ref="AJ95:AK95"/>
    <mergeCell ref="AL95:AM95"/>
    <mergeCell ref="AN95:AQ95"/>
    <mergeCell ref="AR95:AS95"/>
    <mergeCell ref="D95:S95"/>
    <mergeCell ref="T95:W95"/>
    <mergeCell ref="X95:Y95"/>
    <mergeCell ref="Z95:AA95"/>
    <mergeCell ref="AB95:AC95"/>
    <mergeCell ref="AD95:AE95"/>
    <mergeCell ref="AJ94:AK94"/>
    <mergeCell ref="AL94:AM94"/>
    <mergeCell ref="AN94:AQ94"/>
    <mergeCell ref="AR94:AS94"/>
    <mergeCell ref="AT94:AV94"/>
    <mergeCell ref="BC94:BG94"/>
    <mergeCell ref="AT93:AV93"/>
    <mergeCell ref="BC93:BG93"/>
    <mergeCell ref="D94:S94"/>
    <mergeCell ref="T94:W94"/>
    <mergeCell ref="X94:Y94"/>
    <mergeCell ref="Z94:AA94"/>
    <mergeCell ref="AB94:AC94"/>
    <mergeCell ref="AD94:AE94"/>
    <mergeCell ref="AF94:AG94"/>
    <mergeCell ref="AH94:AI94"/>
    <mergeCell ref="AF93:AG93"/>
    <mergeCell ref="AH93:AI93"/>
    <mergeCell ref="AJ93:AK93"/>
    <mergeCell ref="AL93:AM93"/>
    <mergeCell ref="AN93:AQ93"/>
    <mergeCell ref="AR93:AS93"/>
    <mergeCell ref="D93:S93"/>
    <mergeCell ref="T93:W93"/>
    <mergeCell ref="X93:Y93"/>
    <mergeCell ref="Z93:AA93"/>
    <mergeCell ref="AB93:AC93"/>
    <mergeCell ref="AD93:AE93"/>
    <mergeCell ref="AN92:AQ92"/>
    <mergeCell ref="AR92:AS92"/>
    <mergeCell ref="AT92:AV92"/>
    <mergeCell ref="BC92:BG92"/>
    <mergeCell ref="AT91:AV91"/>
    <mergeCell ref="BC91:BG91"/>
    <mergeCell ref="D92:S92"/>
    <mergeCell ref="T92:W92"/>
    <mergeCell ref="X92:Y92"/>
    <mergeCell ref="Z92:AA92"/>
    <mergeCell ref="AB92:AC92"/>
    <mergeCell ref="AD92:AE92"/>
    <mergeCell ref="AF92:AG92"/>
    <mergeCell ref="AH92:AI92"/>
    <mergeCell ref="AF91:AG91"/>
    <mergeCell ref="AH91:AI91"/>
    <mergeCell ref="AJ91:AK91"/>
    <mergeCell ref="AL91:AM91"/>
    <mergeCell ref="AN91:AQ91"/>
    <mergeCell ref="AR91:AS91"/>
    <mergeCell ref="D91:S91"/>
    <mergeCell ref="T91:W91"/>
    <mergeCell ref="BC90:BG90"/>
    <mergeCell ref="AT89:AV89"/>
    <mergeCell ref="BC89:BG89"/>
    <mergeCell ref="D90:S90"/>
    <mergeCell ref="T90:W90"/>
    <mergeCell ref="X90:Y90"/>
    <mergeCell ref="Z90:AA90"/>
    <mergeCell ref="AB90:AC90"/>
    <mergeCell ref="AD90:AE90"/>
    <mergeCell ref="AF90:AG90"/>
    <mergeCell ref="AH90:AI90"/>
    <mergeCell ref="AF89:AG89"/>
    <mergeCell ref="AH89:AI89"/>
    <mergeCell ref="AJ89:AK89"/>
    <mergeCell ref="AL89:AM89"/>
    <mergeCell ref="AN89:AQ89"/>
    <mergeCell ref="AR89:AS89"/>
    <mergeCell ref="D89:S89"/>
    <mergeCell ref="T89:W89"/>
    <mergeCell ref="X89:Y89"/>
    <mergeCell ref="Z89:AA89"/>
    <mergeCell ref="AB89:AC89"/>
    <mergeCell ref="AD89:AE89"/>
    <mergeCell ref="AJ90:AK90"/>
    <mergeCell ref="BC88:BG88"/>
    <mergeCell ref="AT87:AV87"/>
    <mergeCell ref="BC87:BG87"/>
    <mergeCell ref="D88:S88"/>
    <mergeCell ref="T88:W88"/>
    <mergeCell ref="X88:Y88"/>
    <mergeCell ref="Z88:AA88"/>
    <mergeCell ref="AB88:AC88"/>
    <mergeCell ref="AD88:AE88"/>
    <mergeCell ref="AF88:AG88"/>
    <mergeCell ref="AH88:AI88"/>
    <mergeCell ref="AF87:AG87"/>
    <mergeCell ref="AH87:AI87"/>
    <mergeCell ref="AJ87:AK87"/>
    <mergeCell ref="AL87:AM87"/>
    <mergeCell ref="AN87:AQ87"/>
    <mergeCell ref="AR87:AS87"/>
    <mergeCell ref="BC86:BG86"/>
    <mergeCell ref="D87:S87"/>
    <mergeCell ref="T87:W87"/>
    <mergeCell ref="X87:Y87"/>
    <mergeCell ref="Z87:AA87"/>
    <mergeCell ref="AB87:AC87"/>
    <mergeCell ref="AD87:AE87"/>
    <mergeCell ref="AF86:AG86"/>
    <mergeCell ref="AH86:AI86"/>
    <mergeCell ref="AJ86:AK86"/>
    <mergeCell ref="AL86:AM86"/>
    <mergeCell ref="AN86:AQ86"/>
    <mergeCell ref="AR86:AS86"/>
    <mergeCell ref="D86:S86"/>
    <mergeCell ref="T86:W86"/>
    <mergeCell ref="X86:Y86"/>
    <mergeCell ref="Z86:AA86"/>
    <mergeCell ref="AB86:AC86"/>
    <mergeCell ref="AD86:AE86"/>
    <mergeCell ref="D85:S85"/>
    <mergeCell ref="T85:W85"/>
    <mergeCell ref="X85:Y85"/>
    <mergeCell ref="Z85:AA85"/>
    <mergeCell ref="AB85:AC85"/>
    <mergeCell ref="AD85:AE85"/>
    <mergeCell ref="AT86:AV86"/>
    <mergeCell ref="AW86:AY95"/>
    <mergeCell ref="AZ86:BB95"/>
    <mergeCell ref="AJ88:AK88"/>
    <mergeCell ref="AL88:AM88"/>
    <mergeCell ref="AN88:AQ88"/>
    <mergeCell ref="AR88:AS88"/>
    <mergeCell ref="AT88:AV88"/>
    <mergeCell ref="X91:Y91"/>
    <mergeCell ref="Z91:AA91"/>
    <mergeCell ref="AB91:AC91"/>
    <mergeCell ref="AD91:AE91"/>
    <mergeCell ref="AL90:AM90"/>
    <mergeCell ref="AN90:AQ90"/>
    <mergeCell ref="AR90:AS90"/>
    <mergeCell ref="AT90:AV90"/>
    <mergeCell ref="AJ92:AK92"/>
    <mergeCell ref="AL92:AM92"/>
    <mergeCell ref="AJ84:AK84"/>
    <mergeCell ref="AL84:AM85"/>
    <mergeCell ref="AN84:AQ84"/>
    <mergeCell ref="AR84:AS85"/>
    <mergeCell ref="BS84:BU84"/>
    <mergeCell ref="BV84:BX84"/>
    <mergeCell ref="AZ85:BB85"/>
    <mergeCell ref="BC85:BG85"/>
    <mergeCell ref="F80:G80"/>
    <mergeCell ref="H80:I80"/>
    <mergeCell ref="A83:J83"/>
    <mergeCell ref="X83:AM83"/>
    <mergeCell ref="AN83:AS83"/>
    <mergeCell ref="X84:AA84"/>
    <mergeCell ref="AB84:AC84"/>
    <mergeCell ref="AD84:AE84"/>
    <mergeCell ref="AF84:AG84"/>
    <mergeCell ref="AH84:AI84"/>
    <mergeCell ref="AF85:AG85"/>
    <mergeCell ref="AH85:AI85"/>
    <mergeCell ref="AJ85:AK85"/>
    <mergeCell ref="AN85:AQ85"/>
    <mergeCell ref="AT85:AV85"/>
    <mergeCell ref="AW85:AY85"/>
    <mergeCell ref="C73:D77"/>
    <mergeCell ref="E74:H74"/>
    <mergeCell ref="I74:L74"/>
    <mergeCell ref="M74:P74"/>
    <mergeCell ref="AA74:AA75"/>
    <mergeCell ref="AB74:AC75"/>
    <mergeCell ref="AD74:AE75"/>
    <mergeCell ref="E76:P76"/>
    <mergeCell ref="R76:W76"/>
    <mergeCell ref="E77:I79"/>
    <mergeCell ref="R77:W77"/>
    <mergeCell ref="J78:P78"/>
    <mergeCell ref="R78:W78"/>
    <mergeCell ref="R79:W79"/>
    <mergeCell ref="BS69:BS70"/>
    <mergeCell ref="BT69:BT70"/>
    <mergeCell ref="BU69:BU70"/>
    <mergeCell ref="R70:W70"/>
    <mergeCell ref="AA70:AA71"/>
    <mergeCell ref="AB70:AC71"/>
    <mergeCell ref="AD70:AE71"/>
    <mergeCell ref="AF70:AG71"/>
    <mergeCell ref="AH70:AI71"/>
    <mergeCell ref="AJ70:AK71"/>
    <mergeCell ref="AP70:BF70"/>
    <mergeCell ref="R71:W71"/>
    <mergeCell ref="AP71:BF75"/>
    <mergeCell ref="R72:W72"/>
    <mergeCell ref="AA72:AA73"/>
    <mergeCell ref="AB72:AC73"/>
    <mergeCell ref="AD72:AE73"/>
    <mergeCell ref="AJ74:AK75"/>
    <mergeCell ref="R75:W75"/>
    <mergeCell ref="AF72:AG73"/>
    <mergeCell ref="AH72:AI73"/>
    <mergeCell ref="AJ72:AK73"/>
    <mergeCell ref="AF74:AG75"/>
    <mergeCell ref="AH74:AI75"/>
    <mergeCell ref="AP66:BF66"/>
    <mergeCell ref="AP67:BF68"/>
    <mergeCell ref="R68:W68"/>
    <mergeCell ref="AA68:AA69"/>
    <mergeCell ref="AB68:AC69"/>
    <mergeCell ref="AD68:AE69"/>
    <mergeCell ref="AF68:AG69"/>
    <mergeCell ref="AH68:AI69"/>
    <mergeCell ref="AJ68:AK69"/>
    <mergeCell ref="R69:W69"/>
    <mergeCell ref="E66:H66"/>
    <mergeCell ref="I66:V66"/>
    <mergeCell ref="Z66:Z75"/>
    <mergeCell ref="AA66:AA67"/>
    <mergeCell ref="AB66:AC67"/>
    <mergeCell ref="AD66:AE67"/>
    <mergeCell ref="AF66:AG67"/>
    <mergeCell ref="AH66:AI67"/>
    <mergeCell ref="AJ66:AK67"/>
    <mergeCell ref="E69:P69"/>
    <mergeCell ref="J71:P71"/>
    <mergeCell ref="E75:H75"/>
    <mergeCell ref="I75:L75"/>
    <mergeCell ref="M75:P75"/>
    <mergeCell ref="Z62:AK62"/>
    <mergeCell ref="D63:G63"/>
    <mergeCell ref="E64:Z64"/>
    <mergeCell ref="AB64:AK64"/>
    <mergeCell ref="E65:H65"/>
    <mergeCell ref="I65:V65"/>
    <mergeCell ref="AB65:AC65"/>
    <mergeCell ref="AD65:AE65"/>
    <mergeCell ref="AF65:AG65"/>
    <mergeCell ref="AH65:AI65"/>
    <mergeCell ref="AJ65:AK65"/>
    <mergeCell ref="D59:I59"/>
    <mergeCell ref="J59:AB59"/>
    <mergeCell ref="AD59:BF59"/>
    <mergeCell ref="BK59:BM60"/>
    <mergeCell ref="BP60:BP61"/>
    <mergeCell ref="BQ60:BQ61"/>
    <mergeCell ref="A61:J61"/>
    <mergeCell ref="D57:I57"/>
    <mergeCell ref="J57:AB57"/>
    <mergeCell ref="AD57:BF57"/>
    <mergeCell ref="D58:I58"/>
    <mergeCell ref="J58:AB58"/>
    <mergeCell ref="AD58:BF58"/>
    <mergeCell ref="D55:I55"/>
    <mergeCell ref="J55:AB55"/>
    <mergeCell ref="AD55:BF55"/>
    <mergeCell ref="D56:I56"/>
    <mergeCell ref="J56:AB56"/>
    <mergeCell ref="AD56:BF56"/>
    <mergeCell ref="D53:I53"/>
    <mergeCell ref="J53:AB53"/>
    <mergeCell ref="AD53:BF53"/>
    <mergeCell ref="D54:I54"/>
    <mergeCell ref="J54:AB54"/>
    <mergeCell ref="AD54:BF54"/>
    <mergeCell ref="D51:I51"/>
    <mergeCell ref="J51:AB51"/>
    <mergeCell ref="AD51:BF51"/>
    <mergeCell ref="D52:I52"/>
    <mergeCell ref="J52:AB52"/>
    <mergeCell ref="AD52:BF52"/>
    <mergeCell ref="D48:AB48"/>
    <mergeCell ref="AD48:BF48"/>
    <mergeCell ref="D49:I49"/>
    <mergeCell ref="J49:AB49"/>
    <mergeCell ref="AD49:BF49"/>
    <mergeCell ref="D50:I50"/>
    <mergeCell ref="J50:AB50"/>
    <mergeCell ref="AD50:BF50"/>
    <mergeCell ref="D46:I46"/>
    <mergeCell ref="J46:AB46"/>
    <mergeCell ref="AD46:BF46"/>
    <mergeCell ref="D47:I47"/>
    <mergeCell ref="J47:AB47"/>
    <mergeCell ref="AD47:BF47"/>
    <mergeCell ref="D44:I44"/>
    <mergeCell ref="J44:AB44"/>
    <mergeCell ref="AD44:BF44"/>
    <mergeCell ref="D45:I45"/>
    <mergeCell ref="J45:AB45"/>
    <mergeCell ref="AD45:BF45"/>
    <mergeCell ref="D42:I42"/>
    <mergeCell ref="J42:AB42"/>
    <mergeCell ref="AD42:BF42"/>
    <mergeCell ref="D43:I43"/>
    <mergeCell ref="J43:AB43"/>
    <mergeCell ref="AD43:BF43"/>
    <mergeCell ref="D40:I40"/>
    <mergeCell ref="J40:AB40"/>
    <mergeCell ref="AD40:BF40"/>
    <mergeCell ref="D41:I41"/>
    <mergeCell ref="J41:AB41"/>
    <mergeCell ref="AD41:BF41"/>
    <mergeCell ref="D38:I38"/>
    <mergeCell ref="J38:AB38"/>
    <mergeCell ref="AD38:BF38"/>
    <mergeCell ref="D39:I39"/>
    <mergeCell ref="J39:AB39"/>
    <mergeCell ref="AD39:BF39"/>
    <mergeCell ref="D35:AB35"/>
    <mergeCell ref="AD35:BF36"/>
    <mergeCell ref="D36:AB36"/>
    <mergeCell ref="D37:I37"/>
    <mergeCell ref="J37:AB37"/>
    <mergeCell ref="AD37:BF37"/>
    <mergeCell ref="D28:AB28"/>
    <mergeCell ref="AD28:BF33"/>
    <mergeCell ref="D29:AB29"/>
    <mergeCell ref="D30:AB30"/>
    <mergeCell ref="D31:AB31"/>
    <mergeCell ref="D32:AB32"/>
    <mergeCell ref="D33:AB33"/>
    <mergeCell ref="D22:AR22"/>
    <mergeCell ref="AY22:BF22"/>
    <mergeCell ref="D23:AV23"/>
    <mergeCell ref="AY23:BF23"/>
    <mergeCell ref="D27:AB27"/>
    <mergeCell ref="AD27:BF27"/>
    <mergeCell ref="D25:O25"/>
    <mergeCell ref="R25:S25"/>
    <mergeCell ref="W25:AC25"/>
    <mergeCell ref="AI25:AR25"/>
    <mergeCell ref="AU25:AV25"/>
    <mergeCell ref="D17:Q17"/>
    <mergeCell ref="S17:V17"/>
    <mergeCell ref="X17:BF17"/>
    <mergeCell ref="D19:BC19"/>
    <mergeCell ref="D20:BF20"/>
    <mergeCell ref="D21:BF21"/>
    <mergeCell ref="AT10:BC10"/>
    <mergeCell ref="M12:T12"/>
    <mergeCell ref="V12:AJ12"/>
    <mergeCell ref="A14:J14"/>
    <mergeCell ref="D16:Q16"/>
    <mergeCell ref="S16:V16"/>
    <mergeCell ref="X16:BB16"/>
    <mergeCell ref="D5:G5"/>
    <mergeCell ref="K5:BF5"/>
    <mergeCell ref="D7:G7"/>
    <mergeCell ref="K7:BF7"/>
    <mergeCell ref="D9:I9"/>
    <mergeCell ref="K9:AJ9"/>
    <mergeCell ref="AQ9:AW9"/>
    <mergeCell ref="AX9:BF9"/>
    <mergeCell ref="A1:Q3"/>
    <mergeCell ref="U1:BA1"/>
    <mergeCell ref="BB1:BF1"/>
    <mergeCell ref="V2:BA2"/>
    <mergeCell ref="BB2:BF2"/>
    <mergeCell ref="U3:BA3"/>
    <mergeCell ref="BB3:BF3"/>
  </mergeCells>
  <conditionalFormatting sqref="X86:Y86">
    <cfRule type="expression" dxfId="1225" priority="385">
      <formula>AND($D86&lt;&gt;"",$X86="")</formula>
    </cfRule>
  </conditionalFormatting>
  <conditionalFormatting sqref="Z86:AA86">
    <cfRule type="expression" dxfId="1224" priority="384">
      <formula>AND($D86&lt;&gt;"",$Z86="")</formula>
    </cfRule>
  </conditionalFormatting>
  <conditionalFormatting sqref="AB86:AC86">
    <cfRule type="expression" dxfId="1223" priority="383">
      <formula>AND($D86&lt;&gt;"",$AB86="")</formula>
    </cfRule>
  </conditionalFormatting>
  <conditionalFormatting sqref="AD86:AE86">
    <cfRule type="expression" dxfId="1222" priority="382">
      <formula>AND($D86&lt;&gt;"",$AD86="")</formula>
    </cfRule>
  </conditionalFormatting>
  <conditionalFormatting sqref="AF86:AG86">
    <cfRule type="expression" dxfId="1221" priority="381">
      <formula>AND($D86&lt;&gt;"",$AF86="")</formula>
    </cfRule>
  </conditionalFormatting>
  <conditionalFormatting sqref="AH86:AI86">
    <cfRule type="expression" dxfId="1220" priority="380">
      <formula>AND($D86&lt;&gt;"",$AH86="")</formula>
    </cfRule>
  </conditionalFormatting>
  <conditionalFormatting sqref="AJ86:AK86">
    <cfRule type="expression" dxfId="1219" priority="379">
      <formula>AND($D86&lt;&gt;"",$AJ86="")</formula>
    </cfRule>
  </conditionalFormatting>
  <conditionalFormatting sqref="E65:H65">
    <cfRule type="expression" dxfId="1218" priority="378">
      <formula>$I$66&lt;&gt;""</formula>
    </cfRule>
  </conditionalFormatting>
  <conditionalFormatting sqref="I65:V65">
    <cfRule type="expression" dxfId="1217" priority="377">
      <formula>$I$66&lt;&gt;""</formula>
    </cfRule>
  </conditionalFormatting>
  <conditionalFormatting sqref="AD124:AE133">
    <cfRule type="expression" dxfId="1216" priority="336">
      <formula>$AK$12=1</formula>
    </cfRule>
  </conditionalFormatting>
  <conditionalFormatting sqref="AB66:AC67">
    <cfRule type="expression" dxfId="1215" priority="372">
      <formula>$AK$12=1</formula>
    </cfRule>
  </conditionalFormatting>
  <conditionalFormatting sqref="AB68:AC69">
    <cfRule type="expression" dxfId="1214" priority="371">
      <formula>$AK$12=1</formula>
    </cfRule>
  </conditionalFormatting>
  <conditionalFormatting sqref="AB70:AC71">
    <cfRule type="expression" dxfId="1213" priority="370">
      <formula>$AK$12=1</formula>
    </cfRule>
  </conditionalFormatting>
  <conditionalFormatting sqref="AB72:AC73">
    <cfRule type="expression" dxfId="1212" priority="369">
      <formula>$AK$12=1</formula>
    </cfRule>
  </conditionalFormatting>
  <conditionalFormatting sqref="AB74:AC75">
    <cfRule type="expression" dxfId="1211" priority="368">
      <formula>$AK$12=1</formula>
    </cfRule>
  </conditionalFormatting>
  <conditionalFormatting sqref="AD66:AE75">
    <cfRule type="expression" dxfId="1210" priority="367">
      <formula>$AK$12=1</formula>
    </cfRule>
  </conditionalFormatting>
  <conditionalFormatting sqref="AB124:AC125">
    <cfRule type="expression" dxfId="1209" priority="361">
      <formula>$AB$66=x</formula>
    </cfRule>
    <cfRule type="expression" dxfId="1208" priority="366">
      <formula>$AK$12=1</formula>
    </cfRule>
  </conditionalFormatting>
  <conditionalFormatting sqref="AB126:AC127">
    <cfRule type="expression" dxfId="1207" priority="356">
      <formula>$AB$68=x</formula>
    </cfRule>
    <cfRule type="expression" dxfId="1206" priority="365">
      <formula>$AK$12=1</formula>
    </cfRule>
  </conditionalFormatting>
  <conditionalFormatting sqref="AB128:AC129">
    <cfRule type="expression" dxfId="1205" priority="351">
      <formula>$AB$70=x</formula>
    </cfRule>
    <cfRule type="expression" dxfId="1204" priority="364">
      <formula>$AK$12=1</formula>
    </cfRule>
  </conditionalFormatting>
  <conditionalFormatting sqref="AB130:AC131">
    <cfRule type="expression" dxfId="1203" priority="346">
      <formula>$AB$72=x</formula>
    </cfRule>
    <cfRule type="expression" dxfId="1202" priority="363">
      <formula>$AK$12=1</formula>
    </cfRule>
  </conditionalFormatting>
  <conditionalFormatting sqref="AB132:AC133">
    <cfRule type="expression" dxfId="1201" priority="341">
      <formula>$AB$74=x</formula>
    </cfRule>
    <cfRule type="expression" dxfId="1200" priority="362">
      <formula>$AK$12=1</formula>
    </cfRule>
  </conditionalFormatting>
  <conditionalFormatting sqref="AJ124:AK125">
    <cfRule type="expression" dxfId="1199" priority="357">
      <formula>$AJ$66=x</formula>
    </cfRule>
  </conditionalFormatting>
  <conditionalFormatting sqref="AJ126:AK127">
    <cfRule type="expression" dxfId="1198" priority="352">
      <formula>$AJ$68=x</formula>
    </cfRule>
  </conditionalFormatting>
  <conditionalFormatting sqref="AJ128:AK129">
    <cfRule type="expression" dxfId="1197" priority="347">
      <formula>$AJ$70=x</formula>
    </cfRule>
  </conditionalFormatting>
  <conditionalFormatting sqref="AJ130:AK131">
    <cfRule type="expression" dxfId="1196" priority="342">
      <formula>$AJ$72=x</formula>
    </cfRule>
  </conditionalFormatting>
  <conditionalFormatting sqref="AJ132:AK133">
    <cfRule type="expression" dxfId="1195" priority="337">
      <formula>$AJ$74=x</formula>
    </cfRule>
  </conditionalFormatting>
  <conditionalFormatting sqref="AD124:AE125">
    <cfRule type="expression" dxfId="1194" priority="360">
      <formula>$AD$66=x</formula>
    </cfRule>
  </conditionalFormatting>
  <conditionalFormatting sqref="AF124:AG125">
    <cfRule type="expression" dxfId="1193" priority="359">
      <formula>$AF$66=x</formula>
    </cfRule>
  </conditionalFormatting>
  <conditionalFormatting sqref="AH124:AI125">
    <cfRule type="expression" dxfId="1192" priority="358">
      <formula>$AH$66=x</formula>
    </cfRule>
  </conditionalFormatting>
  <conditionalFormatting sqref="AD126:AE127">
    <cfRule type="expression" dxfId="1191" priority="355">
      <formula>$AD$68=x</formula>
    </cfRule>
  </conditionalFormatting>
  <conditionalFormatting sqref="AF126:AG127">
    <cfRule type="expression" dxfId="1190" priority="354">
      <formula>$AF$68=x</formula>
    </cfRule>
  </conditionalFormatting>
  <conditionalFormatting sqref="AH126:AI127">
    <cfRule type="expression" dxfId="1189" priority="353">
      <formula>$AH$68=x</formula>
    </cfRule>
  </conditionalFormatting>
  <conditionalFormatting sqref="AD128:AE129">
    <cfRule type="expression" dxfId="1188" priority="350">
      <formula>$AD$70=x</formula>
    </cfRule>
  </conditionalFormatting>
  <conditionalFormatting sqref="AF128:AG129">
    <cfRule type="expression" dxfId="1187" priority="349">
      <formula>$AF$70=x</formula>
    </cfRule>
  </conditionalFormatting>
  <conditionalFormatting sqref="AH128:AI129">
    <cfRule type="expression" dxfId="1186" priority="348">
      <formula>$AH$70=x</formula>
    </cfRule>
  </conditionalFormatting>
  <conditionalFormatting sqref="AD130:AE131">
    <cfRule type="expression" dxfId="1185" priority="345">
      <formula>$AD$72=x</formula>
    </cfRule>
  </conditionalFormatting>
  <conditionalFormatting sqref="AF130:AG131">
    <cfRule type="expression" dxfId="1184" priority="344">
      <formula>$AF$72=x</formula>
    </cfRule>
  </conditionalFormatting>
  <conditionalFormatting sqref="AH130:AI131">
    <cfRule type="expression" dxfId="1183" priority="343">
      <formula>$AH$72=x</formula>
    </cfRule>
  </conditionalFormatting>
  <conditionalFormatting sqref="AD132:AE133">
    <cfRule type="expression" dxfId="1182" priority="340">
      <formula>$AD$74=x</formula>
    </cfRule>
  </conditionalFormatting>
  <conditionalFormatting sqref="AF132:AG133">
    <cfRule type="expression" dxfId="1181" priority="339">
      <formula>$AF$74=x</formula>
    </cfRule>
  </conditionalFormatting>
  <conditionalFormatting sqref="AH132:AI133">
    <cfRule type="expression" dxfId="1180" priority="338">
      <formula>$AH$74=x</formula>
    </cfRule>
  </conditionalFormatting>
  <conditionalFormatting sqref="D28:AB33">
    <cfRule type="cellIs" dxfId="1179" priority="335" operator="notEqual">
      <formula>$BF$18</formula>
    </cfRule>
  </conditionalFormatting>
  <conditionalFormatting sqref="AD28">
    <cfRule type="cellIs" dxfId="1178" priority="334" operator="notEqual">
      <formula>$BF$18</formula>
    </cfRule>
  </conditionalFormatting>
  <conditionalFormatting sqref="I66:V66">
    <cfRule type="expression" dxfId="1177" priority="333">
      <formula>$I$65&lt;&gt;""</formula>
    </cfRule>
  </conditionalFormatting>
  <conditionalFormatting sqref="D21">
    <cfRule type="expression" dxfId="1176" priority="332">
      <formula>$AK$12&lt;&gt;1</formula>
    </cfRule>
  </conditionalFormatting>
  <conditionalFormatting sqref="X89:Y89">
    <cfRule type="expression" dxfId="1175" priority="326">
      <formula>AND($D89&lt;&gt;"",$X89="")</formula>
    </cfRule>
  </conditionalFormatting>
  <conditionalFormatting sqref="Z89:AA89">
    <cfRule type="expression" dxfId="1174" priority="325">
      <formula>AND($D89&lt;&gt;"",$Z89="")</formula>
    </cfRule>
  </conditionalFormatting>
  <conditionalFormatting sqref="AB89:AC89">
    <cfRule type="expression" dxfId="1173" priority="324">
      <formula>AND($D89&lt;&gt;"",$AB89="")</formula>
    </cfRule>
  </conditionalFormatting>
  <conditionalFormatting sqref="AD89:AE89">
    <cfRule type="expression" dxfId="1172" priority="323">
      <formula>AND($D89&lt;&gt;"",$AD89="")</formula>
    </cfRule>
  </conditionalFormatting>
  <conditionalFormatting sqref="AF89:AG89">
    <cfRule type="expression" dxfId="1171" priority="322">
      <formula>AND($D89&lt;&gt;"",$AF89="")</formula>
    </cfRule>
  </conditionalFormatting>
  <conditionalFormatting sqref="AH89:AI89">
    <cfRule type="expression" dxfId="1170" priority="321">
      <formula>AND($D89&lt;&gt;"",$AH89="")</formula>
    </cfRule>
  </conditionalFormatting>
  <conditionalFormatting sqref="AJ89:AK89">
    <cfRule type="expression" dxfId="1169" priority="320">
      <formula>AND($D89&lt;&gt;"",$AJ89="")</formula>
    </cfRule>
  </conditionalFormatting>
  <conditionalFormatting sqref="X90:Y90">
    <cfRule type="expression" dxfId="1168" priority="319">
      <formula>AND($D90&lt;&gt;"",$X90="")</formula>
    </cfRule>
  </conditionalFormatting>
  <conditionalFormatting sqref="Z90:AA90">
    <cfRule type="expression" dxfId="1167" priority="318">
      <formula>AND($D90&lt;&gt;"",$Z90="")</formula>
    </cfRule>
  </conditionalFormatting>
  <conditionalFormatting sqref="AB90:AC90">
    <cfRule type="expression" dxfId="1166" priority="317">
      <formula>AND($D90&lt;&gt;"",$AB90="")</formula>
    </cfRule>
  </conditionalFormatting>
  <conditionalFormatting sqref="AD90:AE90">
    <cfRule type="expression" dxfId="1165" priority="316">
      <formula>AND($D90&lt;&gt;"",$AD90="")</formula>
    </cfRule>
  </conditionalFormatting>
  <conditionalFormatting sqref="AF90:AG90">
    <cfRule type="expression" dxfId="1164" priority="315">
      <formula>AND($D90&lt;&gt;"",$AF90="")</formula>
    </cfRule>
  </conditionalFormatting>
  <conditionalFormatting sqref="AH90:AI90">
    <cfRule type="expression" dxfId="1163" priority="314">
      <formula>AND($D90&lt;&gt;"",$AH90="")</formula>
    </cfRule>
  </conditionalFormatting>
  <conditionalFormatting sqref="AJ90:AK90">
    <cfRule type="expression" dxfId="1162" priority="313">
      <formula>AND($D90&lt;&gt;"",$AJ90="")</formula>
    </cfRule>
  </conditionalFormatting>
  <conditionalFormatting sqref="X91:Y91">
    <cfRule type="expression" dxfId="1161" priority="312">
      <formula>AND($D91&lt;&gt;"",$X91="")</formula>
    </cfRule>
  </conditionalFormatting>
  <conditionalFormatting sqref="Z91:AA91">
    <cfRule type="expression" dxfId="1160" priority="311">
      <formula>AND($D91&lt;&gt;"",$Z91="")</formula>
    </cfRule>
  </conditionalFormatting>
  <conditionalFormatting sqref="AB91:AC91">
    <cfRule type="expression" dxfId="1159" priority="310">
      <formula>AND($D91&lt;&gt;"",$AB91="")</formula>
    </cfRule>
  </conditionalFormatting>
  <conditionalFormatting sqref="AD91:AE91">
    <cfRule type="expression" dxfId="1158" priority="309">
      <formula>AND($D91&lt;&gt;"",$AD91="")</formula>
    </cfRule>
  </conditionalFormatting>
  <conditionalFormatting sqref="AF91:AG91">
    <cfRule type="expression" dxfId="1157" priority="308">
      <formula>AND($D91&lt;&gt;"",$AF91="")</formula>
    </cfRule>
  </conditionalFormatting>
  <conditionalFormatting sqref="AH91:AI91">
    <cfRule type="expression" dxfId="1156" priority="307">
      <formula>AND($D91&lt;&gt;"",$AH91="")</formula>
    </cfRule>
  </conditionalFormatting>
  <conditionalFormatting sqref="AJ91:AK91">
    <cfRule type="expression" dxfId="1155" priority="306">
      <formula>AND($D91&lt;&gt;"",$AJ91="")</formula>
    </cfRule>
  </conditionalFormatting>
  <conditionalFormatting sqref="X92:Y92">
    <cfRule type="expression" dxfId="1154" priority="305">
      <formula>AND($D92&lt;&gt;"",$X92="")</formula>
    </cfRule>
  </conditionalFormatting>
  <conditionalFormatting sqref="Z92:AA92">
    <cfRule type="expression" dxfId="1153" priority="304">
      <formula>AND($D92&lt;&gt;"",$Z92="")</formula>
    </cfRule>
  </conditionalFormatting>
  <conditionalFormatting sqref="AB92:AC92">
    <cfRule type="expression" dxfId="1152" priority="303">
      <formula>AND($D92&lt;&gt;"",$AB92="")</formula>
    </cfRule>
  </conditionalFormatting>
  <conditionalFormatting sqref="AD92:AE92">
    <cfRule type="expression" dxfId="1151" priority="302">
      <formula>AND($D92&lt;&gt;"",$AD92="")</formula>
    </cfRule>
  </conditionalFormatting>
  <conditionalFormatting sqref="AF92:AG92">
    <cfRule type="expression" dxfId="1150" priority="301">
      <formula>AND($D92&lt;&gt;"",$AF92="")</formula>
    </cfRule>
  </conditionalFormatting>
  <conditionalFormatting sqref="AH92:AI92">
    <cfRule type="expression" dxfId="1149" priority="300">
      <formula>AND($D92&lt;&gt;"",$AH92="")</formula>
    </cfRule>
  </conditionalFormatting>
  <conditionalFormatting sqref="AJ92:AK92">
    <cfRule type="expression" dxfId="1148" priority="299">
      <formula>AND($D92&lt;&gt;"",$AJ92="")</formula>
    </cfRule>
  </conditionalFormatting>
  <conditionalFormatting sqref="X93:Y93">
    <cfRule type="expression" dxfId="1147" priority="298">
      <formula>AND($D93&lt;&gt;"",$X93="")</formula>
    </cfRule>
  </conditionalFormatting>
  <conditionalFormatting sqref="Z93:AA93">
    <cfRule type="expression" dxfId="1146" priority="297">
      <formula>AND($D93&lt;&gt;"",$Z93="")</formula>
    </cfRule>
  </conditionalFormatting>
  <conditionalFormatting sqref="AB93:AC93">
    <cfRule type="expression" dxfId="1145" priority="296">
      <formula>AND($D93&lt;&gt;"",$AB93="")</formula>
    </cfRule>
  </conditionalFormatting>
  <conditionalFormatting sqref="AD93:AE93">
    <cfRule type="expression" dxfId="1144" priority="295">
      <formula>AND($D93&lt;&gt;"",$AD93="")</formula>
    </cfRule>
  </conditionalFormatting>
  <conditionalFormatting sqref="AF93:AG93">
    <cfRule type="expression" dxfId="1143" priority="294">
      <formula>AND($D93&lt;&gt;"",$AF93="")</formula>
    </cfRule>
  </conditionalFormatting>
  <conditionalFormatting sqref="AH93:AI93">
    <cfRule type="expression" dxfId="1142" priority="293">
      <formula>AND($D93&lt;&gt;"",$AH93="")</formula>
    </cfRule>
  </conditionalFormatting>
  <conditionalFormatting sqref="AJ93:AK93">
    <cfRule type="expression" dxfId="1141" priority="292">
      <formula>AND($D93&lt;&gt;"",$AJ93="")</formula>
    </cfRule>
  </conditionalFormatting>
  <conditionalFormatting sqref="X94:Y94">
    <cfRule type="expression" dxfId="1140" priority="291">
      <formula>AND($D94&lt;&gt;"",$X94="")</formula>
    </cfRule>
  </conditionalFormatting>
  <conditionalFormatting sqref="Z94:AA94">
    <cfRule type="expression" dxfId="1139" priority="290">
      <formula>AND($D94&lt;&gt;"",$Z94="")</formula>
    </cfRule>
  </conditionalFormatting>
  <conditionalFormatting sqref="AB94:AC94">
    <cfRule type="expression" dxfId="1138" priority="289">
      <formula>AND($D94&lt;&gt;"",$AB94="")</formula>
    </cfRule>
  </conditionalFormatting>
  <conditionalFormatting sqref="AD94:AE94">
    <cfRule type="expression" dxfId="1137" priority="288">
      <formula>AND($D94&lt;&gt;"",$AD94="")</formula>
    </cfRule>
  </conditionalFormatting>
  <conditionalFormatting sqref="AF94:AG94">
    <cfRule type="expression" dxfId="1136" priority="287">
      <formula>AND($D94&lt;&gt;"",$AF94="")</formula>
    </cfRule>
  </conditionalFormatting>
  <conditionalFormatting sqref="AH94:AI94">
    <cfRule type="expression" dxfId="1135" priority="286">
      <formula>AND($D94&lt;&gt;"",$AH94="")</formula>
    </cfRule>
  </conditionalFormatting>
  <conditionalFormatting sqref="AJ94:AK94">
    <cfRule type="expression" dxfId="1134" priority="285">
      <formula>AND($D94&lt;&gt;"",$AJ94="")</formula>
    </cfRule>
  </conditionalFormatting>
  <conditionalFormatting sqref="X95:Y95">
    <cfRule type="expression" dxfId="1133" priority="284">
      <formula>AND($D95&lt;&gt;"",$X95="")</formula>
    </cfRule>
  </conditionalFormatting>
  <conditionalFormatting sqref="Z95:AA95">
    <cfRule type="expression" dxfId="1132" priority="283">
      <formula>AND($D95&lt;&gt;"",$Z95="")</formula>
    </cfRule>
  </conditionalFormatting>
  <conditionalFormatting sqref="AB95:AC95">
    <cfRule type="expression" dxfId="1131" priority="282">
      <formula>AND($D95&lt;&gt;"",$AB95="")</formula>
    </cfRule>
  </conditionalFormatting>
  <conditionalFormatting sqref="AD95:AE95">
    <cfRule type="expression" dxfId="1130" priority="281">
      <formula>AND($D95&lt;&gt;"",$AD95="")</formula>
    </cfRule>
  </conditionalFormatting>
  <conditionalFormatting sqref="AF95:AG95">
    <cfRule type="expression" dxfId="1129" priority="280">
      <formula>AND($D95&lt;&gt;"",$AF95="")</formula>
    </cfRule>
  </conditionalFormatting>
  <conditionalFormatting sqref="AH95:AI95">
    <cfRule type="expression" dxfId="1128" priority="279">
      <formula>AND($D95&lt;&gt;"",$AH95="")</formula>
    </cfRule>
  </conditionalFormatting>
  <conditionalFormatting sqref="AJ95:AK95">
    <cfRule type="expression" dxfId="1127" priority="278">
      <formula>AND($D95&lt;&gt;"",$AJ95="")</formula>
    </cfRule>
  </conditionalFormatting>
  <conditionalFormatting sqref="X104:Y104">
    <cfRule type="expression" dxfId="1126" priority="237">
      <formula>AND($D104&lt;&gt;"",$X104="")</formula>
    </cfRule>
  </conditionalFormatting>
  <conditionalFormatting sqref="Z104:AA104">
    <cfRule type="expression" dxfId="1125" priority="236">
      <formula>AND($D104&lt;&gt;"",$Z104="")</formula>
    </cfRule>
  </conditionalFormatting>
  <conditionalFormatting sqref="AB104:AC104">
    <cfRule type="expression" dxfId="1124" priority="235">
      <formula>AND($D104&lt;&gt;"",$AB104="")</formula>
    </cfRule>
  </conditionalFormatting>
  <conditionalFormatting sqref="AD104:AE104">
    <cfRule type="expression" dxfId="1123" priority="234">
      <formula>AND($D104&lt;&gt;"",$AD104="")</formula>
    </cfRule>
  </conditionalFormatting>
  <conditionalFormatting sqref="AF104:AG104">
    <cfRule type="expression" dxfId="1122" priority="233">
      <formula>AND($D104&lt;&gt;"",$AF104="")</formula>
    </cfRule>
  </conditionalFormatting>
  <conditionalFormatting sqref="AH104:AI104">
    <cfRule type="expression" dxfId="1121" priority="232">
      <formula>AND($D104&lt;&gt;"",$AH104="")</formula>
    </cfRule>
  </conditionalFormatting>
  <conditionalFormatting sqref="AJ104:AK104">
    <cfRule type="expression" dxfId="1120" priority="231">
      <formula>AND($D104&lt;&gt;"",$AJ104="")</formula>
    </cfRule>
  </conditionalFormatting>
  <conditionalFormatting sqref="X103:Y103">
    <cfRule type="expression" dxfId="1119" priority="244">
      <formula>AND($D103&lt;&gt;"",$X103="")</formula>
    </cfRule>
  </conditionalFormatting>
  <conditionalFormatting sqref="Z103:AA103">
    <cfRule type="expression" dxfId="1118" priority="243">
      <formula>AND($D103&lt;&gt;"",$Z103="")</formula>
    </cfRule>
  </conditionalFormatting>
  <conditionalFormatting sqref="AB103:AC103">
    <cfRule type="expression" dxfId="1117" priority="242">
      <formula>AND($D103&lt;&gt;"",$AB103="")</formula>
    </cfRule>
  </conditionalFormatting>
  <conditionalFormatting sqref="AD103:AE103">
    <cfRule type="expression" dxfId="1116" priority="241">
      <formula>AND($D103&lt;&gt;"",$AD103="")</formula>
    </cfRule>
  </conditionalFormatting>
  <conditionalFormatting sqref="AF103:AG103">
    <cfRule type="expression" dxfId="1115" priority="240">
      <formula>AND($D103&lt;&gt;"",$AF103="")</formula>
    </cfRule>
  </conditionalFormatting>
  <conditionalFormatting sqref="AH103:AI103">
    <cfRule type="expression" dxfId="1114" priority="239">
      <formula>AND($D103&lt;&gt;"",$AH103="")</formula>
    </cfRule>
  </conditionalFormatting>
  <conditionalFormatting sqref="AJ103:AK103">
    <cfRule type="expression" dxfId="1113" priority="238">
      <formula>AND($D103&lt;&gt;"",$AJ103="")</formula>
    </cfRule>
  </conditionalFormatting>
  <conditionalFormatting sqref="X105:Y105">
    <cfRule type="expression" dxfId="1112" priority="230">
      <formula>AND($D105&lt;&gt;"",$X105="")</formula>
    </cfRule>
  </conditionalFormatting>
  <conditionalFormatting sqref="Z105:AA105">
    <cfRule type="expression" dxfId="1111" priority="229">
      <formula>AND($D105&lt;&gt;"",$Z105="")</formula>
    </cfRule>
  </conditionalFormatting>
  <conditionalFormatting sqref="AB105:AC105">
    <cfRule type="expression" dxfId="1110" priority="228">
      <formula>AND($D105&lt;&gt;"",$AB105="")</formula>
    </cfRule>
  </conditionalFormatting>
  <conditionalFormatting sqref="AD105:AE105">
    <cfRule type="expression" dxfId="1109" priority="227">
      <formula>AND($D105&lt;&gt;"",$AD105="")</formula>
    </cfRule>
  </conditionalFormatting>
  <conditionalFormatting sqref="AF105:AG105">
    <cfRule type="expression" dxfId="1108" priority="226">
      <formula>AND($D105&lt;&gt;"",$AF105="")</formula>
    </cfRule>
  </conditionalFormatting>
  <conditionalFormatting sqref="AH105:AI105">
    <cfRule type="expression" dxfId="1107" priority="225">
      <formula>AND($D105&lt;&gt;"",$AH105="")</formula>
    </cfRule>
  </conditionalFormatting>
  <conditionalFormatting sqref="AJ105:AK105">
    <cfRule type="expression" dxfId="1106" priority="224">
      <formula>AND($D105&lt;&gt;"",$AJ105="")</formula>
    </cfRule>
  </conditionalFormatting>
  <conditionalFormatting sqref="X106:Y106">
    <cfRule type="expression" dxfId="1105" priority="223">
      <formula>AND($D106&lt;&gt;"",$X106="")</formula>
    </cfRule>
  </conditionalFormatting>
  <conditionalFormatting sqref="Z106:AA106">
    <cfRule type="expression" dxfId="1104" priority="222">
      <formula>AND($D106&lt;&gt;"",$Z106="")</formula>
    </cfRule>
  </conditionalFormatting>
  <conditionalFormatting sqref="AB106:AC106">
    <cfRule type="expression" dxfId="1103" priority="221">
      <formula>AND($D106&lt;&gt;"",$AB106="")</formula>
    </cfRule>
  </conditionalFormatting>
  <conditionalFormatting sqref="AD106:AE106">
    <cfRule type="expression" dxfId="1102" priority="220">
      <formula>AND($D106&lt;&gt;"",$AD106="")</formula>
    </cfRule>
  </conditionalFormatting>
  <conditionalFormatting sqref="AF106:AG106">
    <cfRule type="expression" dxfId="1101" priority="219">
      <formula>AND($D106&lt;&gt;"",$AF106="")</formula>
    </cfRule>
  </conditionalFormatting>
  <conditionalFormatting sqref="AH106:AI106">
    <cfRule type="expression" dxfId="1100" priority="218">
      <formula>AND($D106&lt;&gt;"",$AH106="")</formula>
    </cfRule>
  </conditionalFormatting>
  <conditionalFormatting sqref="AJ106:AK106">
    <cfRule type="expression" dxfId="1099" priority="217">
      <formula>AND($D106&lt;&gt;"",$AJ106="")</formula>
    </cfRule>
  </conditionalFormatting>
  <conditionalFormatting sqref="X107:Y107">
    <cfRule type="expression" dxfId="1098" priority="216">
      <formula>AND($D107&lt;&gt;"",$X107="")</formula>
    </cfRule>
  </conditionalFormatting>
  <conditionalFormatting sqref="Z107:AA107">
    <cfRule type="expression" dxfId="1097" priority="215">
      <formula>AND($D107&lt;&gt;"",$Z107="")</formula>
    </cfRule>
  </conditionalFormatting>
  <conditionalFormatting sqref="AB107:AC107">
    <cfRule type="expression" dxfId="1096" priority="214">
      <formula>AND($D107&lt;&gt;"",$AB107="")</formula>
    </cfRule>
  </conditionalFormatting>
  <conditionalFormatting sqref="AD107:AE107">
    <cfRule type="expression" dxfId="1095" priority="213">
      <formula>AND($D107&lt;&gt;"",$AD107="")</formula>
    </cfRule>
  </conditionalFormatting>
  <conditionalFormatting sqref="AF107:AG107">
    <cfRule type="expression" dxfId="1094" priority="212">
      <formula>AND($D107&lt;&gt;"",$AF107="")</formula>
    </cfRule>
  </conditionalFormatting>
  <conditionalFormatting sqref="AH107:AI107">
    <cfRule type="expression" dxfId="1093" priority="211">
      <formula>AND($D107&lt;&gt;"",$AH107="")</formula>
    </cfRule>
  </conditionalFormatting>
  <conditionalFormatting sqref="AJ107:AK107">
    <cfRule type="expression" dxfId="1092" priority="210">
      <formula>AND($D107&lt;&gt;"",$AJ107="")</formula>
    </cfRule>
  </conditionalFormatting>
  <conditionalFormatting sqref="X108:Y108">
    <cfRule type="expression" dxfId="1091" priority="209">
      <formula>AND($D108&lt;&gt;"",$X108="")</formula>
    </cfRule>
  </conditionalFormatting>
  <conditionalFormatting sqref="Z108:AA108">
    <cfRule type="expression" dxfId="1090" priority="208">
      <formula>AND($D108&lt;&gt;"",$Z108="")</formula>
    </cfRule>
  </conditionalFormatting>
  <conditionalFormatting sqref="AB108:AC108">
    <cfRule type="expression" dxfId="1089" priority="207">
      <formula>AND($D108&lt;&gt;"",$AB108="")</formula>
    </cfRule>
  </conditionalFormatting>
  <conditionalFormatting sqref="AD108:AE108">
    <cfRule type="expression" dxfId="1088" priority="206">
      <formula>AND($D108&lt;&gt;"",$AD108="")</formula>
    </cfRule>
  </conditionalFormatting>
  <conditionalFormatting sqref="AF108:AG108">
    <cfRule type="expression" dxfId="1087" priority="205">
      <formula>AND($D108&lt;&gt;"",$AF108="")</formula>
    </cfRule>
  </conditionalFormatting>
  <conditionalFormatting sqref="AH108:AI108">
    <cfRule type="expression" dxfId="1086" priority="204">
      <formula>AND($D108&lt;&gt;"",$AH108="")</formula>
    </cfRule>
  </conditionalFormatting>
  <conditionalFormatting sqref="AJ108:AK108">
    <cfRule type="expression" dxfId="1085" priority="203">
      <formula>AND($D108&lt;&gt;"",$AJ108="")</formula>
    </cfRule>
  </conditionalFormatting>
  <conditionalFormatting sqref="X109:Y109">
    <cfRule type="expression" dxfId="1084" priority="202">
      <formula>AND($D109&lt;&gt;"",$X109="")</formula>
    </cfRule>
  </conditionalFormatting>
  <conditionalFormatting sqref="Z109:AA109">
    <cfRule type="expression" dxfId="1083" priority="201">
      <formula>AND($D109&lt;&gt;"",$Z109="")</formula>
    </cfRule>
  </conditionalFormatting>
  <conditionalFormatting sqref="AB109:AC109">
    <cfRule type="expression" dxfId="1082" priority="200">
      <formula>AND($D109&lt;&gt;"",$AB109="")</formula>
    </cfRule>
  </conditionalFormatting>
  <conditionalFormatting sqref="AD109:AE109">
    <cfRule type="expression" dxfId="1081" priority="199">
      <formula>AND($D109&lt;&gt;"",$AD109="")</formula>
    </cfRule>
  </conditionalFormatting>
  <conditionalFormatting sqref="AF109:AG109">
    <cfRule type="expression" dxfId="1080" priority="198">
      <formula>AND($D109&lt;&gt;"",$AF109="")</formula>
    </cfRule>
  </conditionalFormatting>
  <conditionalFormatting sqref="AH109:AI109">
    <cfRule type="expression" dxfId="1079" priority="197">
      <formula>AND($D109&lt;&gt;"",$AH109="")</formula>
    </cfRule>
  </conditionalFormatting>
  <conditionalFormatting sqref="AJ109:AK109">
    <cfRule type="expression" dxfId="1078" priority="196">
      <formula>AND($D109&lt;&gt;"",$AJ109="")</formula>
    </cfRule>
  </conditionalFormatting>
  <conditionalFormatting sqref="X110:Y110">
    <cfRule type="expression" dxfId="1077" priority="195">
      <formula>AND($D110&lt;&gt;"",$X110="")</formula>
    </cfRule>
  </conditionalFormatting>
  <conditionalFormatting sqref="Z110:AA110">
    <cfRule type="expression" dxfId="1076" priority="194">
      <formula>AND($D110&lt;&gt;"",$Z110="")</formula>
    </cfRule>
  </conditionalFormatting>
  <conditionalFormatting sqref="AB110:AC110">
    <cfRule type="expression" dxfId="1075" priority="193">
      <formula>AND($D110&lt;&gt;"",$AB110="")</formula>
    </cfRule>
  </conditionalFormatting>
  <conditionalFormatting sqref="AD110:AE110">
    <cfRule type="expression" dxfId="1074" priority="192">
      <formula>AND($D110&lt;&gt;"",$AD110="")</formula>
    </cfRule>
  </conditionalFormatting>
  <conditionalFormatting sqref="AF110:AG110">
    <cfRule type="expression" dxfId="1073" priority="191">
      <formula>AND($D110&lt;&gt;"",$AF110="")</formula>
    </cfRule>
  </conditionalFormatting>
  <conditionalFormatting sqref="AH110:AI110">
    <cfRule type="expression" dxfId="1072" priority="190">
      <formula>AND($D110&lt;&gt;"",$AH110="")</formula>
    </cfRule>
  </conditionalFormatting>
  <conditionalFormatting sqref="AJ110:AK110">
    <cfRule type="expression" dxfId="1071" priority="189">
      <formula>AND($D110&lt;&gt;"",$AJ110="")</formula>
    </cfRule>
  </conditionalFormatting>
  <conditionalFormatting sqref="S143:W145">
    <cfRule type="expression" dxfId="1070" priority="40">
      <formula>$AM$144=x</formula>
    </cfRule>
  </conditionalFormatting>
  <conditionalFormatting sqref="AL143:AR145">
    <cfRule type="expression" dxfId="1069" priority="39">
      <formula>$T$144=x</formula>
    </cfRule>
  </conditionalFormatting>
  <conditionalFormatting sqref="R68:W72 R122:W126 R75:W75 R129:W133">
    <cfRule type="expression" dxfId="1068" priority="390">
      <formula>$BL$230=1</formula>
    </cfRule>
  </conditionalFormatting>
  <conditionalFormatting sqref="AK12">
    <cfRule type="expression" dxfId="1067" priority="391">
      <formula>$BL$230=1</formula>
    </cfRule>
  </conditionalFormatting>
  <conditionalFormatting sqref="BF18">
    <cfRule type="expression" dxfId="1066" priority="37">
      <formula>$BL$230=1</formula>
    </cfRule>
  </conditionalFormatting>
  <conditionalFormatting sqref="X102:Y102">
    <cfRule type="expression" dxfId="1065" priority="29">
      <formula>AND($D102&lt;&gt;"",$X102="")</formula>
    </cfRule>
  </conditionalFormatting>
  <conditionalFormatting sqref="Z102:AA102">
    <cfRule type="expression" dxfId="1064" priority="28">
      <formula>AND($D102&lt;&gt;"",$Z102="")</formula>
    </cfRule>
  </conditionalFormatting>
  <conditionalFormatting sqref="AB102:AC102">
    <cfRule type="expression" dxfId="1063" priority="27">
      <formula>AND($D102&lt;&gt;"",$AB102="")</formula>
    </cfRule>
  </conditionalFormatting>
  <conditionalFormatting sqref="AD102:AE102">
    <cfRule type="expression" dxfId="1062" priority="26">
      <formula>AND($D102&lt;&gt;"",$AD102="")</formula>
    </cfRule>
  </conditionalFormatting>
  <conditionalFormatting sqref="AF102:AG102">
    <cfRule type="expression" dxfId="1061" priority="25">
      <formula>AND($D102&lt;&gt;"",$AF102="")</formula>
    </cfRule>
  </conditionalFormatting>
  <conditionalFormatting sqref="AH102:AI102">
    <cfRule type="expression" dxfId="1060" priority="24">
      <formula>AND($D102&lt;&gt;"",$AH102="")</formula>
    </cfRule>
  </conditionalFormatting>
  <conditionalFormatting sqref="AJ102:AK102">
    <cfRule type="expression" dxfId="1059" priority="23">
      <formula>AND($D102&lt;&gt;"",$AJ102="")</formula>
    </cfRule>
  </conditionalFormatting>
  <conditionalFormatting sqref="X101:Y101">
    <cfRule type="expression" dxfId="1058" priority="36">
      <formula>AND($D101&lt;&gt;"",$X101="")</formula>
    </cfRule>
  </conditionalFormatting>
  <conditionalFormatting sqref="Z101:AA101">
    <cfRule type="expression" dxfId="1057" priority="35">
      <formula>AND($D101&lt;&gt;"",$Z101="")</formula>
    </cfRule>
  </conditionalFormatting>
  <conditionalFormatting sqref="AB101:AC101">
    <cfRule type="expression" dxfId="1056" priority="34">
      <formula>AND($D101&lt;&gt;"",$AB101="")</formula>
    </cfRule>
  </conditionalFormatting>
  <conditionalFormatting sqref="AD101:AE101">
    <cfRule type="expression" dxfId="1055" priority="33">
      <formula>AND($D101&lt;&gt;"",$AD101="")</formula>
    </cfRule>
  </conditionalFormatting>
  <conditionalFormatting sqref="AF101:AG101">
    <cfRule type="expression" dxfId="1054" priority="32">
      <formula>AND($D101&lt;&gt;"",$AF101="")</formula>
    </cfRule>
  </conditionalFormatting>
  <conditionalFormatting sqref="AH101:AI101">
    <cfRule type="expression" dxfId="1053" priority="31">
      <formula>AND($D101&lt;&gt;"",$AH101="")</formula>
    </cfRule>
  </conditionalFormatting>
  <conditionalFormatting sqref="AJ101:AK101">
    <cfRule type="expression" dxfId="1052" priority="30">
      <formula>AND($D101&lt;&gt;"",$AJ101="")</formula>
    </cfRule>
  </conditionalFormatting>
  <conditionalFormatting sqref="D176:BG179 D189:BG198 E180:BG188">
    <cfRule type="expression" dxfId="1051" priority="22">
      <formula>$AM$144=x</formula>
    </cfRule>
  </conditionalFormatting>
  <conditionalFormatting sqref="X87:Y87">
    <cfRule type="expression" dxfId="1050" priority="16">
      <formula>AND($D87&lt;&gt;"",$X87="")</formula>
    </cfRule>
  </conditionalFormatting>
  <conditionalFormatting sqref="Z87:AA87">
    <cfRule type="expression" dxfId="1049" priority="15">
      <formula>AND($D87&lt;&gt;"",$Z87="")</formula>
    </cfRule>
  </conditionalFormatting>
  <conditionalFormatting sqref="AB87:AC87">
    <cfRule type="expression" dxfId="1048" priority="14">
      <formula>AND($D87&lt;&gt;"",$AB87="")</formula>
    </cfRule>
  </conditionalFormatting>
  <conditionalFormatting sqref="AD87:AE87">
    <cfRule type="expression" dxfId="1047" priority="13">
      <formula>AND($D87&lt;&gt;"",$AD87="")</formula>
    </cfRule>
  </conditionalFormatting>
  <conditionalFormatting sqref="AF87:AG87">
    <cfRule type="expression" dxfId="1046" priority="12">
      <formula>AND($D87&lt;&gt;"",$AF87="")</formula>
    </cfRule>
  </conditionalFormatting>
  <conditionalFormatting sqref="AH87:AI87">
    <cfRule type="expression" dxfId="1045" priority="11">
      <formula>AND($D87&lt;&gt;"",$AH87="")</formula>
    </cfRule>
  </conditionalFormatting>
  <conditionalFormatting sqref="AJ87:AK87">
    <cfRule type="expression" dxfId="1044" priority="10">
      <formula>AND($D87&lt;&gt;"",$AJ87="")</formula>
    </cfRule>
  </conditionalFormatting>
  <conditionalFormatting sqref="X88:Y88">
    <cfRule type="expression" dxfId="1043" priority="9">
      <formula>AND($D88&lt;&gt;"",$X88="")</formula>
    </cfRule>
  </conditionalFormatting>
  <conditionalFormatting sqref="Z88:AA88">
    <cfRule type="expression" dxfId="1042" priority="8">
      <formula>AND($D88&lt;&gt;"",$Z88="")</formula>
    </cfRule>
  </conditionalFormatting>
  <conditionalFormatting sqref="AB88:AC88">
    <cfRule type="expression" dxfId="1041" priority="7">
      <formula>AND($D88&lt;&gt;"",$AB88="")</formula>
    </cfRule>
  </conditionalFormatting>
  <conditionalFormatting sqref="AD88:AE88">
    <cfRule type="expression" dxfId="1040" priority="6">
      <formula>AND($D88&lt;&gt;"",$AD88="")</formula>
    </cfRule>
  </conditionalFormatting>
  <conditionalFormatting sqref="AF88:AG88">
    <cfRule type="expression" dxfId="1039" priority="5">
      <formula>AND($D88&lt;&gt;"",$AF88="")</formula>
    </cfRule>
  </conditionalFormatting>
  <conditionalFormatting sqref="AH88:AI88">
    <cfRule type="expression" dxfId="1038" priority="4">
      <formula>AND($D88&lt;&gt;"",$AH88="")</formula>
    </cfRule>
  </conditionalFormatting>
  <conditionalFormatting sqref="AJ88:AK88">
    <cfRule type="expression" dxfId="1037" priority="3">
      <formula>AND($D88&lt;&gt;"",$AJ88="")</formula>
    </cfRule>
  </conditionalFormatting>
  <conditionalFormatting sqref="E66:H66">
    <cfRule type="expression" dxfId="1036" priority="2">
      <formula>$I$66&lt;&gt;""</formula>
    </cfRule>
  </conditionalFormatting>
  <conditionalFormatting sqref="R76:W80">
    <cfRule type="expression" dxfId="1035" priority="1">
      <formula>$BL$231=1</formula>
    </cfRule>
  </conditionalFormatting>
  <dataValidations count="21">
    <dataValidation type="list" showInputMessage="1" showErrorMessage="1" sqref="E179:U188">
      <formula1>$BK$176:$BK$186</formula1>
    </dataValidation>
    <dataValidation type="list" allowBlank="1" showInputMessage="1" showErrorMessage="1" sqref="V12:AJ12">
      <formula1>Enfoque</formula1>
    </dataValidation>
    <dataValidation type="list" allowBlank="1" showInputMessage="1" showErrorMessage="1" sqref="E189:U198">
      <formula1>$BK$188:$BK$198</formula1>
    </dataValidation>
    <dataValidation type="date" operator="greaterThanOrEqual" allowBlank="1" showInputMessage="1" showErrorMessage="1" errorTitle="Error de fecha" error="La fecha final debe ser mayor o igual a la inicial." sqref="BG154:BG173 BG179:BG198">
      <formula1>BA154</formula1>
    </dataValidation>
    <dataValidation type="date" allowBlank="1" showInputMessage="1" showErrorMessage="1" sqref="AX9:BF9">
      <formula1>42370</formula1>
      <formula2>43830</formula2>
    </dataValidation>
    <dataValidation type="list" allowBlank="1" showInputMessage="1" showErrorMessage="1" sqref="AT26 AY23:AY24">
      <formula1>Clase_riesgo</formula1>
    </dataValidation>
    <dataValidation type="list" allowBlank="1" showInputMessage="1" showErrorMessage="1" sqref="AN86:AQ95 AN101:AQ110">
      <formula1>IF($D86&lt;&gt;"",Pregunta8)</formula1>
    </dataValidation>
    <dataValidation type="list" allowBlank="1" showInputMessage="1" showErrorMessage="1" sqref="AJ101:AK110 AJ86:AK95">
      <formula1>IF($D86&lt;&gt;"",Pregunta7)</formula1>
    </dataValidation>
    <dataValidation type="list" allowBlank="1" showInputMessage="1" showErrorMessage="1" sqref="AH101:AI110 AH86:AI95">
      <formula1>IF($D86&lt;&gt;"",Pregunta6)</formula1>
    </dataValidation>
    <dataValidation type="list" allowBlank="1" showInputMessage="1" showErrorMessage="1" sqref="AF101:AG110 AF86:AG95">
      <formula1>IF($D86&lt;&gt;"",Pregunta5)</formula1>
    </dataValidation>
    <dataValidation type="list" allowBlank="1" showInputMessage="1" showErrorMessage="1" sqref="AD101:AE110 AD86:AE95">
      <formula1>IF($D86&lt;&gt;"",Pregunta4)</formula1>
    </dataValidation>
    <dataValidation type="list" allowBlank="1" showInputMessage="1" showErrorMessage="1" sqref="AB101:AC110 AB86:AC95">
      <formula1>IF($D86&lt;&gt;"",Pregunta3)</formula1>
    </dataValidation>
    <dataValidation type="list" allowBlank="1" showInputMessage="1" showErrorMessage="1" sqref="Z101:AA110 Z86:AA95">
      <formula1>IF($D86&lt;&gt;"",Pregunta2)</formula1>
    </dataValidation>
    <dataValidation type="list" allowBlank="1" showInputMessage="1" showErrorMessage="1" sqref="X101:Y110 X86:Y95">
      <formula1>IF($D86&lt;&gt;"",Pregunta1)</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allowBlank="1" showInputMessage="1" sqref="X17"/>
    <dataValidation showInputMessage="1" showErrorMessage="1" sqref="D204:D213"/>
    <dataValidation type="list" allowBlank="1" showInputMessage="1" showErrorMessage="1" sqref="T144 AM144">
      <formula1>x</formula1>
    </dataValidation>
    <dataValidation type="list" allowBlank="1" showInputMessage="1" showErrorMessage="1" sqref="D50:I59">
      <formula1>Agente_generador_externas</formula1>
    </dataValidation>
    <dataValidation type="list" allowBlank="1" showInputMessage="1" showErrorMessage="1" sqref="D38:I47">
      <formula1>Agente_generador_internas</formula1>
    </dataValidation>
  </dataValidations>
  <hyperlinks>
    <hyperlink ref="E65:H65" location="Frecuencia!C5" display="Frecuencia"/>
    <hyperlink ref="E66:H66" location="Factibilidad!C12" display="Factibilidad"/>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2"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28003" r:id="rId5" name="Check Box 3">
              <controlPr defaultSize="0" autoFill="0" autoLine="0" autoPict="0">
                <anchor moveWithCells="1">
                  <from>
                    <xdr:col>19</xdr:col>
                    <xdr:colOff>57150</xdr:colOff>
                    <xdr:row>24</xdr:row>
                    <xdr:rowOff>66675</xdr:rowOff>
                  </from>
                  <to>
                    <xdr:col>20</xdr:col>
                    <xdr:colOff>142875</xdr:colOff>
                    <xdr:row>24</xdr:row>
                    <xdr:rowOff>361950</xdr:rowOff>
                  </to>
                </anchor>
              </controlPr>
            </control>
          </mc:Choice>
        </mc:AlternateContent>
        <mc:AlternateContent xmlns:mc="http://schemas.openxmlformats.org/markup-compatibility/2006">
          <mc:Choice Requires="x14">
            <control shapeId="128004"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28005"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28006" r:id="rId8" name="Check Box 6">
              <controlPr defaultSize="0" autoFill="0" autoLine="0" autoPict="0">
                <anchor moveWithCells="1">
                  <from>
                    <xdr:col>44</xdr:col>
                    <xdr:colOff>247650</xdr:colOff>
                    <xdr:row>24</xdr:row>
                    <xdr:rowOff>47625</xdr:rowOff>
                  </from>
                  <to>
                    <xdr:col>45</xdr:col>
                    <xdr:colOff>95250</xdr:colOff>
                    <xdr:row>24</xdr:row>
                    <xdr:rowOff>361950</xdr:rowOff>
                  </to>
                </anchor>
              </controlPr>
            </control>
          </mc:Choice>
        </mc:AlternateContent>
        <mc:AlternateContent xmlns:mc="http://schemas.openxmlformats.org/markup-compatibility/2006">
          <mc:Choice Requires="x14">
            <control shapeId="128007" r:id="rId9" name="Check Box 7">
              <controlPr defaultSize="0" autoFill="0" autoLine="0" autoPict="0">
                <anchor moveWithCells="1">
                  <from>
                    <xdr:col>48</xdr:col>
                    <xdr:colOff>19050</xdr:colOff>
                    <xdr:row>24</xdr:row>
                    <xdr:rowOff>57150</xdr:rowOff>
                  </from>
                  <to>
                    <xdr:col>49</xdr:col>
                    <xdr:colOff>95250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6" id="{1A3C91FB-CD15-4927-9677-0D63B4DD4DDD}">
            <xm:f>OR($AP$67=Datos!$S$5,$AP$67=Datos!$T$5)</xm:f>
            <x14:dxf>
              <fill>
                <patternFill>
                  <bgColor rgb="FF92D050"/>
                </patternFill>
              </fill>
            </x14:dxf>
          </x14:cfRule>
          <x14:cfRule type="expression" priority="387" id="{398AEB42-9CD3-42A8-9C9D-28F879377900}">
            <xm:f>OR($AP$67=Datos!$S$4,$AP$67=Datos!$T$4)</xm:f>
            <x14:dxf>
              <fill>
                <patternFill>
                  <bgColor rgb="FFFFFF00"/>
                </patternFill>
              </fill>
            </x14:dxf>
          </x14:cfRule>
          <x14:cfRule type="expression" priority="388" id="{AB046277-36E4-459B-8DE5-9657A6494DEF}">
            <xm:f>OR($AP$67=Datos!$S$3,$AP$67=Datos!$T$3)</xm:f>
            <x14:dxf>
              <fill>
                <patternFill>
                  <bgColor rgb="FFFFC000"/>
                </patternFill>
              </fill>
            </x14:dxf>
          </x14:cfRule>
          <x14:cfRule type="expression" priority="389" id="{10B164CE-B16F-4F1A-9D29-BCEBFDAECFDD}">
            <xm:f>OR($AP$67=Datos!$S$2,$AP$67=Datos!$T$2)</xm:f>
            <x14:dxf>
              <fill>
                <patternFill>
                  <bgColor rgb="FFFF0000"/>
                </patternFill>
              </fill>
            </x14:dxf>
          </x14:cfRule>
          <xm:sqref>AP67</xm:sqref>
        </x14:conditionalFormatting>
        <x14:conditionalFormatting xmlns:xm="http://schemas.microsoft.com/office/excel/2006/main">
          <x14:cfRule type="expression" priority="373" id="{CC4154F9-A0ED-4999-8C2B-B645BC4CED03}">
            <xm:f>OR($AP$125=Datos!$S$2,$AP$125=Datos!$T$2)</xm:f>
            <x14:dxf>
              <fill>
                <patternFill>
                  <bgColor rgb="FFFF0000"/>
                </patternFill>
              </fill>
            </x14:dxf>
          </x14:cfRule>
          <x14:cfRule type="expression" priority="374" id="{AE6FA669-0134-4F29-95C0-959FE4625106}">
            <xm:f>OR($AP$125=Datos!$S$3,$AP$125=Datos!$T$3)</xm:f>
            <x14:dxf>
              <fill>
                <patternFill>
                  <bgColor rgb="FFFFC000"/>
                </patternFill>
              </fill>
            </x14:dxf>
          </x14:cfRule>
          <x14:cfRule type="expression" priority="375" id="{F43FEE94-8C2D-40CA-986E-9965B4303D8E}">
            <xm:f>OR($AP$125=Datos!$S$4,$AP$125=Datos!$T$4)</xm:f>
            <x14:dxf>
              <fill>
                <patternFill>
                  <bgColor rgb="FFFFFF00"/>
                </patternFill>
              </fill>
            </x14:dxf>
          </x14:cfRule>
          <x14:cfRule type="expression" priority="376" id="{F916AA31-5FEE-4E60-A23F-3D1A74929693}">
            <xm:f>OR($AP$125=Datos!$S$5,$AP$125=Datos!$T$5)</xm:f>
            <x14:dxf>
              <fill>
                <patternFill>
                  <bgColor rgb="FF92D050"/>
                </patternFill>
              </fill>
            </x14:dxf>
          </x14:cfRule>
          <xm:sqref>AP125</xm:sqref>
        </x14:conditionalFormatting>
        <x14:conditionalFormatting xmlns:xm="http://schemas.microsoft.com/office/excel/2006/main">
          <x14:cfRule type="cellIs" priority="277" operator="equal" id="{501B1769-551D-499C-8A45-564752B8D932}">
            <xm:f>Datos!$AO$2</xm:f>
            <x14:dxf>
              <fill>
                <patternFill>
                  <bgColor rgb="FF92D050"/>
                </patternFill>
              </fill>
            </x14:dxf>
          </x14:cfRule>
          <x14:cfRule type="cellIs" priority="330" operator="equal" id="{753C9CAC-DE50-42C8-B799-71F3F84814D9}">
            <xm:f>Datos!$AO$4</xm:f>
            <x14:dxf>
              <fill>
                <patternFill>
                  <bgColor theme="5" tint="0.39994506668294322"/>
                </patternFill>
              </fill>
            </x14:dxf>
          </x14:cfRule>
          <x14:cfRule type="cellIs" priority="331" operator="equal" id="{89D63626-A2C0-46D5-BF58-1BC930AA4303}">
            <xm:f>Datos!$AO$3</xm:f>
            <x14:dxf>
              <fill>
                <patternFill>
                  <bgColor rgb="FFFFFF00"/>
                </patternFill>
              </fill>
            </x14:dxf>
          </x14:cfRule>
          <xm:sqref>AL86</xm:sqref>
        </x14:conditionalFormatting>
        <x14:conditionalFormatting xmlns:xm="http://schemas.microsoft.com/office/excel/2006/main">
          <x14:cfRule type="cellIs" priority="274" operator="equal" id="{0FE7D4BF-DC66-4EFD-91C1-F9E3143DB630}">
            <xm:f>Datos!$AO$2</xm:f>
            <x14:dxf>
              <fill>
                <patternFill>
                  <bgColor rgb="FF92D050"/>
                </patternFill>
              </fill>
            </x14:dxf>
          </x14:cfRule>
          <x14:cfRule type="cellIs" priority="275" operator="equal" id="{2DD9FBF3-BA4E-44E0-B04D-7A34C86F2E17}">
            <xm:f>Datos!$AO$4</xm:f>
            <x14:dxf>
              <fill>
                <patternFill>
                  <bgColor theme="5" tint="0.39994506668294322"/>
                </patternFill>
              </fill>
            </x14:dxf>
          </x14:cfRule>
          <x14:cfRule type="cellIs" priority="276" operator="equal" id="{7EC25A4B-0D30-4266-9011-279C8322B040}">
            <xm:f>Datos!$AO$3</xm:f>
            <x14:dxf>
              <fill>
                <patternFill>
                  <bgColor rgb="FFFFFF00"/>
                </patternFill>
              </fill>
            </x14:dxf>
          </x14:cfRule>
          <xm:sqref>AL87</xm:sqref>
        </x14:conditionalFormatting>
        <x14:conditionalFormatting xmlns:xm="http://schemas.microsoft.com/office/excel/2006/main">
          <x14:cfRule type="cellIs" priority="271" operator="equal" id="{1A651192-BD83-4853-93BF-A73B156FC4B5}">
            <xm:f>Datos!$AO$2</xm:f>
            <x14:dxf>
              <fill>
                <patternFill>
                  <bgColor rgb="FF92D050"/>
                </patternFill>
              </fill>
            </x14:dxf>
          </x14:cfRule>
          <x14:cfRule type="cellIs" priority="272" operator="equal" id="{5EEFD3FF-726E-4FD3-80FC-74CAC10DEE48}">
            <xm:f>Datos!$AO$4</xm:f>
            <x14:dxf>
              <fill>
                <patternFill>
                  <bgColor theme="5" tint="0.39994506668294322"/>
                </patternFill>
              </fill>
            </x14:dxf>
          </x14:cfRule>
          <x14:cfRule type="cellIs" priority="273" operator="equal" id="{D1EBC87E-792B-4AE2-A40D-E8DBF2297F08}">
            <xm:f>Datos!$AO$3</xm:f>
            <x14:dxf>
              <fill>
                <patternFill>
                  <bgColor rgb="FFFFFF00"/>
                </patternFill>
              </fill>
            </x14:dxf>
          </x14:cfRule>
          <xm:sqref>AL88</xm:sqref>
        </x14:conditionalFormatting>
        <x14:conditionalFormatting xmlns:xm="http://schemas.microsoft.com/office/excel/2006/main">
          <x14:cfRule type="cellIs" priority="268" operator="equal" id="{FCA1E54E-266E-4B4D-8C77-B8B72E91EB8A}">
            <xm:f>Datos!$AO$2</xm:f>
            <x14:dxf>
              <fill>
                <patternFill>
                  <bgColor rgb="FF92D050"/>
                </patternFill>
              </fill>
            </x14:dxf>
          </x14:cfRule>
          <x14:cfRule type="cellIs" priority="269" operator="equal" id="{8C1CCF66-58A4-4DAD-8D6C-094B6250DE67}">
            <xm:f>Datos!$AO$4</xm:f>
            <x14:dxf>
              <fill>
                <patternFill>
                  <bgColor theme="5" tint="0.39994506668294322"/>
                </patternFill>
              </fill>
            </x14:dxf>
          </x14:cfRule>
          <x14:cfRule type="cellIs" priority="270" operator="equal" id="{74ECB9BB-9A34-46F2-A14A-6F459EF79717}">
            <xm:f>Datos!$AO$3</xm:f>
            <x14:dxf>
              <fill>
                <patternFill>
                  <bgColor rgb="FFFFFF00"/>
                </patternFill>
              </fill>
            </x14:dxf>
          </x14:cfRule>
          <xm:sqref>AL89</xm:sqref>
        </x14:conditionalFormatting>
        <x14:conditionalFormatting xmlns:xm="http://schemas.microsoft.com/office/excel/2006/main">
          <x14:cfRule type="cellIs" priority="265" operator="equal" id="{7818AC4A-C447-49E1-88D8-34B9C9FF0561}">
            <xm:f>Datos!$AO$2</xm:f>
            <x14:dxf>
              <fill>
                <patternFill>
                  <bgColor rgb="FF92D050"/>
                </patternFill>
              </fill>
            </x14:dxf>
          </x14:cfRule>
          <x14:cfRule type="cellIs" priority="266" operator="equal" id="{6BF6A872-0411-433A-814D-7894BB36B77C}">
            <xm:f>Datos!$AO$4</xm:f>
            <x14:dxf>
              <fill>
                <patternFill>
                  <bgColor theme="5" tint="0.39994506668294322"/>
                </patternFill>
              </fill>
            </x14:dxf>
          </x14:cfRule>
          <x14:cfRule type="cellIs" priority="267" operator="equal" id="{FA70B2BE-2117-49E8-9266-F58A0A43A2D8}">
            <xm:f>Datos!$AO$3</xm:f>
            <x14:dxf>
              <fill>
                <patternFill>
                  <bgColor rgb="FFFFFF00"/>
                </patternFill>
              </fill>
            </x14:dxf>
          </x14:cfRule>
          <xm:sqref>AL90</xm:sqref>
        </x14:conditionalFormatting>
        <x14:conditionalFormatting xmlns:xm="http://schemas.microsoft.com/office/excel/2006/main">
          <x14:cfRule type="cellIs" priority="262" operator="equal" id="{84F497BA-D421-483E-8379-8121AD705A8E}">
            <xm:f>Datos!$AO$2</xm:f>
            <x14:dxf>
              <fill>
                <patternFill>
                  <bgColor rgb="FF92D050"/>
                </patternFill>
              </fill>
            </x14:dxf>
          </x14:cfRule>
          <x14:cfRule type="cellIs" priority="263" operator="equal" id="{DCF884C2-B8C0-486A-B9D2-04F0EB25CC34}">
            <xm:f>Datos!$AO$4</xm:f>
            <x14:dxf>
              <fill>
                <patternFill>
                  <bgColor theme="5" tint="0.39994506668294322"/>
                </patternFill>
              </fill>
            </x14:dxf>
          </x14:cfRule>
          <x14:cfRule type="cellIs" priority="264" operator="equal" id="{D2E600BA-5F0F-4C44-AE64-6A615C2B666D}">
            <xm:f>Datos!$AO$3</xm:f>
            <x14:dxf>
              <fill>
                <patternFill>
                  <bgColor rgb="FFFFFF00"/>
                </patternFill>
              </fill>
            </x14:dxf>
          </x14:cfRule>
          <xm:sqref>AL91</xm:sqref>
        </x14:conditionalFormatting>
        <x14:conditionalFormatting xmlns:xm="http://schemas.microsoft.com/office/excel/2006/main">
          <x14:cfRule type="cellIs" priority="259" operator="equal" id="{AC49F2A0-5DE5-4F12-906D-92EA957C5622}">
            <xm:f>Datos!$AO$2</xm:f>
            <x14:dxf>
              <fill>
                <patternFill>
                  <bgColor rgb="FF92D050"/>
                </patternFill>
              </fill>
            </x14:dxf>
          </x14:cfRule>
          <x14:cfRule type="cellIs" priority="260" operator="equal" id="{EC6EA54D-1E7C-4E67-B1D5-D037E287CC7C}">
            <xm:f>Datos!$AO$4</xm:f>
            <x14:dxf>
              <fill>
                <patternFill>
                  <bgColor theme="5" tint="0.39994506668294322"/>
                </patternFill>
              </fill>
            </x14:dxf>
          </x14:cfRule>
          <x14:cfRule type="cellIs" priority="261" operator="equal" id="{97DCC296-2446-4EF0-BB19-4B1D07A3AE21}">
            <xm:f>Datos!$AO$3</xm:f>
            <x14:dxf>
              <fill>
                <patternFill>
                  <bgColor rgb="FFFFFF00"/>
                </patternFill>
              </fill>
            </x14:dxf>
          </x14:cfRule>
          <xm:sqref>AL92</xm:sqref>
        </x14:conditionalFormatting>
        <x14:conditionalFormatting xmlns:xm="http://schemas.microsoft.com/office/excel/2006/main">
          <x14:cfRule type="cellIs" priority="256" operator="equal" id="{428B5BBD-82B1-43CE-AABE-CF9D24049E59}">
            <xm:f>Datos!$AO$2</xm:f>
            <x14:dxf>
              <fill>
                <patternFill>
                  <bgColor rgb="FF92D050"/>
                </patternFill>
              </fill>
            </x14:dxf>
          </x14:cfRule>
          <x14:cfRule type="cellIs" priority="257" operator="equal" id="{06C23726-2E68-46BC-BD55-E5464645A9BE}">
            <xm:f>Datos!$AO$4</xm:f>
            <x14:dxf>
              <fill>
                <patternFill>
                  <bgColor theme="5" tint="0.39994506668294322"/>
                </patternFill>
              </fill>
            </x14:dxf>
          </x14:cfRule>
          <x14:cfRule type="cellIs" priority="258" operator="equal" id="{E25504AB-73BA-4818-A199-FD2AA8E57DDC}">
            <xm:f>Datos!$AO$3</xm:f>
            <x14:dxf>
              <fill>
                <patternFill>
                  <bgColor rgb="FFFFFF00"/>
                </patternFill>
              </fill>
            </x14:dxf>
          </x14:cfRule>
          <xm:sqref>AL93</xm:sqref>
        </x14:conditionalFormatting>
        <x14:conditionalFormatting xmlns:xm="http://schemas.microsoft.com/office/excel/2006/main">
          <x14:cfRule type="cellIs" priority="253" operator="equal" id="{7405340F-6449-4D53-9F64-8E1A3C78FC70}">
            <xm:f>Datos!$AO$2</xm:f>
            <x14:dxf>
              <fill>
                <patternFill>
                  <bgColor rgb="FF92D050"/>
                </patternFill>
              </fill>
            </x14:dxf>
          </x14:cfRule>
          <x14:cfRule type="cellIs" priority="254" operator="equal" id="{54001F3F-8B7C-4B47-AFCD-0917CB38E4E1}">
            <xm:f>Datos!$AO$4</xm:f>
            <x14:dxf>
              <fill>
                <patternFill>
                  <bgColor theme="5" tint="0.39994506668294322"/>
                </patternFill>
              </fill>
            </x14:dxf>
          </x14:cfRule>
          <x14:cfRule type="cellIs" priority="255" operator="equal" id="{07F8805F-CD21-4791-BCA1-CCFFEC76704E}">
            <xm:f>Datos!$AO$3</xm:f>
            <x14:dxf>
              <fill>
                <patternFill>
                  <bgColor rgb="FFFFFF00"/>
                </patternFill>
              </fill>
            </x14:dxf>
          </x14:cfRule>
          <xm:sqref>AL94</xm:sqref>
        </x14:conditionalFormatting>
        <x14:conditionalFormatting xmlns:xm="http://schemas.microsoft.com/office/excel/2006/main">
          <x14:cfRule type="cellIs" priority="250" operator="equal" id="{057E3D72-7A0B-4450-865B-B69D01BE918D}">
            <xm:f>Datos!$AO$2</xm:f>
            <x14:dxf>
              <fill>
                <patternFill>
                  <bgColor rgb="FF92D050"/>
                </patternFill>
              </fill>
            </x14:dxf>
          </x14:cfRule>
          <x14:cfRule type="cellIs" priority="251" operator="equal" id="{C4DCDE53-9DA9-455B-A348-7B98F9418E82}">
            <xm:f>Datos!$AO$4</xm:f>
            <x14:dxf>
              <fill>
                <patternFill>
                  <bgColor theme="5" tint="0.39994506668294322"/>
                </patternFill>
              </fill>
            </x14:dxf>
          </x14:cfRule>
          <x14:cfRule type="cellIs" priority="252" operator="equal" id="{F5207A64-9840-42D5-8642-B82BCFD4855B}">
            <xm:f>Datos!$AO$3</xm:f>
            <x14:dxf>
              <fill>
                <patternFill>
                  <bgColor rgb="FFFFFF00"/>
                </patternFill>
              </fill>
            </x14:dxf>
          </x14:cfRule>
          <xm:sqref>AL95</xm:sqref>
        </x14:conditionalFormatting>
        <x14:conditionalFormatting xmlns:xm="http://schemas.microsoft.com/office/excel/2006/main">
          <x14:cfRule type="cellIs" priority="247" operator="equal" id="{E9E4F439-CF88-45ED-8A7F-1EB32835ABF8}">
            <xm:f>Datos!$AO$4</xm:f>
            <x14:dxf>
              <fill>
                <patternFill>
                  <bgColor theme="5" tint="0.39994506668294322"/>
                </patternFill>
              </fill>
            </x14:dxf>
          </x14:cfRule>
          <x14:cfRule type="cellIs" priority="248" operator="equal" id="{26977DFF-BB08-46BF-B351-CBC4362E00F7}">
            <xm:f>Datos!$AO$3</xm:f>
            <x14:dxf>
              <fill>
                <patternFill>
                  <bgColor rgb="FFFFFF00"/>
                </patternFill>
              </fill>
            </x14:dxf>
          </x14:cfRule>
          <x14:cfRule type="cellIs" priority="249" operator="equal" id="{75A9D1C6-3143-452B-B2CB-2E8F868912DC}">
            <xm:f>Datos!$AO$2</xm:f>
            <x14:dxf>
              <fill>
                <patternFill>
                  <bgColor rgb="FF92D050"/>
                </patternFill>
              </fill>
            </x14:dxf>
          </x14:cfRule>
          <xm:sqref>AT87</xm:sqref>
        </x14:conditionalFormatting>
        <x14:conditionalFormatting xmlns:xm="http://schemas.microsoft.com/office/excel/2006/main">
          <x14:cfRule type="cellIs" priority="188" operator="equal" id="{65AE7211-1C8C-4317-AEE1-9184D9B2503E}">
            <xm:f>Datos!$AO$2</xm:f>
            <x14:dxf>
              <fill>
                <patternFill>
                  <bgColor rgb="FF92D050"/>
                </patternFill>
              </fill>
            </x14:dxf>
          </x14:cfRule>
          <x14:cfRule type="cellIs" priority="245" operator="equal" id="{1BCF0FA2-D4E4-41D8-9596-A0D3C9000E39}">
            <xm:f>Datos!$AO$4</xm:f>
            <x14:dxf>
              <fill>
                <patternFill>
                  <bgColor theme="5" tint="0.39994506668294322"/>
                </patternFill>
              </fill>
            </x14:dxf>
          </x14:cfRule>
          <x14:cfRule type="cellIs" priority="246" operator="equal" id="{126A6C05-E31C-43A2-9E31-9F18AF3FB746}">
            <xm:f>Datos!$AO$3</xm:f>
            <x14:dxf>
              <fill>
                <patternFill>
                  <bgColor rgb="FFFFFF00"/>
                </patternFill>
              </fill>
            </x14:dxf>
          </x14:cfRule>
          <xm:sqref>AL101</xm:sqref>
        </x14:conditionalFormatting>
        <x14:conditionalFormatting xmlns:xm="http://schemas.microsoft.com/office/excel/2006/main">
          <x14:cfRule type="cellIs" priority="185" operator="equal" id="{B0E18C2E-BB3C-4EED-BAA1-43032D0FB6C3}">
            <xm:f>Datos!$AO$4</xm:f>
            <x14:dxf>
              <fill>
                <patternFill>
                  <bgColor theme="5" tint="0.39994506668294322"/>
                </patternFill>
              </fill>
            </x14:dxf>
          </x14:cfRule>
          <x14:cfRule type="cellIs" priority="186" operator="equal" id="{6E00A87D-1119-423B-B810-1730A5AAE8BB}">
            <xm:f>Datos!$AO$3</xm:f>
            <x14:dxf>
              <fill>
                <patternFill>
                  <bgColor rgb="FFFFFF00"/>
                </patternFill>
              </fill>
            </x14:dxf>
          </x14:cfRule>
          <x14:cfRule type="cellIs" priority="187" operator="equal" id="{4B9E1E38-5913-4114-940C-C94EEB56CAE9}">
            <xm:f>Datos!$AO$2</xm:f>
            <x14:dxf>
              <fill>
                <patternFill>
                  <bgColor rgb="FF92D050"/>
                </patternFill>
              </fill>
            </x14:dxf>
          </x14:cfRule>
          <xm:sqref>AR102</xm:sqref>
        </x14:conditionalFormatting>
        <x14:conditionalFormatting xmlns:xm="http://schemas.microsoft.com/office/excel/2006/main">
          <x14:cfRule type="cellIs" priority="182" operator="equal" id="{7074E384-4385-4172-8D5B-A619ABD64F9F}">
            <xm:f>Datos!$AO$4</xm:f>
            <x14:dxf>
              <fill>
                <patternFill>
                  <bgColor theme="5" tint="0.39994506668294322"/>
                </patternFill>
              </fill>
            </x14:dxf>
          </x14:cfRule>
          <x14:cfRule type="cellIs" priority="183" operator="equal" id="{48033FB0-C082-422D-93F9-B817D209AE86}">
            <xm:f>Datos!$AO$3</xm:f>
            <x14:dxf>
              <fill>
                <patternFill>
                  <bgColor rgb="FFFFFF00"/>
                </patternFill>
              </fill>
            </x14:dxf>
          </x14:cfRule>
          <x14:cfRule type="cellIs" priority="184" operator="equal" id="{1AD3730C-F696-4DF5-A78F-221133F753D7}">
            <xm:f>Datos!$AO$2</xm:f>
            <x14:dxf>
              <fill>
                <patternFill>
                  <bgColor rgb="FF92D050"/>
                </patternFill>
              </fill>
            </x14:dxf>
          </x14:cfRule>
          <xm:sqref>AT102</xm:sqref>
        </x14:conditionalFormatting>
        <x14:conditionalFormatting xmlns:xm="http://schemas.microsoft.com/office/excel/2006/main">
          <x14:cfRule type="cellIs" priority="327" operator="equal" id="{B3D54A17-2863-4330-877A-A31346B3C528}">
            <xm:f>Datos!$AO$4</xm:f>
            <x14:dxf>
              <fill>
                <patternFill>
                  <bgColor theme="5" tint="0.39994506668294322"/>
                </patternFill>
              </fill>
            </x14:dxf>
          </x14:cfRule>
          <x14:cfRule type="cellIs" priority="328" operator="equal" id="{07144FBB-29F4-48EA-831C-7E2C8821728D}">
            <xm:f>Datos!$AO$3</xm:f>
            <x14:dxf>
              <fill>
                <patternFill>
                  <bgColor rgb="FFFFFF00"/>
                </patternFill>
              </fill>
            </x14:dxf>
          </x14:cfRule>
          <x14:cfRule type="cellIs" priority="329" operator="equal" id="{07168424-13E3-44C1-BB80-5D74F64F41ED}">
            <xm:f>Datos!$AO2</xm:f>
            <x14:dxf>
              <fill>
                <patternFill>
                  <bgColor rgb="FF92D050"/>
                </patternFill>
              </fill>
            </x14:dxf>
          </x14:cfRule>
          <xm:sqref>AR86</xm:sqref>
        </x14:conditionalFormatting>
        <x14:conditionalFormatting xmlns:xm="http://schemas.microsoft.com/office/excel/2006/main">
          <x14:cfRule type="cellIs" priority="179" operator="equal" id="{4848F6CF-6D85-4B48-B771-DF28D737E219}">
            <xm:f>Datos!$AO$4</xm:f>
            <x14:dxf>
              <fill>
                <patternFill>
                  <bgColor theme="5" tint="0.39994506668294322"/>
                </patternFill>
              </fill>
            </x14:dxf>
          </x14:cfRule>
          <x14:cfRule type="cellIs" priority="180" operator="equal" id="{679481D5-8A7E-4003-A913-1BF46BB3BEC1}">
            <xm:f>Datos!$AO$3</xm:f>
            <x14:dxf>
              <fill>
                <patternFill>
                  <bgColor rgb="FFFFFF00"/>
                </patternFill>
              </fill>
            </x14:dxf>
          </x14:cfRule>
          <x14:cfRule type="cellIs" priority="181" operator="equal" id="{F100838A-F9F1-4DBA-8D94-A807C7F9A02C}">
            <xm:f>Datos!$AO$2</xm:f>
            <x14:dxf>
              <fill>
                <patternFill>
                  <bgColor rgb="FF92D050"/>
                </patternFill>
              </fill>
            </x14:dxf>
          </x14:cfRule>
          <xm:sqref>AR87</xm:sqref>
        </x14:conditionalFormatting>
        <x14:conditionalFormatting xmlns:xm="http://schemas.microsoft.com/office/excel/2006/main">
          <x14:cfRule type="cellIs" priority="176" operator="equal" id="{6C5356E5-E3EC-492A-9490-E0D5509B0858}">
            <xm:f>Datos!$AO$4</xm:f>
            <x14:dxf>
              <fill>
                <patternFill>
                  <bgColor theme="5" tint="0.39994506668294322"/>
                </patternFill>
              </fill>
            </x14:dxf>
          </x14:cfRule>
          <x14:cfRule type="cellIs" priority="177" operator="equal" id="{35F31D68-08B8-4F54-8AA6-4763A5A93D17}">
            <xm:f>Datos!$AO$3</xm:f>
            <x14:dxf>
              <fill>
                <patternFill>
                  <bgColor rgb="FFFFFF00"/>
                </patternFill>
              </fill>
            </x14:dxf>
          </x14:cfRule>
          <x14:cfRule type="cellIs" priority="178" operator="equal" id="{07216FCF-CF2A-4B68-A97D-509F7AA19FA3}">
            <xm:f>Datos!$AO$2</xm:f>
            <x14:dxf>
              <fill>
                <patternFill>
                  <bgColor rgb="FF92D050"/>
                </patternFill>
              </fill>
            </x14:dxf>
          </x14:cfRule>
          <xm:sqref>AR88</xm:sqref>
        </x14:conditionalFormatting>
        <x14:conditionalFormatting xmlns:xm="http://schemas.microsoft.com/office/excel/2006/main">
          <x14:cfRule type="cellIs" priority="173" operator="equal" id="{9DB5F27E-2796-4F6D-84CD-B2D6BA24F1E2}">
            <xm:f>Datos!$AO$4</xm:f>
            <x14:dxf>
              <fill>
                <patternFill>
                  <bgColor theme="5" tint="0.39994506668294322"/>
                </patternFill>
              </fill>
            </x14:dxf>
          </x14:cfRule>
          <x14:cfRule type="cellIs" priority="174" operator="equal" id="{5FE002B1-C050-4D47-BCDA-AD5B8C93B9D8}">
            <xm:f>Datos!$AO$3</xm:f>
            <x14:dxf>
              <fill>
                <patternFill>
                  <bgColor rgb="FFFFFF00"/>
                </patternFill>
              </fill>
            </x14:dxf>
          </x14:cfRule>
          <x14:cfRule type="cellIs" priority="175" operator="equal" id="{B924A737-6A54-406E-8539-0AB4BC99D2E8}">
            <xm:f>Datos!$AO$2</xm:f>
            <x14:dxf>
              <fill>
                <patternFill>
                  <bgColor rgb="FF92D050"/>
                </patternFill>
              </fill>
            </x14:dxf>
          </x14:cfRule>
          <xm:sqref>AR89</xm:sqref>
        </x14:conditionalFormatting>
        <x14:conditionalFormatting xmlns:xm="http://schemas.microsoft.com/office/excel/2006/main">
          <x14:cfRule type="cellIs" priority="170" operator="equal" id="{C6FC1971-8A22-469F-AD4E-876C01D20AA7}">
            <xm:f>Datos!$AO$4</xm:f>
            <x14:dxf>
              <fill>
                <patternFill>
                  <bgColor theme="5" tint="0.39994506668294322"/>
                </patternFill>
              </fill>
            </x14:dxf>
          </x14:cfRule>
          <x14:cfRule type="cellIs" priority="171" operator="equal" id="{8A4434FE-ACF9-426E-A30A-2587D99579E4}">
            <xm:f>Datos!$AO$3</xm:f>
            <x14:dxf>
              <fill>
                <patternFill>
                  <bgColor rgb="FFFFFF00"/>
                </patternFill>
              </fill>
            </x14:dxf>
          </x14:cfRule>
          <x14:cfRule type="cellIs" priority="172" operator="equal" id="{D94BE86B-B144-41B2-9C82-90572CC5C773}">
            <xm:f>Datos!$AO$2</xm:f>
            <x14:dxf>
              <fill>
                <patternFill>
                  <bgColor rgb="FF92D050"/>
                </patternFill>
              </fill>
            </x14:dxf>
          </x14:cfRule>
          <xm:sqref>AR90</xm:sqref>
        </x14:conditionalFormatting>
        <x14:conditionalFormatting xmlns:xm="http://schemas.microsoft.com/office/excel/2006/main">
          <x14:cfRule type="cellIs" priority="167" operator="equal" id="{938CA685-401D-45C6-A4C3-6951A0392E05}">
            <xm:f>Datos!$AO$4</xm:f>
            <x14:dxf>
              <fill>
                <patternFill>
                  <bgColor theme="5" tint="0.39994506668294322"/>
                </patternFill>
              </fill>
            </x14:dxf>
          </x14:cfRule>
          <x14:cfRule type="cellIs" priority="168" operator="equal" id="{575DB3E4-732A-404B-80B4-6E3AE19C615E}">
            <xm:f>Datos!$AO$3</xm:f>
            <x14:dxf>
              <fill>
                <patternFill>
                  <bgColor rgb="FFFFFF00"/>
                </patternFill>
              </fill>
            </x14:dxf>
          </x14:cfRule>
          <x14:cfRule type="cellIs" priority="169" operator="equal" id="{D7E0F12C-28E7-44A6-9DBD-E423F062C3CA}">
            <xm:f>Datos!$AO$2</xm:f>
            <x14:dxf>
              <fill>
                <patternFill>
                  <bgColor rgb="FF92D050"/>
                </patternFill>
              </fill>
            </x14:dxf>
          </x14:cfRule>
          <xm:sqref>AR91</xm:sqref>
        </x14:conditionalFormatting>
        <x14:conditionalFormatting xmlns:xm="http://schemas.microsoft.com/office/excel/2006/main">
          <x14:cfRule type="cellIs" priority="164" operator="equal" id="{3522B625-C79D-4207-A517-438412E0E749}">
            <xm:f>Datos!$AO$4</xm:f>
            <x14:dxf>
              <fill>
                <patternFill>
                  <bgColor theme="5" tint="0.39994506668294322"/>
                </patternFill>
              </fill>
            </x14:dxf>
          </x14:cfRule>
          <x14:cfRule type="cellIs" priority="165" operator="equal" id="{C411B0C1-371E-48BA-BFDA-1B81B75C4AC1}">
            <xm:f>Datos!$AO$3</xm:f>
            <x14:dxf>
              <fill>
                <patternFill>
                  <bgColor rgb="FFFFFF00"/>
                </patternFill>
              </fill>
            </x14:dxf>
          </x14:cfRule>
          <x14:cfRule type="cellIs" priority="166" operator="equal" id="{8FF237B0-D16B-432D-A227-0282CC8A861C}">
            <xm:f>Datos!$AO$2</xm:f>
            <x14:dxf>
              <fill>
                <patternFill>
                  <bgColor rgb="FF92D050"/>
                </patternFill>
              </fill>
            </x14:dxf>
          </x14:cfRule>
          <xm:sqref>AR92</xm:sqref>
        </x14:conditionalFormatting>
        <x14:conditionalFormatting xmlns:xm="http://schemas.microsoft.com/office/excel/2006/main">
          <x14:cfRule type="cellIs" priority="161" operator="equal" id="{6AD3CE05-0A45-45B6-9C6A-B58E0026C7AF}">
            <xm:f>Datos!$AO$4</xm:f>
            <x14:dxf>
              <fill>
                <patternFill>
                  <bgColor theme="5" tint="0.39994506668294322"/>
                </patternFill>
              </fill>
            </x14:dxf>
          </x14:cfRule>
          <x14:cfRule type="cellIs" priority="162" operator="equal" id="{F8DE1F8F-7AEA-4AC8-98B1-46EB369E7B0C}">
            <xm:f>Datos!$AO$3</xm:f>
            <x14:dxf>
              <fill>
                <patternFill>
                  <bgColor rgb="FFFFFF00"/>
                </patternFill>
              </fill>
            </x14:dxf>
          </x14:cfRule>
          <x14:cfRule type="cellIs" priority="163" operator="equal" id="{E4B966F4-7EFD-47C7-9813-F6A1DCB91E47}">
            <xm:f>Datos!$AO$2</xm:f>
            <x14:dxf>
              <fill>
                <patternFill>
                  <bgColor rgb="FF92D050"/>
                </patternFill>
              </fill>
            </x14:dxf>
          </x14:cfRule>
          <xm:sqref>AR93</xm:sqref>
        </x14:conditionalFormatting>
        <x14:conditionalFormatting xmlns:xm="http://schemas.microsoft.com/office/excel/2006/main">
          <x14:cfRule type="cellIs" priority="158" operator="equal" id="{EE25F74E-1D2C-4F22-9E2D-EBD88C3FFC93}">
            <xm:f>Datos!$AO$4</xm:f>
            <x14:dxf>
              <fill>
                <patternFill>
                  <bgColor theme="5" tint="0.39994506668294322"/>
                </patternFill>
              </fill>
            </x14:dxf>
          </x14:cfRule>
          <x14:cfRule type="cellIs" priority="159" operator="equal" id="{885C09C9-1F76-493B-B482-489EB561EF93}">
            <xm:f>Datos!$AO$3</xm:f>
            <x14:dxf>
              <fill>
                <patternFill>
                  <bgColor rgb="FFFFFF00"/>
                </patternFill>
              </fill>
            </x14:dxf>
          </x14:cfRule>
          <x14:cfRule type="cellIs" priority="160" operator="equal" id="{A52E01AE-B9E8-43B3-AD79-3731749AEC20}">
            <xm:f>Datos!$AO$2</xm:f>
            <x14:dxf>
              <fill>
                <patternFill>
                  <bgColor rgb="FF92D050"/>
                </patternFill>
              </fill>
            </x14:dxf>
          </x14:cfRule>
          <xm:sqref>AR94</xm:sqref>
        </x14:conditionalFormatting>
        <x14:conditionalFormatting xmlns:xm="http://schemas.microsoft.com/office/excel/2006/main">
          <x14:cfRule type="cellIs" priority="155" operator="equal" id="{38C2AE66-17B5-46DB-9CAF-81654F9A9E78}">
            <xm:f>Datos!$AO$4</xm:f>
            <x14:dxf>
              <fill>
                <patternFill>
                  <bgColor theme="5" tint="0.39994506668294322"/>
                </patternFill>
              </fill>
            </x14:dxf>
          </x14:cfRule>
          <x14:cfRule type="cellIs" priority="156" operator="equal" id="{2A8F9867-51A2-4848-9697-933E3DD4EA37}">
            <xm:f>Datos!$AO$3</xm:f>
            <x14:dxf>
              <fill>
                <patternFill>
                  <bgColor rgb="FFFFFF00"/>
                </patternFill>
              </fill>
            </x14:dxf>
          </x14:cfRule>
          <x14:cfRule type="cellIs" priority="157" operator="equal" id="{CD75E28D-177F-4C03-B6F5-F450D7AB795C}">
            <xm:f>Datos!$AO$2</xm:f>
            <x14:dxf>
              <fill>
                <patternFill>
                  <bgColor rgb="FF92D050"/>
                </patternFill>
              </fill>
            </x14:dxf>
          </x14:cfRule>
          <xm:sqref>AR95</xm:sqref>
        </x14:conditionalFormatting>
        <x14:conditionalFormatting xmlns:xm="http://schemas.microsoft.com/office/excel/2006/main">
          <x14:cfRule type="cellIs" priority="152" operator="equal" id="{A8F68CFD-5731-4769-94FF-C488D50B24A6}">
            <xm:f>Datos!$AO$4</xm:f>
            <x14:dxf>
              <fill>
                <patternFill>
                  <bgColor theme="5" tint="0.39994506668294322"/>
                </patternFill>
              </fill>
            </x14:dxf>
          </x14:cfRule>
          <x14:cfRule type="cellIs" priority="153" operator="equal" id="{9F91FC24-EA93-4045-8C4F-F2097ED8CB6D}">
            <xm:f>Datos!$AO$3</xm:f>
            <x14:dxf>
              <fill>
                <patternFill>
                  <bgColor rgb="FFFFFF00"/>
                </patternFill>
              </fill>
            </x14:dxf>
          </x14:cfRule>
          <x14:cfRule type="cellIs" priority="154" operator="equal" id="{B3A522E0-4928-48A8-B0DF-C940FABB63EB}">
            <xm:f>Datos!$AO$2</xm:f>
            <x14:dxf>
              <fill>
                <patternFill>
                  <bgColor rgb="FF92D050"/>
                </patternFill>
              </fill>
            </x14:dxf>
          </x14:cfRule>
          <xm:sqref>AT86</xm:sqref>
        </x14:conditionalFormatting>
        <x14:conditionalFormatting xmlns:xm="http://schemas.microsoft.com/office/excel/2006/main">
          <x14:cfRule type="cellIs" priority="149" operator="equal" id="{BB3E1F8A-EA0B-4E60-9975-8A59A00346D6}">
            <xm:f>Datos!$AO$4</xm:f>
            <x14:dxf>
              <fill>
                <patternFill>
                  <bgColor theme="5" tint="0.39994506668294322"/>
                </patternFill>
              </fill>
            </x14:dxf>
          </x14:cfRule>
          <x14:cfRule type="cellIs" priority="150" operator="equal" id="{2C6ED1F7-E801-4DFF-9E42-A7D98AF6E2E7}">
            <xm:f>Datos!$AO$3</xm:f>
            <x14:dxf>
              <fill>
                <patternFill>
                  <bgColor rgb="FFFFFF00"/>
                </patternFill>
              </fill>
            </x14:dxf>
          </x14:cfRule>
          <x14:cfRule type="cellIs" priority="151" operator="equal" id="{A4897D5C-3BED-4474-839F-93322291CDA6}">
            <xm:f>Datos!$AO$2</xm:f>
            <x14:dxf>
              <fill>
                <patternFill>
                  <bgColor rgb="FF92D050"/>
                </patternFill>
              </fill>
            </x14:dxf>
          </x14:cfRule>
          <xm:sqref>AT88</xm:sqref>
        </x14:conditionalFormatting>
        <x14:conditionalFormatting xmlns:xm="http://schemas.microsoft.com/office/excel/2006/main">
          <x14:cfRule type="cellIs" priority="146" operator="equal" id="{4D867631-B531-451D-83F9-9E9BB4D17159}">
            <xm:f>Datos!$AO$4</xm:f>
            <x14:dxf>
              <fill>
                <patternFill>
                  <bgColor theme="5" tint="0.39994506668294322"/>
                </patternFill>
              </fill>
            </x14:dxf>
          </x14:cfRule>
          <x14:cfRule type="cellIs" priority="147" operator="equal" id="{BA48A749-18D1-42D4-B099-5135F5D97AF7}">
            <xm:f>Datos!$AO$3</xm:f>
            <x14:dxf>
              <fill>
                <patternFill>
                  <bgColor rgb="FFFFFF00"/>
                </patternFill>
              </fill>
            </x14:dxf>
          </x14:cfRule>
          <x14:cfRule type="cellIs" priority="148" operator="equal" id="{425F247C-383D-4FBD-B496-40F573989B1E}">
            <xm:f>Datos!$AO$2</xm:f>
            <x14:dxf>
              <fill>
                <patternFill>
                  <bgColor rgb="FF92D050"/>
                </patternFill>
              </fill>
            </x14:dxf>
          </x14:cfRule>
          <xm:sqref>AT89</xm:sqref>
        </x14:conditionalFormatting>
        <x14:conditionalFormatting xmlns:xm="http://schemas.microsoft.com/office/excel/2006/main">
          <x14:cfRule type="cellIs" priority="143" operator="equal" id="{5CDF73D9-017A-4E90-9CCF-14886F42414C}">
            <xm:f>Datos!$AO$4</xm:f>
            <x14:dxf>
              <fill>
                <patternFill>
                  <bgColor theme="5" tint="0.39994506668294322"/>
                </patternFill>
              </fill>
            </x14:dxf>
          </x14:cfRule>
          <x14:cfRule type="cellIs" priority="144" operator="equal" id="{78AF155D-24E2-46D3-8D43-9CD9B8468131}">
            <xm:f>Datos!$AO$3</xm:f>
            <x14:dxf>
              <fill>
                <patternFill>
                  <bgColor rgb="FFFFFF00"/>
                </patternFill>
              </fill>
            </x14:dxf>
          </x14:cfRule>
          <x14:cfRule type="cellIs" priority="145" operator="equal" id="{D42B2882-04EC-4B34-89E0-ED9003E094DD}">
            <xm:f>Datos!$AO$2</xm:f>
            <x14:dxf>
              <fill>
                <patternFill>
                  <bgColor rgb="FF92D050"/>
                </patternFill>
              </fill>
            </x14:dxf>
          </x14:cfRule>
          <xm:sqref>AT90</xm:sqref>
        </x14:conditionalFormatting>
        <x14:conditionalFormatting xmlns:xm="http://schemas.microsoft.com/office/excel/2006/main">
          <x14:cfRule type="cellIs" priority="140" operator="equal" id="{860196A1-B3D8-42FD-A295-FCF946AC9F30}">
            <xm:f>Datos!$AO$4</xm:f>
            <x14:dxf>
              <fill>
                <patternFill>
                  <bgColor theme="5" tint="0.39994506668294322"/>
                </patternFill>
              </fill>
            </x14:dxf>
          </x14:cfRule>
          <x14:cfRule type="cellIs" priority="141" operator="equal" id="{2C590601-7C72-426E-806E-5035F5D28EB4}">
            <xm:f>Datos!$AO$3</xm:f>
            <x14:dxf>
              <fill>
                <patternFill>
                  <bgColor rgb="FFFFFF00"/>
                </patternFill>
              </fill>
            </x14:dxf>
          </x14:cfRule>
          <x14:cfRule type="cellIs" priority="142" operator="equal" id="{496EADAD-3193-47C3-88CD-E6FCE55DD2CA}">
            <xm:f>Datos!$AO$2</xm:f>
            <x14:dxf>
              <fill>
                <patternFill>
                  <bgColor rgb="FF92D050"/>
                </patternFill>
              </fill>
            </x14:dxf>
          </x14:cfRule>
          <xm:sqref>AT91</xm:sqref>
        </x14:conditionalFormatting>
        <x14:conditionalFormatting xmlns:xm="http://schemas.microsoft.com/office/excel/2006/main">
          <x14:cfRule type="cellIs" priority="137" operator="equal" id="{0D6BEA8A-125C-4DD9-A8CE-9DA1E03AB439}">
            <xm:f>Datos!$AO$4</xm:f>
            <x14:dxf>
              <fill>
                <patternFill>
                  <bgColor theme="5" tint="0.39994506668294322"/>
                </patternFill>
              </fill>
            </x14:dxf>
          </x14:cfRule>
          <x14:cfRule type="cellIs" priority="138" operator="equal" id="{EC61CEC1-5D42-442C-9B06-418AE4BC54BF}">
            <xm:f>Datos!$AO$3</xm:f>
            <x14:dxf>
              <fill>
                <patternFill>
                  <bgColor rgb="FFFFFF00"/>
                </patternFill>
              </fill>
            </x14:dxf>
          </x14:cfRule>
          <x14:cfRule type="cellIs" priority="139" operator="equal" id="{BEFEED5D-3A20-4A41-8250-E1527CDD7A8E}">
            <xm:f>Datos!$AO$2</xm:f>
            <x14:dxf>
              <fill>
                <patternFill>
                  <bgColor rgb="FF92D050"/>
                </patternFill>
              </fill>
            </x14:dxf>
          </x14:cfRule>
          <xm:sqref>AT92</xm:sqref>
        </x14:conditionalFormatting>
        <x14:conditionalFormatting xmlns:xm="http://schemas.microsoft.com/office/excel/2006/main">
          <x14:cfRule type="cellIs" priority="134" operator="equal" id="{50C93808-9D15-4179-B171-05FAA8D8B706}">
            <xm:f>Datos!$AO$4</xm:f>
            <x14:dxf>
              <fill>
                <patternFill>
                  <bgColor theme="5" tint="0.39994506668294322"/>
                </patternFill>
              </fill>
            </x14:dxf>
          </x14:cfRule>
          <x14:cfRule type="cellIs" priority="135" operator="equal" id="{071D8370-DAA9-43AB-BD98-9D5AA3F43E4E}">
            <xm:f>Datos!$AO$3</xm:f>
            <x14:dxf>
              <fill>
                <patternFill>
                  <bgColor rgb="FFFFFF00"/>
                </patternFill>
              </fill>
            </x14:dxf>
          </x14:cfRule>
          <x14:cfRule type="cellIs" priority="136" operator="equal" id="{141DD01D-27C2-4746-A0DA-9474CB243D8E}">
            <xm:f>Datos!$AO$2</xm:f>
            <x14:dxf>
              <fill>
                <patternFill>
                  <bgColor rgb="FF92D050"/>
                </patternFill>
              </fill>
            </x14:dxf>
          </x14:cfRule>
          <xm:sqref>AT93</xm:sqref>
        </x14:conditionalFormatting>
        <x14:conditionalFormatting xmlns:xm="http://schemas.microsoft.com/office/excel/2006/main">
          <x14:cfRule type="cellIs" priority="131" operator="equal" id="{4CDD1B10-6E71-48DC-9120-F7A16D76409F}">
            <xm:f>Datos!$AO$4</xm:f>
            <x14:dxf>
              <fill>
                <patternFill>
                  <bgColor theme="5" tint="0.39994506668294322"/>
                </patternFill>
              </fill>
            </x14:dxf>
          </x14:cfRule>
          <x14:cfRule type="cellIs" priority="132" operator="equal" id="{BE4BF3FC-9A13-4DD0-8DC1-BFDFC6F62AAB}">
            <xm:f>Datos!$AO$3</xm:f>
            <x14:dxf>
              <fill>
                <patternFill>
                  <bgColor rgb="FFFFFF00"/>
                </patternFill>
              </fill>
            </x14:dxf>
          </x14:cfRule>
          <x14:cfRule type="cellIs" priority="133" operator="equal" id="{DEA07C04-FCF7-406E-991A-6073908649A0}">
            <xm:f>Datos!$AO$2</xm:f>
            <x14:dxf>
              <fill>
                <patternFill>
                  <bgColor rgb="FF92D050"/>
                </patternFill>
              </fill>
            </x14:dxf>
          </x14:cfRule>
          <xm:sqref>AT94</xm:sqref>
        </x14:conditionalFormatting>
        <x14:conditionalFormatting xmlns:xm="http://schemas.microsoft.com/office/excel/2006/main">
          <x14:cfRule type="cellIs" priority="128" operator="equal" id="{1A6D2E86-183C-4734-834E-E6DB87DB866B}">
            <xm:f>Datos!$AO$4</xm:f>
            <x14:dxf>
              <fill>
                <patternFill>
                  <bgColor theme="5" tint="0.39994506668294322"/>
                </patternFill>
              </fill>
            </x14:dxf>
          </x14:cfRule>
          <x14:cfRule type="cellIs" priority="129" operator="equal" id="{61A16E71-28C6-4C68-A5F2-24E9F55395F9}">
            <xm:f>Datos!$AO$3</xm:f>
            <x14:dxf>
              <fill>
                <patternFill>
                  <bgColor rgb="FFFFFF00"/>
                </patternFill>
              </fill>
            </x14:dxf>
          </x14:cfRule>
          <x14:cfRule type="cellIs" priority="130" operator="equal" id="{945EABD3-BE27-4BF3-B3E2-7BFB427128E1}">
            <xm:f>Datos!$AO$2</xm:f>
            <x14:dxf>
              <fill>
                <patternFill>
                  <bgColor rgb="FF92D050"/>
                </patternFill>
              </fill>
            </x14:dxf>
          </x14:cfRule>
          <xm:sqref>AT95</xm:sqref>
        </x14:conditionalFormatting>
        <x14:conditionalFormatting xmlns:xm="http://schemas.microsoft.com/office/excel/2006/main">
          <x14:cfRule type="cellIs" priority="125" operator="equal" id="{C6AA75DD-6629-4F4C-9671-B43B8E2BC0E9}">
            <xm:f>Datos!$AO$2</xm:f>
            <x14:dxf>
              <fill>
                <patternFill>
                  <bgColor rgb="FF92D050"/>
                </patternFill>
              </fill>
            </x14:dxf>
          </x14:cfRule>
          <x14:cfRule type="cellIs" priority="126" operator="equal" id="{BD47EA83-272B-4D4D-9A15-FB1275EFC49D}">
            <xm:f>Datos!$AO$4</xm:f>
            <x14:dxf>
              <fill>
                <patternFill>
                  <bgColor theme="5" tint="0.39994506668294322"/>
                </patternFill>
              </fill>
            </x14:dxf>
          </x14:cfRule>
          <x14:cfRule type="cellIs" priority="127" operator="equal" id="{703D8A21-16E6-4992-A756-A5AAF716F875}">
            <xm:f>Datos!$AO$3</xm:f>
            <x14:dxf>
              <fill>
                <patternFill>
                  <bgColor rgb="FFFFFF00"/>
                </patternFill>
              </fill>
            </x14:dxf>
          </x14:cfRule>
          <xm:sqref>AL102</xm:sqref>
        </x14:conditionalFormatting>
        <x14:conditionalFormatting xmlns:xm="http://schemas.microsoft.com/office/excel/2006/main">
          <x14:cfRule type="cellIs" priority="122" operator="equal" id="{06AF6CD3-A5A5-4950-90A7-356A7DF7EE60}">
            <xm:f>Datos!$AO$2</xm:f>
            <x14:dxf>
              <fill>
                <patternFill>
                  <bgColor rgb="FF92D050"/>
                </patternFill>
              </fill>
            </x14:dxf>
          </x14:cfRule>
          <x14:cfRule type="cellIs" priority="123" operator="equal" id="{31A56530-AABD-48F0-9060-2B80DDF02929}">
            <xm:f>Datos!$AO$4</xm:f>
            <x14:dxf>
              <fill>
                <patternFill>
                  <bgColor theme="5" tint="0.39994506668294322"/>
                </patternFill>
              </fill>
            </x14:dxf>
          </x14:cfRule>
          <x14:cfRule type="cellIs" priority="124" operator="equal" id="{F9F5383C-5C07-414B-BBF5-F579B3A76242}">
            <xm:f>Datos!$AO$3</xm:f>
            <x14:dxf>
              <fill>
                <patternFill>
                  <bgColor rgb="FFFFFF00"/>
                </patternFill>
              </fill>
            </x14:dxf>
          </x14:cfRule>
          <xm:sqref>AL103</xm:sqref>
        </x14:conditionalFormatting>
        <x14:conditionalFormatting xmlns:xm="http://schemas.microsoft.com/office/excel/2006/main">
          <x14:cfRule type="cellIs" priority="119" operator="equal" id="{57B117DA-2B3F-4BA9-9030-4AE9F7832647}">
            <xm:f>Datos!$AO$2</xm:f>
            <x14:dxf>
              <fill>
                <patternFill>
                  <bgColor rgb="FF92D050"/>
                </patternFill>
              </fill>
            </x14:dxf>
          </x14:cfRule>
          <x14:cfRule type="cellIs" priority="120" operator="equal" id="{8E5A0087-EEC9-4CF8-B5EF-1B8D4B7EB524}">
            <xm:f>Datos!$AO$4</xm:f>
            <x14:dxf>
              <fill>
                <patternFill>
                  <bgColor theme="5" tint="0.39994506668294322"/>
                </patternFill>
              </fill>
            </x14:dxf>
          </x14:cfRule>
          <x14:cfRule type="cellIs" priority="121" operator="equal" id="{A5838E37-6141-4AD8-8550-805FB705D5F3}">
            <xm:f>Datos!$AO$3</xm:f>
            <x14:dxf>
              <fill>
                <patternFill>
                  <bgColor rgb="FFFFFF00"/>
                </patternFill>
              </fill>
            </x14:dxf>
          </x14:cfRule>
          <xm:sqref>AL104</xm:sqref>
        </x14:conditionalFormatting>
        <x14:conditionalFormatting xmlns:xm="http://schemas.microsoft.com/office/excel/2006/main">
          <x14:cfRule type="cellIs" priority="116" operator="equal" id="{EEE85B4B-8D0C-47BA-ACC2-1B23E7E4FECF}">
            <xm:f>Datos!$AO$2</xm:f>
            <x14:dxf>
              <fill>
                <patternFill>
                  <bgColor rgb="FF92D050"/>
                </patternFill>
              </fill>
            </x14:dxf>
          </x14:cfRule>
          <x14:cfRule type="cellIs" priority="117" operator="equal" id="{F329649F-2057-485E-9C24-9C38B3A9F0C8}">
            <xm:f>Datos!$AO$4</xm:f>
            <x14:dxf>
              <fill>
                <patternFill>
                  <bgColor theme="5" tint="0.39994506668294322"/>
                </patternFill>
              </fill>
            </x14:dxf>
          </x14:cfRule>
          <x14:cfRule type="cellIs" priority="118" operator="equal" id="{AA007442-E460-40B8-9F8D-F761B1146A97}">
            <xm:f>Datos!$AO$3</xm:f>
            <x14:dxf>
              <fill>
                <patternFill>
                  <bgColor rgb="FFFFFF00"/>
                </patternFill>
              </fill>
            </x14:dxf>
          </x14:cfRule>
          <xm:sqref>AL105</xm:sqref>
        </x14:conditionalFormatting>
        <x14:conditionalFormatting xmlns:xm="http://schemas.microsoft.com/office/excel/2006/main">
          <x14:cfRule type="cellIs" priority="113" operator="equal" id="{C5F2EBB3-01D3-4B0F-B5DF-D1BE7F021A51}">
            <xm:f>Datos!$AO$2</xm:f>
            <x14:dxf>
              <fill>
                <patternFill>
                  <bgColor rgb="FF92D050"/>
                </patternFill>
              </fill>
            </x14:dxf>
          </x14:cfRule>
          <x14:cfRule type="cellIs" priority="114" operator="equal" id="{FA72B501-3E82-4F23-AAD1-B9DE595B5CE2}">
            <xm:f>Datos!$AO$4</xm:f>
            <x14:dxf>
              <fill>
                <patternFill>
                  <bgColor theme="5" tint="0.39994506668294322"/>
                </patternFill>
              </fill>
            </x14:dxf>
          </x14:cfRule>
          <x14:cfRule type="cellIs" priority="115" operator="equal" id="{B055A9BF-124E-4584-9506-C676CC4A2304}">
            <xm:f>Datos!$AO$3</xm:f>
            <x14:dxf>
              <fill>
                <patternFill>
                  <bgColor rgb="FFFFFF00"/>
                </patternFill>
              </fill>
            </x14:dxf>
          </x14:cfRule>
          <xm:sqref>AL106</xm:sqref>
        </x14:conditionalFormatting>
        <x14:conditionalFormatting xmlns:xm="http://schemas.microsoft.com/office/excel/2006/main">
          <x14:cfRule type="cellIs" priority="110" operator="equal" id="{233FE6F4-5675-4539-8C90-A72BDCED0494}">
            <xm:f>Datos!$AO$2</xm:f>
            <x14:dxf>
              <fill>
                <patternFill>
                  <bgColor rgb="FF92D050"/>
                </patternFill>
              </fill>
            </x14:dxf>
          </x14:cfRule>
          <x14:cfRule type="cellIs" priority="111" operator="equal" id="{242B4EDD-29D2-4021-85E7-83748B6877BD}">
            <xm:f>Datos!$AO$4</xm:f>
            <x14:dxf>
              <fill>
                <patternFill>
                  <bgColor theme="5" tint="0.39994506668294322"/>
                </patternFill>
              </fill>
            </x14:dxf>
          </x14:cfRule>
          <x14:cfRule type="cellIs" priority="112" operator="equal" id="{D126D540-D948-4F1F-A207-1B58E0D4ADB7}">
            <xm:f>Datos!$AO$3</xm:f>
            <x14:dxf>
              <fill>
                <patternFill>
                  <bgColor rgb="FFFFFF00"/>
                </patternFill>
              </fill>
            </x14:dxf>
          </x14:cfRule>
          <xm:sqref>AL107</xm:sqref>
        </x14:conditionalFormatting>
        <x14:conditionalFormatting xmlns:xm="http://schemas.microsoft.com/office/excel/2006/main">
          <x14:cfRule type="cellIs" priority="107" operator="equal" id="{9A54C939-9D6B-48F6-B098-C6AB1D1AFA50}">
            <xm:f>Datos!$AO$2</xm:f>
            <x14:dxf>
              <fill>
                <patternFill>
                  <bgColor rgb="FF92D050"/>
                </patternFill>
              </fill>
            </x14:dxf>
          </x14:cfRule>
          <x14:cfRule type="cellIs" priority="108" operator="equal" id="{735B7F92-778D-4F69-955B-BCB1FFF53284}">
            <xm:f>Datos!$AO$4</xm:f>
            <x14:dxf>
              <fill>
                <patternFill>
                  <bgColor theme="5" tint="0.39994506668294322"/>
                </patternFill>
              </fill>
            </x14:dxf>
          </x14:cfRule>
          <x14:cfRule type="cellIs" priority="109" operator="equal" id="{D53FF2F0-4A47-4456-BC94-DBFFC5B7E26A}">
            <xm:f>Datos!$AO$3</xm:f>
            <x14:dxf>
              <fill>
                <patternFill>
                  <bgColor rgb="FFFFFF00"/>
                </patternFill>
              </fill>
            </x14:dxf>
          </x14:cfRule>
          <xm:sqref>AL108</xm:sqref>
        </x14:conditionalFormatting>
        <x14:conditionalFormatting xmlns:xm="http://schemas.microsoft.com/office/excel/2006/main">
          <x14:cfRule type="cellIs" priority="104" operator="equal" id="{5E3DFFE6-08D4-4FFB-B8C8-3025393DEF94}">
            <xm:f>Datos!$AO$2</xm:f>
            <x14:dxf>
              <fill>
                <patternFill>
                  <bgColor rgb="FF92D050"/>
                </patternFill>
              </fill>
            </x14:dxf>
          </x14:cfRule>
          <x14:cfRule type="cellIs" priority="105" operator="equal" id="{4AD36B88-80E2-41D2-8D60-ACBB976553DF}">
            <xm:f>Datos!$AO$4</xm:f>
            <x14:dxf>
              <fill>
                <patternFill>
                  <bgColor theme="5" tint="0.39994506668294322"/>
                </patternFill>
              </fill>
            </x14:dxf>
          </x14:cfRule>
          <x14:cfRule type="cellIs" priority="106" operator="equal" id="{4B9C3A35-FD37-4C6C-A032-5D65CDC9B9D5}">
            <xm:f>Datos!$AO$3</xm:f>
            <x14:dxf>
              <fill>
                <patternFill>
                  <bgColor rgb="FFFFFF00"/>
                </patternFill>
              </fill>
            </x14:dxf>
          </x14:cfRule>
          <xm:sqref>AL109</xm:sqref>
        </x14:conditionalFormatting>
        <x14:conditionalFormatting xmlns:xm="http://schemas.microsoft.com/office/excel/2006/main">
          <x14:cfRule type="cellIs" priority="101" operator="equal" id="{8C9DAE0A-86F4-464F-8221-9FDA92788594}">
            <xm:f>Datos!$AO$2</xm:f>
            <x14:dxf>
              <fill>
                <patternFill>
                  <bgColor rgb="FF92D050"/>
                </patternFill>
              </fill>
            </x14:dxf>
          </x14:cfRule>
          <x14:cfRule type="cellIs" priority="102" operator="equal" id="{BEDB3A36-28C3-44C2-AF50-CD545AF171C1}">
            <xm:f>Datos!$AO$4</xm:f>
            <x14:dxf>
              <fill>
                <patternFill>
                  <bgColor theme="5" tint="0.39994506668294322"/>
                </patternFill>
              </fill>
            </x14:dxf>
          </x14:cfRule>
          <x14:cfRule type="cellIs" priority="103" operator="equal" id="{3E72C7F8-99BB-4EA3-AB46-4798B673132B}">
            <xm:f>Datos!$AO$3</xm:f>
            <x14:dxf>
              <fill>
                <patternFill>
                  <bgColor rgb="FFFFFF00"/>
                </patternFill>
              </fill>
            </x14:dxf>
          </x14:cfRule>
          <xm:sqref>AL110</xm:sqref>
        </x14:conditionalFormatting>
        <x14:conditionalFormatting xmlns:xm="http://schemas.microsoft.com/office/excel/2006/main">
          <x14:cfRule type="cellIs" priority="98" operator="equal" id="{3F005E1F-FB15-4CD0-A570-FA06488FA2E3}">
            <xm:f>Datos!$AO$4</xm:f>
            <x14:dxf>
              <fill>
                <patternFill>
                  <bgColor theme="5" tint="0.39994506668294322"/>
                </patternFill>
              </fill>
            </x14:dxf>
          </x14:cfRule>
          <x14:cfRule type="cellIs" priority="99" operator="equal" id="{80068D53-FE58-4529-8A2D-6D0352E7611D}">
            <xm:f>Datos!$AO$3</xm:f>
            <x14:dxf>
              <fill>
                <patternFill>
                  <bgColor rgb="FFFFFF00"/>
                </patternFill>
              </fill>
            </x14:dxf>
          </x14:cfRule>
          <x14:cfRule type="cellIs" priority="100" operator="equal" id="{E768C3D8-EBAA-46DD-880F-765981CDAA9A}">
            <xm:f>Datos!$AO$2</xm:f>
            <x14:dxf>
              <fill>
                <patternFill>
                  <bgColor rgb="FF92D050"/>
                </patternFill>
              </fill>
            </x14:dxf>
          </x14:cfRule>
          <xm:sqref>AR101</xm:sqref>
        </x14:conditionalFormatting>
        <x14:conditionalFormatting xmlns:xm="http://schemas.microsoft.com/office/excel/2006/main">
          <x14:cfRule type="cellIs" priority="95" operator="equal" id="{B25EE7C4-4CEA-43F6-911A-CD2DC14055CB}">
            <xm:f>Datos!$AO$4</xm:f>
            <x14:dxf>
              <fill>
                <patternFill>
                  <bgColor theme="5" tint="0.39994506668294322"/>
                </patternFill>
              </fill>
            </x14:dxf>
          </x14:cfRule>
          <x14:cfRule type="cellIs" priority="96" operator="equal" id="{10CE091C-A051-46A8-8CE1-0155C4E19471}">
            <xm:f>Datos!$AO$3</xm:f>
            <x14:dxf>
              <fill>
                <patternFill>
                  <bgColor rgb="FFFFFF00"/>
                </patternFill>
              </fill>
            </x14:dxf>
          </x14:cfRule>
          <x14:cfRule type="cellIs" priority="97" operator="equal" id="{E590AFAF-B03A-4D00-A048-376DB3266736}">
            <xm:f>Datos!$AO$2</xm:f>
            <x14:dxf>
              <fill>
                <patternFill>
                  <bgColor rgb="FF92D050"/>
                </patternFill>
              </fill>
            </x14:dxf>
          </x14:cfRule>
          <xm:sqref>AR103</xm:sqref>
        </x14:conditionalFormatting>
        <x14:conditionalFormatting xmlns:xm="http://schemas.microsoft.com/office/excel/2006/main">
          <x14:cfRule type="cellIs" priority="92" operator="equal" id="{796CC47F-983D-4128-ABE0-73691C18F0C8}">
            <xm:f>Datos!$AO$4</xm:f>
            <x14:dxf>
              <fill>
                <patternFill>
                  <bgColor theme="5" tint="0.39994506668294322"/>
                </patternFill>
              </fill>
            </x14:dxf>
          </x14:cfRule>
          <x14:cfRule type="cellIs" priority="93" operator="equal" id="{DA9B7CBF-D4CE-4C31-B2D9-88C185C7B9A9}">
            <xm:f>Datos!$AO$3</xm:f>
            <x14:dxf>
              <fill>
                <patternFill>
                  <bgColor rgb="FFFFFF00"/>
                </patternFill>
              </fill>
            </x14:dxf>
          </x14:cfRule>
          <x14:cfRule type="cellIs" priority="94" operator="equal" id="{9C53B230-4452-48DF-9B22-132682DF943C}">
            <xm:f>Datos!$AO$2</xm:f>
            <x14:dxf>
              <fill>
                <patternFill>
                  <bgColor rgb="FF92D050"/>
                </patternFill>
              </fill>
            </x14:dxf>
          </x14:cfRule>
          <xm:sqref>AR104</xm:sqref>
        </x14:conditionalFormatting>
        <x14:conditionalFormatting xmlns:xm="http://schemas.microsoft.com/office/excel/2006/main">
          <x14:cfRule type="cellIs" priority="89" operator="equal" id="{A16F4975-E73C-497D-B29C-1039A373D284}">
            <xm:f>Datos!$AO$4</xm:f>
            <x14:dxf>
              <fill>
                <patternFill>
                  <bgColor theme="5" tint="0.39994506668294322"/>
                </patternFill>
              </fill>
            </x14:dxf>
          </x14:cfRule>
          <x14:cfRule type="cellIs" priority="90" operator="equal" id="{1B35216C-115F-4986-8C87-576CFD58CE74}">
            <xm:f>Datos!$AO$3</xm:f>
            <x14:dxf>
              <fill>
                <patternFill>
                  <bgColor rgb="FFFFFF00"/>
                </patternFill>
              </fill>
            </x14:dxf>
          </x14:cfRule>
          <x14:cfRule type="cellIs" priority="91" operator="equal" id="{AFD09FB8-9BC9-4386-8062-D74DE33BBCA3}">
            <xm:f>Datos!$AO$2</xm:f>
            <x14:dxf>
              <fill>
                <patternFill>
                  <bgColor rgb="FF92D050"/>
                </patternFill>
              </fill>
            </x14:dxf>
          </x14:cfRule>
          <xm:sqref>AR105</xm:sqref>
        </x14:conditionalFormatting>
        <x14:conditionalFormatting xmlns:xm="http://schemas.microsoft.com/office/excel/2006/main">
          <x14:cfRule type="cellIs" priority="86" operator="equal" id="{A606C20F-5921-4773-BD32-0F61BE704C0A}">
            <xm:f>Datos!$AO$4</xm:f>
            <x14:dxf>
              <fill>
                <patternFill>
                  <bgColor theme="5" tint="0.39994506668294322"/>
                </patternFill>
              </fill>
            </x14:dxf>
          </x14:cfRule>
          <x14:cfRule type="cellIs" priority="87" operator="equal" id="{7C3E9DEE-26DF-45F1-806D-B1A15A51D423}">
            <xm:f>Datos!$AO$3</xm:f>
            <x14:dxf>
              <fill>
                <patternFill>
                  <bgColor rgb="FFFFFF00"/>
                </patternFill>
              </fill>
            </x14:dxf>
          </x14:cfRule>
          <x14:cfRule type="cellIs" priority="88" operator="equal" id="{29587752-F51C-4CD3-B40A-5B6D142C7869}">
            <xm:f>Datos!$AO$2</xm:f>
            <x14:dxf>
              <fill>
                <patternFill>
                  <bgColor rgb="FF92D050"/>
                </patternFill>
              </fill>
            </x14:dxf>
          </x14:cfRule>
          <xm:sqref>AR106</xm:sqref>
        </x14:conditionalFormatting>
        <x14:conditionalFormatting xmlns:xm="http://schemas.microsoft.com/office/excel/2006/main">
          <x14:cfRule type="cellIs" priority="83" operator="equal" id="{C7DC7BC6-F164-4E85-8DEF-C493551F9413}">
            <xm:f>Datos!$AO$4</xm:f>
            <x14:dxf>
              <fill>
                <patternFill>
                  <bgColor theme="5" tint="0.39994506668294322"/>
                </patternFill>
              </fill>
            </x14:dxf>
          </x14:cfRule>
          <x14:cfRule type="cellIs" priority="84" operator="equal" id="{083FC41E-6733-474A-AEDE-D5B911AD7207}">
            <xm:f>Datos!$AO$3</xm:f>
            <x14:dxf>
              <fill>
                <patternFill>
                  <bgColor rgb="FFFFFF00"/>
                </patternFill>
              </fill>
            </x14:dxf>
          </x14:cfRule>
          <x14:cfRule type="cellIs" priority="85" operator="equal" id="{AE9B62CB-4920-4348-B252-AE43A1E0264F}">
            <xm:f>Datos!$AO$2</xm:f>
            <x14:dxf>
              <fill>
                <patternFill>
                  <bgColor rgb="FF92D050"/>
                </patternFill>
              </fill>
            </x14:dxf>
          </x14:cfRule>
          <xm:sqref>AR107</xm:sqref>
        </x14:conditionalFormatting>
        <x14:conditionalFormatting xmlns:xm="http://schemas.microsoft.com/office/excel/2006/main">
          <x14:cfRule type="cellIs" priority="80" operator="equal" id="{E6FB7A7D-38D7-46E4-A0B2-6BEE6379FC21}">
            <xm:f>Datos!$AO$4</xm:f>
            <x14:dxf>
              <fill>
                <patternFill>
                  <bgColor theme="5" tint="0.39994506668294322"/>
                </patternFill>
              </fill>
            </x14:dxf>
          </x14:cfRule>
          <x14:cfRule type="cellIs" priority="81" operator="equal" id="{E4106735-5BD6-475C-BAA1-6D91434726FD}">
            <xm:f>Datos!$AO$3</xm:f>
            <x14:dxf>
              <fill>
                <patternFill>
                  <bgColor rgb="FFFFFF00"/>
                </patternFill>
              </fill>
            </x14:dxf>
          </x14:cfRule>
          <x14:cfRule type="cellIs" priority="82" operator="equal" id="{FD33F105-66A9-4BDA-A2E1-67A1F12A4335}">
            <xm:f>Datos!$AO$2</xm:f>
            <x14:dxf>
              <fill>
                <patternFill>
                  <bgColor rgb="FF92D050"/>
                </patternFill>
              </fill>
            </x14:dxf>
          </x14:cfRule>
          <xm:sqref>AR108</xm:sqref>
        </x14:conditionalFormatting>
        <x14:conditionalFormatting xmlns:xm="http://schemas.microsoft.com/office/excel/2006/main">
          <x14:cfRule type="cellIs" priority="77" operator="equal" id="{90FCE7CC-E763-4601-A0DB-B0DC99C96E01}">
            <xm:f>Datos!$AO$4</xm:f>
            <x14:dxf>
              <fill>
                <patternFill>
                  <bgColor theme="5" tint="0.39994506668294322"/>
                </patternFill>
              </fill>
            </x14:dxf>
          </x14:cfRule>
          <x14:cfRule type="cellIs" priority="78" operator="equal" id="{1BB68ACE-4851-4499-9BD8-FE30BFEE61E7}">
            <xm:f>Datos!$AO$3</xm:f>
            <x14:dxf>
              <fill>
                <patternFill>
                  <bgColor rgb="FFFFFF00"/>
                </patternFill>
              </fill>
            </x14:dxf>
          </x14:cfRule>
          <x14:cfRule type="cellIs" priority="79" operator="equal" id="{7DDC4F35-7001-44A3-8A78-EB1600111A64}">
            <xm:f>Datos!$AO$2</xm:f>
            <x14:dxf>
              <fill>
                <patternFill>
                  <bgColor rgb="FF92D050"/>
                </patternFill>
              </fill>
            </x14:dxf>
          </x14:cfRule>
          <xm:sqref>AR109</xm:sqref>
        </x14:conditionalFormatting>
        <x14:conditionalFormatting xmlns:xm="http://schemas.microsoft.com/office/excel/2006/main">
          <x14:cfRule type="cellIs" priority="74" operator="equal" id="{4B2B2DE0-2746-426F-BAD2-01AF1A1AFED3}">
            <xm:f>Datos!$AO$4</xm:f>
            <x14:dxf>
              <fill>
                <patternFill>
                  <bgColor theme="5" tint="0.39994506668294322"/>
                </patternFill>
              </fill>
            </x14:dxf>
          </x14:cfRule>
          <x14:cfRule type="cellIs" priority="75" operator="equal" id="{EA8DDE70-D469-48E4-AB22-AFDF30C4AA88}">
            <xm:f>Datos!$AO$3</xm:f>
            <x14:dxf>
              <fill>
                <patternFill>
                  <bgColor rgb="FFFFFF00"/>
                </patternFill>
              </fill>
            </x14:dxf>
          </x14:cfRule>
          <x14:cfRule type="cellIs" priority="76" operator="equal" id="{005A939F-DB89-4406-AC42-C64240C59FEF}">
            <xm:f>Datos!$AO$2</xm:f>
            <x14:dxf>
              <fill>
                <patternFill>
                  <bgColor rgb="FF92D050"/>
                </patternFill>
              </fill>
            </x14:dxf>
          </x14:cfRule>
          <xm:sqref>AR110</xm:sqref>
        </x14:conditionalFormatting>
        <x14:conditionalFormatting xmlns:xm="http://schemas.microsoft.com/office/excel/2006/main">
          <x14:cfRule type="cellIs" priority="71" operator="equal" id="{0B454653-79D9-496D-964B-CA53FE8CB0C4}">
            <xm:f>Datos!$AO$4</xm:f>
            <x14:dxf>
              <fill>
                <patternFill>
                  <bgColor theme="5" tint="0.39994506668294322"/>
                </patternFill>
              </fill>
            </x14:dxf>
          </x14:cfRule>
          <x14:cfRule type="cellIs" priority="72" operator="equal" id="{1890FC3F-8E18-40C5-8D0E-D24A8F8FF691}">
            <xm:f>Datos!$AO$3</xm:f>
            <x14:dxf>
              <fill>
                <patternFill>
                  <bgColor rgb="FFFFFF00"/>
                </patternFill>
              </fill>
            </x14:dxf>
          </x14:cfRule>
          <x14:cfRule type="cellIs" priority="73" operator="equal" id="{318401E0-A601-4C0D-A766-ED4621728E46}">
            <xm:f>Datos!$AO$2</xm:f>
            <x14:dxf>
              <fill>
                <patternFill>
                  <bgColor rgb="FF92D050"/>
                </patternFill>
              </fill>
            </x14:dxf>
          </x14:cfRule>
          <xm:sqref>AT101</xm:sqref>
        </x14:conditionalFormatting>
        <x14:conditionalFormatting xmlns:xm="http://schemas.microsoft.com/office/excel/2006/main">
          <x14:cfRule type="cellIs" priority="68" operator="equal" id="{A002513D-74F0-48B0-AB93-E2066A841A7B}">
            <xm:f>Datos!$AO$4</xm:f>
            <x14:dxf>
              <fill>
                <patternFill>
                  <bgColor theme="5" tint="0.39994506668294322"/>
                </patternFill>
              </fill>
            </x14:dxf>
          </x14:cfRule>
          <x14:cfRule type="cellIs" priority="69" operator="equal" id="{542D6055-759F-4927-84C0-B54D00AC5476}">
            <xm:f>Datos!$AO$3</xm:f>
            <x14:dxf>
              <fill>
                <patternFill>
                  <bgColor rgb="FFFFFF00"/>
                </patternFill>
              </fill>
            </x14:dxf>
          </x14:cfRule>
          <x14:cfRule type="cellIs" priority="70" operator="equal" id="{120795F4-73AD-48A9-B4FA-4F7782018CDB}">
            <xm:f>Datos!$AO$2</xm:f>
            <x14:dxf>
              <fill>
                <patternFill>
                  <bgColor rgb="FF92D050"/>
                </patternFill>
              </fill>
            </x14:dxf>
          </x14:cfRule>
          <xm:sqref>AT103</xm:sqref>
        </x14:conditionalFormatting>
        <x14:conditionalFormatting xmlns:xm="http://schemas.microsoft.com/office/excel/2006/main">
          <x14:cfRule type="cellIs" priority="65" operator="equal" id="{08155F74-15EC-447F-A0DC-9F86C3FEF6F1}">
            <xm:f>Datos!$AO$4</xm:f>
            <x14:dxf>
              <fill>
                <patternFill>
                  <bgColor theme="5" tint="0.39994506668294322"/>
                </patternFill>
              </fill>
            </x14:dxf>
          </x14:cfRule>
          <x14:cfRule type="cellIs" priority="66" operator="equal" id="{0A54B9DC-7298-43EB-B7A3-44C2D94617FB}">
            <xm:f>Datos!$AO$3</xm:f>
            <x14:dxf>
              <fill>
                <patternFill>
                  <bgColor rgb="FFFFFF00"/>
                </patternFill>
              </fill>
            </x14:dxf>
          </x14:cfRule>
          <x14:cfRule type="cellIs" priority="67" operator="equal" id="{216AFE5D-C446-4FEB-B718-4AFFFF092887}">
            <xm:f>Datos!$AO$2</xm:f>
            <x14:dxf>
              <fill>
                <patternFill>
                  <bgColor rgb="FF92D050"/>
                </patternFill>
              </fill>
            </x14:dxf>
          </x14:cfRule>
          <xm:sqref>AT104</xm:sqref>
        </x14:conditionalFormatting>
        <x14:conditionalFormatting xmlns:xm="http://schemas.microsoft.com/office/excel/2006/main">
          <x14:cfRule type="cellIs" priority="62" operator="equal" id="{E20B5C44-F03C-4A88-8266-3A0BC62EC3BE}">
            <xm:f>Datos!$AO$4</xm:f>
            <x14:dxf>
              <fill>
                <patternFill>
                  <bgColor theme="5" tint="0.39994506668294322"/>
                </patternFill>
              </fill>
            </x14:dxf>
          </x14:cfRule>
          <x14:cfRule type="cellIs" priority="63" operator="equal" id="{DAFC900F-189B-4BED-9C32-9F28DA70A10B}">
            <xm:f>Datos!$AO$3</xm:f>
            <x14:dxf>
              <fill>
                <patternFill>
                  <bgColor rgb="FFFFFF00"/>
                </patternFill>
              </fill>
            </x14:dxf>
          </x14:cfRule>
          <x14:cfRule type="cellIs" priority="64" operator="equal" id="{A0283CB4-330B-42C6-ABAE-A65FB98A425E}">
            <xm:f>Datos!$AO$2</xm:f>
            <x14:dxf>
              <fill>
                <patternFill>
                  <bgColor rgb="FF92D050"/>
                </patternFill>
              </fill>
            </x14:dxf>
          </x14:cfRule>
          <xm:sqref>AT105</xm:sqref>
        </x14:conditionalFormatting>
        <x14:conditionalFormatting xmlns:xm="http://schemas.microsoft.com/office/excel/2006/main">
          <x14:cfRule type="cellIs" priority="59" operator="equal" id="{D44C3EC1-A2B0-46DC-AD3A-5FD14E37076B}">
            <xm:f>Datos!$AO$4</xm:f>
            <x14:dxf>
              <fill>
                <patternFill>
                  <bgColor theme="5" tint="0.39994506668294322"/>
                </patternFill>
              </fill>
            </x14:dxf>
          </x14:cfRule>
          <x14:cfRule type="cellIs" priority="60" operator="equal" id="{EF1A9D6D-F779-4907-8B29-B54B344A7D5D}">
            <xm:f>Datos!$AO$3</xm:f>
            <x14:dxf>
              <fill>
                <patternFill>
                  <bgColor rgb="FFFFFF00"/>
                </patternFill>
              </fill>
            </x14:dxf>
          </x14:cfRule>
          <x14:cfRule type="cellIs" priority="61" operator="equal" id="{1B115221-DBF5-4C51-9677-ADD844F2D4D0}">
            <xm:f>Datos!$AO$2</xm:f>
            <x14:dxf>
              <fill>
                <patternFill>
                  <bgColor rgb="FF92D050"/>
                </patternFill>
              </fill>
            </x14:dxf>
          </x14:cfRule>
          <xm:sqref>AT106</xm:sqref>
        </x14:conditionalFormatting>
        <x14:conditionalFormatting xmlns:xm="http://schemas.microsoft.com/office/excel/2006/main">
          <x14:cfRule type="cellIs" priority="56" operator="equal" id="{E99E4165-369C-49A1-A6BB-A431DA74CDDD}">
            <xm:f>Datos!$AO$4</xm:f>
            <x14:dxf>
              <fill>
                <patternFill>
                  <bgColor theme="5" tint="0.39994506668294322"/>
                </patternFill>
              </fill>
            </x14:dxf>
          </x14:cfRule>
          <x14:cfRule type="cellIs" priority="57" operator="equal" id="{D96B3595-D77D-4877-AA2E-4D4A85E4CA11}">
            <xm:f>Datos!$AO$3</xm:f>
            <x14:dxf>
              <fill>
                <patternFill>
                  <bgColor rgb="FFFFFF00"/>
                </patternFill>
              </fill>
            </x14:dxf>
          </x14:cfRule>
          <x14:cfRule type="cellIs" priority="58" operator="equal" id="{368AB638-3515-4D91-90CD-E7517F8DB5BE}">
            <xm:f>Datos!$AO$2</xm:f>
            <x14:dxf>
              <fill>
                <patternFill>
                  <bgColor rgb="FF92D050"/>
                </patternFill>
              </fill>
            </x14:dxf>
          </x14:cfRule>
          <xm:sqref>AT107</xm:sqref>
        </x14:conditionalFormatting>
        <x14:conditionalFormatting xmlns:xm="http://schemas.microsoft.com/office/excel/2006/main">
          <x14:cfRule type="cellIs" priority="53" operator="equal" id="{1E60676B-7512-4551-AABF-01D7A6BCE113}">
            <xm:f>Datos!$AO$4</xm:f>
            <x14:dxf>
              <fill>
                <patternFill>
                  <bgColor theme="5" tint="0.39994506668294322"/>
                </patternFill>
              </fill>
            </x14:dxf>
          </x14:cfRule>
          <x14:cfRule type="cellIs" priority="54" operator="equal" id="{2E0104C8-54E5-49EF-A4AE-1F9B5AF8AAAA}">
            <xm:f>Datos!$AO$3</xm:f>
            <x14:dxf>
              <fill>
                <patternFill>
                  <bgColor rgb="FFFFFF00"/>
                </patternFill>
              </fill>
            </x14:dxf>
          </x14:cfRule>
          <x14:cfRule type="cellIs" priority="55" operator="equal" id="{C1413BFD-B95A-4F62-93CD-D87428F70AA4}">
            <xm:f>Datos!$AO$2</xm:f>
            <x14:dxf>
              <fill>
                <patternFill>
                  <bgColor rgb="FF92D050"/>
                </patternFill>
              </fill>
            </x14:dxf>
          </x14:cfRule>
          <xm:sqref>AT108</xm:sqref>
        </x14:conditionalFormatting>
        <x14:conditionalFormatting xmlns:xm="http://schemas.microsoft.com/office/excel/2006/main">
          <x14:cfRule type="cellIs" priority="50" operator="equal" id="{2EC32B6C-A6B0-40D2-8930-B672C810B67E}">
            <xm:f>Datos!$AO$4</xm:f>
            <x14:dxf>
              <fill>
                <patternFill>
                  <bgColor theme="5" tint="0.39994506668294322"/>
                </patternFill>
              </fill>
            </x14:dxf>
          </x14:cfRule>
          <x14:cfRule type="cellIs" priority="51" operator="equal" id="{1708149E-76D6-4E22-BEE5-CFFC8D10E725}">
            <xm:f>Datos!$AO$3</xm:f>
            <x14:dxf>
              <fill>
                <patternFill>
                  <bgColor rgb="FFFFFF00"/>
                </patternFill>
              </fill>
            </x14:dxf>
          </x14:cfRule>
          <x14:cfRule type="cellIs" priority="52" operator="equal" id="{838E7DB3-60CF-4D43-ACE8-B5218429B4BA}">
            <xm:f>Datos!$AO$2</xm:f>
            <x14:dxf>
              <fill>
                <patternFill>
                  <bgColor rgb="FF92D050"/>
                </patternFill>
              </fill>
            </x14:dxf>
          </x14:cfRule>
          <xm:sqref>AT109</xm:sqref>
        </x14:conditionalFormatting>
        <x14:conditionalFormatting xmlns:xm="http://schemas.microsoft.com/office/excel/2006/main">
          <x14:cfRule type="cellIs" priority="47" operator="equal" id="{79F0B195-13D1-4CE1-BA8F-90B816F5E5AC}">
            <xm:f>Datos!$AO$4</xm:f>
            <x14:dxf>
              <fill>
                <patternFill>
                  <bgColor theme="5" tint="0.39994506668294322"/>
                </patternFill>
              </fill>
            </x14:dxf>
          </x14:cfRule>
          <x14:cfRule type="cellIs" priority="48" operator="equal" id="{CC22193A-395F-40F7-ADAA-F75AE29BA109}">
            <xm:f>Datos!$AO$3</xm:f>
            <x14:dxf>
              <fill>
                <patternFill>
                  <bgColor rgb="FFFFFF00"/>
                </patternFill>
              </fill>
            </x14:dxf>
          </x14:cfRule>
          <x14:cfRule type="cellIs" priority="49" operator="equal" id="{3D1953D3-9ECC-4ABE-9836-97620182F54A}">
            <xm:f>Datos!$AO$2</xm:f>
            <x14:dxf>
              <fill>
                <patternFill>
                  <bgColor rgb="FF92D050"/>
                </patternFill>
              </fill>
            </x14:dxf>
          </x14:cfRule>
          <xm:sqref>AT110</xm:sqref>
        </x14:conditionalFormatting>
        <x14:conditionalFormatting xmlns:xm="http://schemas.microsoft.com/office/excel/2006/main">
          <x14:cfRule type="cellIs" priority="44" operator="equal" id="{E7D34088-DF24-4EA0-953A-6787A3208E8F}">
            <xm:f>Datos!$AO$4</xm:f>
            <x14:dxf>
              <fill>
                <patternFill>
                  <bgColor theme="5" tint="0.39994506668294322"/>
                </patternFill>
              </fill>
            </x14:dxf>
          </x14:cfRule>
          <x14:cfRule type="cellIs" priority="45" operator="equal" id="{402BF484-0A84-4F2C-B17B-70991FB3D856}">
            <xm:f>Datos!$AO$3</xm:f>
            <x14:dxf>
              <fill>
                <patternFill>
                  <bgColor rgb="FFFFFF00"/>
                </patternFill>
              </fill>
            </x14:dxf>
          </x14:cfRule>
          <x14:cfRule type="cellIs" priority="46" operator="equal" id="{28FE167F-3B32-4067-B0C6-30E68A38219D}">
            <xm:f>Datos!$AO$2</xm:f>
            <x14:dxf>
              <fill>
                <patternFill>
                  <bgColor rgb="FF92D050"/>
                </patternFill>
              </fill>
            </x14:dxf>
          </x14:cfRule>
          <xm:sqref>AW86</xm:sqref>
        </x14:conditionalFormatting>
        <x14:conditionalFormatting xmlns:xm="http://schemas.microsoft.com/office/excel/2006/main">
          <x14:cfRule type="cellIs" priority="41" operator="equal" id="{87369241-85C7-493C-B3E7-AFA1721EC3E9}">
            <xm:f>Datos!$AO$4</xm:f>
            <x14:dxf>
              <fill>
                <patternFill>
                  <bgColor theme="5" tint="0.39994506668294322"/>
                </patternFill>
              </fill>
            </x14:dxf>
          </x14:cfRule>
          <x14:cfRule type="cellIs" priority="42" operator="equal" id="{2F21C4CF-76B4-4717-A068-268DE795A76A}">
            <xm:f>Datos!$AO$3</xm:f>
            <x14:dxf>
              <fill>
                <patternFill>
                  <bgColor rgb="FFFFFF00"/>
                </patternFill>
              </fill>
            </x14:dxf>
          </x14:cfRule>
          <x14:cfRule type="cellIs" priority="43" operator="equal" id="{F6C46877-080A-4043-BB04-30C4406979CC}">
            <xm:f>Datos!$AO$2</xm:f>
            <x14:dxf>
              <fill>
                <patternFill>
                  <bgColor rgb="FF92D050"/>
                </patternFill>
              </fill>
            </x14:dxf>
          </x14:cfRule>
          <xm:sqref>AW101</xm:sqref>
        </x14:conditionalFormatting>
        <x14:conditionalFormatting xmlns:xm="http://schemas.microsoft.com/office/excel/2006/main">
          <x14:cfRule type="expression" priority="38" id="{37FC23DE-B7FF-40C9-B587-29CAC2BF13D4}">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20" operator="equal" id="{237CFFF9-13EA-430F-AC51-A17BC6D06295}">
            <xm:f>Datos!$AQ$3</xm:f>
            <x14:dxf>
              <fill>
                <patternFill>
                  <bgColor theme="5" tint="0.39994506668294322"/>
                </patternFill>
              </fill>
            </x14:dxf>
          </x14:cfRule>
          <x14:cfRule type="cellIs" priority="21" operator="equal" id="{B1944B4A-9EC2-4C30-BD64-82CD93FC551F}">
            <xm:f>Datos!$AQ$2</xm:f>
            <x14:dxf>
              <fill>
                <patternFill>
                  <bgColor rgb="FF92D050"/>
                </patternFill>
              </fill>
            </x14:dxf>
          </x14:cfRule>
          <xm:sqref>AZ86:BB95</xm:sqref>
        </x14:conditionalFormatting>
        <x14:conditionalFormatting xmlns:xm="http://schemas.microsoft.com/office/excel/2006/main">
          <x14:cfRule type="cellIs" priority="17" operator="equal" id="{5CE5B0D1-4AF5-4463-8882-47BDAF2A7028}">
            <xm:f>Datos!$AR$4</xm:f>
            <x14:dxf>
              <fill>
                <patternFill>
                  <bgColor theme="5" tint="0.39994506668294322"/>
                </patternFill>
              </fill>
            </x14:dxf>
          </x14:cfRule>
          <x14:cfRule type="cellIs" priority="18" operator="equal" id="{7323578B-6CA4-46AC-8721-7A71B69600CE}">
            <xm:f>Datos!$AR$3</xm:f>
            <x14:dxf>
              <fill>
                <patternFill>
                  <bgColor rgb="FFFFFF00"/>
                </patternFill>
              </fill>
            </x14:dxf>
          </x14:cfRule>
          <x14:cfRule type="cellIs" priority="19" operator="equal" id="{608B0176-5920-4038-AE20-15EB3DF14349}">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Proceso'!$D$60:$D$69</xm:f>
          </x14:formula1>
          <xm:sqref>J50:AB59</xm:sqref>
        </x14:dataValidation>
        <x14:dataValidation type="list" allowBlank="1" showInputMessage="1" showErrorMessage="1">
          <x14:formula1>
            <xm:f>Datos!$I$2:$I$20</xm:f>
          </x14:formula1>
          <xm:sqref>S17:V17</xm:sqref>
        </x14:dataValidation>
        <x14:dataValidation type="list" allowBlank="1" showInputMessage="1">
          <x14:formula1>
            <xm:f>'Contexto Proceso'!$D$46:$D$58</xm:f>
          </x14:formula1>
          <xm:sqref>J38:AB47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H231"/>
  <sheetViews>
    <sheetView showGridLines="0" view="pageBreakPreview" topLeftCell="A5" zoomScale="80" zoomScaleNormal="100" zoomScaleSheetLayoutView="80" workbookViewId="0">
      <selection activeCell="D17" sqref="D17:Q17"/>
    </sheetView>
  </sheetViews>
  <sheetFormatPr defaultColWidth="11.5703125" defaultRowHeight="15"/>
  <cols>
    <col min="1" max="6" width="2.7109375" style="52" customWidth="1"/>
    <col min="7" max="7" width="3.140625" style="52" customWidth="1"/>
    <col min="8" max="8" width="4.42578125" style="52" customWidth="1"/>
    <col min="9" max="9" width="3.7109375" style="52" customWidth="1"/>
    <col min="10" max="11" width="2.7109375" style="52" customWidth="1"/>
    <col min="12" max="12" width="3.42578125" style="52" customWidth="1"/>
    <col min="13" max="15" width="2.7109375" style="52" customWidth="1"/>
    <col min="16" max="17" width="4.7109375" style="52" customWidth="1"/>
    <col min="18" max="20" width="2.7109375" style="52" customWidth="1"/>
    <col min="21" max="21" width="4.28515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6.85546875" style="52" customWidth="1"/>
    <col min="46" max="47" width="2.7109375" style="52" customWidth="1"/>
    <col min="48" max="48" width="4.7109375" style="52" customWidth="1"/>
    <col min="49" max="50" width="2.7109375" style="52" customWidth="1"/>
    <col min="51" max="51" width="4" style="52" customWidth="1"/>
    <col min="52" max="53" width="2.7109375" style="52" customWidth="1"/>
    <col min="54" max="54" width="7.42578125" style="52" customWidth="1"/>
    <col min="55" max="58" width="2.7109375" style="52" customWidth="1"/>
    <col min="59" max="59" width="37.85546875" style="52" customWidth="1"/>
    <col min="60" max="60" width="2.7109375" style="52" customWidth="1"/>
    <col min="61"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86" width="11.5703125" style="52" hidden="1" customWidth="1"/>
    <col min="87" max="91" width="11.5703125" style="52" customWidth="1"/>
    <col min="92"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47"/>
      <c r="Q6" s="247"/>
      <c r="R6" s="247"/>
      <c r="S6" s="247"/>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47"/>
      <c r="E8" s="247"/>
      <c r="F8" s="247"/>
      <c r="G8" s="247"/>
      <c r="H8" s="57"/>
      <c r="I8" s="57"/>
      <c r="J8" s="61"/>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57"/>
      <c r="BD8" s="57"/>
      <c r="BE8" s="57"/>
      <c r="BF8" s="57"/>
      <c r="BG8" s="59"/>
    </row>
    <row r="9" spans="1:64" ht="31.15" customHeight="1">
      <c r="A9" s="56"/>
      <c r="B9" s="57"/>
      <c r="C9" s="58"/>
      <c r="D9" s="715" t="s">
        <v>30</v>
      </c>
      <c r="E9" s="715"/>
      <c r="F9" s="715"/>
      <c r="G9" s="715"/>
      <c r="H9" s="715"/>
      <c r="I9" s="715"/>
      <c r="J9" s="61"/>
      <c r="K9" s="946"/>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23.45" hidden="1" customHeight="1">
      <c r="A10" s="56"/>
      <c r="B10" s="57"/>
      <c r="C10" s="58"/>
      <c r="D10" s="58"/>
      <c r="E10" s="58"/>
      <c r="F10" s="247"/>
      <c r="G10" s="247"/>
      <c r="H10" s="247"/>
      <c r="I10" s="247"/>
      <c r="J10" s="61"/>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47"/>
      <c r="G11" s="247"/>
      <c r="H11" s="247"/>
      <c r="I11" s="247"/>
      <c r="J11" s="61"/>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62"/>
      <c r="AU11" s="62"/>
      <c r="AV11" s="62"/>
      <c r="AW11" s="62"/>
      <c r="AX11" s="62"/>
      <c r="AY11" s="62"/>
      <c r="AZ11" s="62"/>
      <c r="BA11" s="62"/>
      <c r="BB11" s="62"/>
      <c r="BC11" s="62"/>
      <c r="BD11" s="57"/>
      <c r="BE11" s="57"/>
      <c r="BF11" s="57"/>
      <c r="BG11" s="59"/>
      <c r="BJ11" s="246"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597</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3</v>
      </c>
      <c r="AL12" s="57"/>
      <c r="AM12" s="57"/>
      <c r="AN12" s="57"/>
      <c r="AO12" s="57"/>
      <c r="AP12" s="57"/>
      <c r="AQ12" s="57"/>
      <c r="AR12" s="57"/>
      <c r="AS12" s="57"/>
      <c r="AT12" s="57"/>
      <c r="AU12" s="248"/>
      <c r="AV12" s="248"/>
      <c r="AW12" s="248"/>
      <c r="AX12" s="248"/>
      <c r="AY12" s="248"/>
      <c r="AZ12" s="248"/>
      <c r="BA12" s="248"/>
      <c r="BB12" s="248"/>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34" t="s">
        <v>11</v>
      </c>
      <c r="E17" s="934"/>
      <c r="F17" s="934"/>
      <c r="G17" s="934"/>
      <c r="H17" s="934"/>
      <c r="I17" s="934"/>
      <c r="J17" s="934"/>
      <c r="K17" s="934"/>
      <c r="L17" s="934"/>
      <c r="M17" s="934"/>
      <c r="N17" s="934"/>
      <c r="O17" s="934"/>
      <c r="P17" s="934"/>
      <c r="Q17" s="934"/>
      <c r="R17" s="57"/>
      <c r="S17" s="934" t="s">
        <v>22</v>
      </c>
      <c r="T17" s="934"/>
      <c r="U17" s="934"/>
      <c r="V17" s="934"/>
      <c r="W17" s="57"/>
      <c r="X17" s="934" t="s">
        <v>572</v>
      </c>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3"/>
      <c r="C18" s="223"/>
      <c r="D18" s="223"/>
      <c r="E18" s="223"/>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3"/>
      <c r="C19" s="223"/>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3"/>
      <c r="C20" s="223"/>
      <c r="D20" s="935" t="str">
        <f>IF(X17="","",CONCATENATE(D17," ",S17," ",X17))</f>
        <v>Daño de activos al sfdx</v>
      </c>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66" t="str">
        <f>IF('Contexto Estrat. Ins'!$D$9&lt;&gt;"",'Contexto Estrat. Ins'!$D$8,"")</f>
        <v/>
      </c>
      <c r="BL20" s="66" t="str">
        <f>IF('Contexto Estrat. Ins'!$D$10&lt;&gt;"",'Contexto Estrat. Ins'!$D$8,"")</f>
        <v/>
      </c>
      <c r="BM20" s="66" t="str">
        <f>IF('Contexto Estrat. Ins'!$D$11&lt;&gt;"",'Contexto Estrat. Ins'!$D$8,"")</f>
        <v/>
      </c>
      <c r="BN20" s="66" t="str">
        <f>IF('Contexto Estrat. Ins'!$D$12&lt;&gt;"",'Contexto Estrat. Ins'!$D$8,"")</f>
        <v/>
      </c>
      <c r="BO20" s="66" t="str">
        <f>IF('Contexto Estrat. Ins'!$D$13&lt;&gt;"",'Contexto Estrat. Ins'!$D$8,"")</f>
        <v/>
      </c>
      <c r="BP20" s="66"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66" t="str">
        <f>IF('Contexto Estrat. Ins'!$E$9&lt;&gt;"",'Contexto Estrat. Ins'!$E$8,"")</f>
        <v/>
      </c>
      <c r="BL21" s="66" t="str">
        <f>IF('Contexto Estrat. Ins'!$E$10&lt;&gt;"",'Contexto Estrat. Ins'!$E$8,"")</f>
        <v/>
      </c>
      <c r="BM21" s="66" t="str">
        <f>IF('Contexto Estrat. Ins'!$E$11&lt;&gt;"",'Contexto Estrat. Ins'!$E$8,"")</f>
        <v/>
      </c>
      <c r="BN21" s="66" t="str">
        <f>IF('Contexto Estrat. Ins'!$E$12&lt;&gt;"",'Contexto Estrat. Ins'!$E$8,"")</f>
        <v/>
      </c>
      <c r="BO21" s="66" t="str">
        <f>IF('Contexto Estrat. Ins'!$E$13&lt;&gt;"",'Contexto Estrat. Ins'!$E$8,"")</f>
        <v/>
      </c>
      <c r="BP21" s="66"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66" t="str">
        <f>IF('Contexto Estrat. Ins'!$F$9&lt;&gt;"",'Contexto Estrat. Ins'!$F$8,"")</f>
        <v/>
      </c>
      <c r="BL22" s="66" t="str">
        <f>IF('Contexto Estrat. Ins'!$F$10&lt;&gt;"",'Contexto Estrat. Ins'!$F$8,"")</f>
        <v/>
      </c>
      <c r="BM22" s="66" t="str">
        <f>IF('Contexto Estrat. Ins'!$F$11&lt;&gt;"",'Contexto Estrat. Ins'!$F$8,"")</f>
        <v/>
      </c>
      <c r="BN22" s="66" t="str">
        <f>IF('Contexto Estrat. Ins'!$F$12&lt;&gt;"",'Contexto Estrat. Ins'!$F$8,"")</f>
        <v/>
      </c>
      <c r="BO22" s="66" t="str">
        <f>IF('Contexto Estrat. Ins'!$F$13&lt;&gt;"",'Contexto Estrat. Ins'!$F$8,"")</f>
        <v/>
      </c>
      <c r="BP22" s="66"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31.15" customHeight="1">
      <c r="A23" s="56"/>
      <c r="B23" s="57"/>
      <c r="C23" s="57"/>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c r="AZ23" s="936"/>
      <c r="BA23" s="936"/>
      <c r="BB23" s="936"/>
      <c r="BC23" s="936"/>
      <c r="BD23" s="936"/>
      <c r="BE23" s="936"/>
      <c r="BF23" s="936"/>
      <c r="BG23" s="59"/>
      <c r="BK23" s="66" t="str">
        <f>IF('Contexto Estrat. Ins'!$G$9&lt;&gt;"",'Contexto Estrat. Ins'!$G$8,"")</f>
        <v/>
      </c>
      <c r="BL23" s="66" t="str">
        <f>IF('Contexto Estrat. Ins'!$G$10&lt;&gt;"",'Contexto Estrat. Ins'!$G$8,"")</f>
        <v/>
      </c>
      <c r="BM23" s="66" t="str">
        <f>IF('Contexto Estrat. Ins'!$G$11&lt;&gt;"",'Contexto Estrat. Ins'!$G$8,"")</f>
        <v/>
      </c>
      <c r="BN23" s="66" t="str">
        <f>IF('Contexto Estrat. Ins'!$G$12&lt;&gt;"",'Contexto Estrat. Ins'!$G$8,"")</f>
        <v/>
      </c>
      <c r="BO23" s="66" t="str">
        <f>IF('Contexto Estrat. Ins'!$G$13&lt;&gt;"",'Contexto Estrat. Ins'!$G$8,"")</f>
        <v/>
      </c>
      <c r="BP23" s="66"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4" spans="1:85" s="457" customFormat="1" ht="31.15" customHeight="1">
      <c r="A24" s="451"/>
      <c r="B24" s="452"/>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4"/>
      <c r="AX24" s="454"/>
      <c r="AY24" s="455"/>
      <c r="AZ24" s="455"/>
      <c r="BA24" s="455"/>
      <c r="BB24" s="455"/>
      <c r="BC24" s="455"/>
      <c r="BD24" s="455"/>
      <c r="BE24" s="455"/>
      <c r="BF24" s="455"/>
      <c r="BG24" s="456"/>
      <c r="BK24" s="458"/>
      <c r="BL24" s="458"/>
      <c r="BM24" s="458"/>
      <c r="BN24" s="458"/>
      <c r="BO24" s="458"/>
      <c r="BP24" s="458"/>
      <c r="BQ24" s="458"/>
      <c r="BS24" s="458"/>
      <c r="BT24" s="458"/>
      <c r="BU24" s="458"/>
      <c r="BV24" s="458"/>
      <c r="BW24" s="458"/>
      <c r="BX24" s="458"/>
      <c r="BY24" s="458"/>
      <c r="CA24" s="458"/>
      <c r="CB24" s="458"/>
      <c r="CC24" s="458"/>
      <c r="CD24" s="458"/>
      <c r="CE24" s="458"/>
      <c r="CF24" s="458"/>
      <c r="CG24" s="458"/>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ht="15.6" customHeight="1">
      <c r="A26" s="56"/>
      <c r="B26" s="57"/>
      <c r="C26" s="57"/>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0"/>
      <c r="AT26" s="73"/>
      <c r="AU26" s="73"/>
      <c r="AV26" s="73"/>
      <c r="AW26" s="73"/>
      <c r="AX26" s="73"/>
      <c r="AY26" s="73"/>
      <c r="AZ26" s="73"/>
      <c r="BA26" s="73"/>
      <c r="BB26" s="73"/>
      <c r="BC26" s="57"/>
      <c r="BD26" s="57"/>
      <c r="BE26" s="57"/>
      <c r="BF26" s="57"/>
      <c r="BG26" s="59"/>
      <c r="BK26" s="66" t="str">
        <f>IF('Contexto Estrat. Ins'!$H$9&lt;&gt;"",'Contexto Estrat. Ins'!$H$8,"")</f>
        <v/>
      </c>
      <c r="BL26" s="66" t="str">
        <f>IF('Contexto Estrat. Ins'!$H$10&lt;&gt;"",'Contexto Estrat. Ins'!$H$8,"")</f>
        <v/>
      </c>
      <c r="BM26" s="66" t="str">
        <f>IF('Contexto Estrat. Ins'!$H$11&lt;&gt;"",'Contexto Estrat. Ins'!$H$8,"")</f>
        <v/>
      </c>
      <c r="BN26" s="66" t="str">
        <f>IF('Contexto Estrat. Ins'!$H$12&lt;&gt;"",'Contexto Estrat. Ins'!$H$8,"")</f>
        <v/>
      </c>
      <c r="BO26" s="66" t="str">
        <f>IF('Contexto Estrat. Ins'!$H$13&lt;&gt;"",'Contexto Estrat. Ins'!$H$8,"")</f>
        <v/>
      </c>
      <c r="BP26" s="66" t="str">
        <f>IF('Contexto Estrat. Ins'!$H$14&lt;&gt;"",'Contexto Estrat. Ins'!$H$8,"")</f>
        <v/>
      </c>
      <c r="BQ26" s="66" t="str">
        <f>IF($D$28='Contexto Estrat. Ins'!$B$9,BK26,IF($D$28='Contexto Estrat. Ins'!$B$10,BL26,IF($D$28='Contexto Estrat. Ins'!$B$11,BM26,IF($D$28='Contexto Estrat. Ins'!$B$12,BN26,IF($D$28='Contexto Estrat. Ins'!$B$13,BO26,IF($D$28='Contexto Estrat. Ins'!$B$14,BP26,""))))))</f>
        <v/>
      </c>
      <c r="BS26" s="66" t="str">
        <f>IF('Contexto Estrat. Ins'!$H$39&lt;&gt;"",'Contexto Estrat. Ins'!$H$38,"")</f>
        <v/>
      </c>
      <c r="BT26" s="66" t="str">
        <f>IF('Contexto Estrat. Ins'!$H$40&lt;&gt;"",'Contexto Estrat. Ins'!$H$38,"")</f>
        <v/>
      </c>
      <c r="BU26" s="66" t="str">
        <f>IF('Contexto Estrat. Ins'!$H$41&lt;&gt;"",'Contexto Estrat. Ins'!$H$38,"")</f>
        <v/>
      </c>
      <c r="BV26" s="66" t="str">
        <f>IF('Contexto Estrat. Ins'!$H$42&lt;&gt;"",'Contexto Estrat. Ins'!$H$38,"")</f>
        <v/>
      </c>
      <c r="BW26" s="66" t="str">
        <f>IF('Contexto Estrat. Ins'!$H$43&lt;&gt;"",'Contexto Estrat. Ins'!$H$38,"")</f>
        <v/>
      </c>
      <c r="BX26" s="66" t="str">
        <f>IF('Contexto Estrat. Ins'!$H$44&lt;&gt;"",'Contexto Estrat. Ins'!$H$38,"")</f>
        <v/>
      </c>
      <c r="BY26" s="66" t="str">
        <f>IF($D$28='Contexto Estrat. Ins'!$B$39,BS26,IF($D$28='Contexto Estrat. Ins'!$B$40,BT26,IF($D$28='Contexto Estrat. Ins'!$B$41,BU26,IF($D$28='Contexto Estrat. Ins'!$B$42,BV26,IF($D$28='Contexto Estrat. Ins'!$B$43,BW26,IF($D$28='Contexto Estrat. Ins'!$B$44,BX26,""))))))</f>
        <v/>
      </c>
      <c r="CA26" s="66" t="str">
        <f>IF('Contexto Estrat. Ins'!$H$19&lt;&gt;"",'Contexto Estrat. Ins'!$H$18,"")</f>
        <v/>
      </c>
      <c r="CB26" s="66" t="str">
        <f>IF('Contexto Estrat. Ins'!$H$20&lt;&gt;"",'Contexto Estrat. Ins'!$H$18,"")</f>
        <v/>
      </c>
      <c r="CC26" s="66" t="str">
        <f>IF('Contexto Estrat. Ins'!$H$21&lt;&gt;"",'Contexto Estrat. Ins'!$H$18,"")</f>
        <v/>
      </c>
      <c r="CD26" s="66" t="str">
        <f>IF('Contexto Estrat. Ins'!$H$22&lt;&gt;"",'Contexto Estrat. Ins'!$H$18,"")</f>
        <v/>
      </c>
      <c r="CE26" s="66" t="str">
        <f>IF('Contexto Estrat. Ins'!$H$23&lt;&gt;"",'Contexto Estrat. Ins'!$H$18,"")</f>
        <v/>
      </c>
      <c r="CF26" s="66" t="str">
        <f>IF('Contexto Estrat. Ins'!$H$24&lt;&gt;"",'Contexto Estrat. Ins'!$H$18,"")</f>
        <v/>
      </c>
      <c r="CG26" s="66" t="str">
        <f>IF($D$28='Contexto Estrat. Ins'!$B$19,CA26,IF($D$28='Contexto Estrat. Ins'!$B$20,CB26,IF($D$28='Contexto Estrat. Ins'!$B$21,CC26,IF($D$28='Contexto Estrat. Ins'!$B$22,CD26,IF($D$28='Contexto Estrat. Ins'!$B$23,CE26,IF($D$28='Contexto Estrat. Ins'!$B$24,CF26,""))))))</f>
        <v/>
      </c>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IF(OR(AK12=Datos!A2,AK12=Datos!A3,AK12=Datos!A4,AK12=Datos!A5),"Seleccione o mencione otros procesos del SIG posiblemente afectados",IF(AK12=Datos!A9,"Seleccione o mencione otros procesos del SIG posiblemente favorecidos",""))</f>
        <v>Seleccione o mencione otros procesos del SIG posiblemente afectados</v>
      </c>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59"/>
      <c r="BK27" s="66" t="str">
        <f>IF('Contexto Estrat. Ins'!$I$9&lt;&gt;"",'Contexto Estrat. Ins'!$I$8,"")</f>
        <v/>
      </c>
      <c r="BL27" s="66" t="str">
        <f>IF('Contexto Estrat. Ins'!$I$10&lt;&gt;"",'Contexto Estrat. Ins'!$I$8,"")</f>
        <v/>
      </c>
      <c r="BM27" s="66" t="str">
        <f>IF('Contexto Estrat. Ins'!$I$11&lt;&gt;"",'Contexto Estrat. Ins'!$I$8,"")</f>
        <v/>
      </c>
      <c r="BN27" s="66" t="str">
        <f>IF('Contexto Estrat. Ins'!$I$12&lt;&gt;"",'Contexto Estrat. Ins'!$I$8,"")</f>
        <v/>
      </c>
      <c r="BO27" s="66" t="str">
        <f>IF('Contexto Estrat. Ins'!$I$13&lt;&gt;"",'Contexto Estrat. Ins'!$I$8,"")</f>
        <v/>
      </c>
      <c r="BP27" s="66"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66" t="str">
        <f>IF('Contexto Estrat. Ins'!$J$9&lt;&gt;"",'Contexto Estrat. Ins'!$J$8,"")</f>
        <v/>
      </c>
      <c r="BL28" s="66" t="str">
        <f>IF('Contexto Estrat. Ins'!$J$10&lt;&gt;"",'Contexto Estrat. Ins'!$J$8,"")</f>
        <v/>
      </c>
      <c r="BM28" s="66" t="str">
        <f>IF('Contexto Estrat. Ins'!$J$11&lt;&gt;"",'Contexto Estrat. Ins'!$J$8,"")</f>
        <v/>
      </c>
      <c r="BN28" s="66" t="str">
        <f>IF('Contexto Estrat. Ins'!$J$12&lt;&gt;"",'Contexto Estrat. Ins'!$J$8,"")</f>
        <v/>
      </c>
      <c r="BO28" s="66" t="str">
        <f>IF('Contexto Estrat. Ins'!$J$13&lt;&gt;"",'Contexto Estrat. Ins'!$J$8,"")</f>
        <v/>
      </c>
      <c r="BP28" s="66"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66" t="str">
        <f>IF('Contexto Estrat. Ins'!$K$9&lt;&gt;"",'Contexto Estrat. Ins'!$K$8,"")</f>
        <v/>
      </c>
      <c r="BL29" s="66" t="str">
        <f>IF('Contexto Estrat. Ins'!$K$10&lt;&gt;"",'Contexto Estrat. Ins'!$K$8,"")</f>
        <v/>
      </c>
      <c r="BM29" s="66" t="str">
        <f>IF('Contexto Estrat. Ins'!$K$11&lt;&gt;"",'Contexto Estrat. Ins'!$K$8,"")</f>
        <v/>
      </c>
      <c r="BN29" s="66" t="str">
        <f>IF('Contexto Estrat. Ins'!$K$12&lt;&gt;"",'Contexto Estrat. Ins'!$K$8,"")</f>
        <v/>
      </c>
      <c r="BO29" s="66" t="str">
        <f>IF('Contexto Estrat. Ins'!$K$13&lt;&gt;"",'Contexto Estrat. Ins'!$K$8,"")</f>
        <v/>
      </c>
      <c r="BP29" s="66"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66" t="str">
        <f>IF('Contexto Estrat. Ins'!$L$9&lt;&gt;"",'Contexto Estrat. Ins'!$L$8,"")</f>
        <v/>
      </c>
      <c r="BL30" s="66" t="str">
        <f>IF('Contexto Estrat. Ins'!$L$10&lt;&gt;"",'Contexto Estrat. Ins'!$L$8,"")</f>
        <v/>
      </c>
      <c r="BM30" s="66" t="str">
        <f>IF('Contexto Estrat. Ins'!$L$11&lt;&gt;"",'Contexto Estrat. Ins'!$L$8,"")</f>
        <v/>
      </c>
      <c r="BN30" s="66" t="str">
        <f>IF('Contexto Estrat. Ins'!$L$12&lt;&gt;"",'Contexto Estrat. Ins'!$L$8,"")</f>
        <v/>
      </c>
      <c r="BO30" s="66" t="str">
        <f>IF('Contexto Estrat. Ins'!$L$13&lt;&gt;"",'Contexto Estrat. Ins'!$L$8,"")</f>
        <v/>
      </c>
      <c r="BP30" s="66"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66" t="str">
        <f>IF('Contexto Estrat. Ins'!$M$9&lt;&gt;"",'Contexto Estrat. Ins'!$M$8,"")</f>
        <v/>
      </c>
      <c r="BL31" s="66" t="str">
        <f>IF('Contexto Estrat. Ins'!$M$10&lt;&gt;"",'Contexto Estrat. Ins'!$M$8,"")</f>
        <v/>
      </c>
      <c r="BM31" s="66" t="str">
        <f>IF('Contexto Estrat. Ins'!$M$11&lt;&gt;"",'Contexto Estrat. Ins'!$M$8,"")</f>
        <v/>
      </c>
      <c r="BN31" s="66" t="str">
        <f>IF('Contexto Estrat. Ins'!$M$12&lt;&gt;"",'Contexto Estrat. Ins'!$M$8,"")</f>
        <v/>
      </c>
      <c r="BO31" s="66" t="str">
        <f>IF('Contexto Estrat. Ins'!$M$13&lt;&gt;"",'Contexto Estrat. Ins'!$M$8,"")</f>
        <v/>
      </c>
      <c r="BP31" s="66"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954"/>
      <c r="E38" s="954"/>
      <c r="F38" s="954"/>
      <c r="G38" s="954"/>
      <c r="H38" s="954"/>
      <c r="I38" s="954"/>
      <c r="J38" s="814"/>
      <c r="K38" s="814"/>
      <c r="L38" s="814"/>
      <c r="M38" s="814"/>
      <c r="N38" s="814"/>
      <c r="O38" s="814"/>
      <c r="P38" s="814"/>
      <c r="Q38" s="814"/>
      <c r="R38" s="814"/>
      <c r="S38" s="814"/>
      <c r="T38" s="814"/>
      <c r="U38" s="814"/>
      <c r="V38" s="814"/>
      <c r="W38" s="814"/>
      <c r="X38" s="814"/>
      <c r="Y38" s="814"/>
      <c r="Z38" s="814"/>
      <c r="AA38" s="814"/>
      <c r="AB38" s="814"/>
      <c r="AC38" s="57"/>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954"/>
      <c r="E39" s="954"/>
      <c r="F39" s="954"/>
      <c r="G39" s="954"/>
      <c r="H39" s="954"/>
      <c r="I39" s="954"/>
      <c r="J39" s="814"/>
      <c r="K39" s="814"/>
      <c r="L39" s="814"/>
      <c r="M39" s="814"/>
      <c r="N39" s="814"/>
      <c r="O39" s="814"/>
      <c r="P39" s="814"/>
      <c r="Q39" s="814"/>
      <c r="R39" s="814"/>
      <c r="S39" s="814"/>
      <c r="T39" s="814"/>
      <c r="U39" s="814"/>
      <c r="V39" s="814"/>
      <c r="W39" s="814"/>
      <c r="X39" s="814"/>
      <c r="Y39" s="814"/>
      <c r="Z39" s="814"/>
      <c r="AA39" s="814"/>
      <c r="AB39" s="814"/>
      <c r="AC39" s="57"/>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954"/>
      <c r="E40" s="954"/>
      <c r="F40" s="954"/>
      <c r="G40" s="954"/>
      <c r="H40" s="954"/>
      <c r="I40" s="954"/>
      <c r="J40" s="814"/>
      <c r="K40" s="814"/>
      <c r="L40" s="814"/>
      <c r="M40" s="814"/>
      <c r="N40" s="814"/>
      <c r="O40" s="814"/>
      <c r="P40" s="814"/>
      <c r="Q40" s="814"/>
      <c r="R40" s="814"/>
      <c r="S40" s="814"/>
      <c r="T40" s="814"/>
      <c r="U40" s="814"/>
      <c r="V40" s="814"/>
      <c r="W40" s="814"/>
      <c r="X40" s="814"/>
      <c r="Y40" s="814"/>
      <c r="Z40" s="814"/>
      <c r="AA40" s="814"/>
      <c r="AB40" s="814"/>
      <c r="AC40" s="57"/>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954"/>
      <c r="E41" s="954"/>
      <c r="F41" s="954"/>
      <c r="G41" s="954"/>
      <c r="H41" s="954"/>
      <c r="I41" s="954"/>
      <c r="J41" s="814"/>
      <c r="K41" s="814"/>
      <c r="L41" s="814"/>
      <c r="M41" s="814"/>
      <c r="N41" s="814"/>
      <c r="O41" s="814"/>
      <c r="P41" s="814"/>
      <c r="Q41" s="814"/>
      <c r="R41" s="814"/>
      <c r="S41" s="814"/>
      <c r="T41" s="814"/>
      <c r="U41" s="814"/>
      <c r="V41" s="814"/>
      <c r="W41" s="814"/>
      <c r="X41" s="814"/>
      <c r="Y41" s="814"/>
      <c r="Z41" s="814"/>
      <c r="AA41" s="814"/>
      <c r="AB41" s="814"/>
      <c r="AC41" s="57"/>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954"/>
      <c r="E42" s="954"/>
      <c r="F42" s="954"/>
      <c r="G42" s="954"/>
      <c r="H42" s="954"/>
      <c r="I42" s="954"/>
      <c r="J42" s="814"/>
      <c r="K42" s="814"/>
      <c r="L42" s="814"/>
      <c r="M42" s="814"/>
      <c r="N42" s="814"/>
      <c r="O42" s="814"/>
      <c r="P42" s="814"/>
      <c r="Q42" s="814"/>
      <c r="R42" s="814"/>
      <c r="S42" s="814"/>
      <c r="T42" s="814"/>
      <c r="U42" s="814"/>
      <c r="V42" s="814"/>
      <c r="W42" s="814"/>
      <c r="X42" s="814"/>
      <c r="Y42" s="814"/>
      <c r="Z42" s="814"/>
      <c r="AA42" s="814"/>
      <c r="AB42" s="814"/>
      <c r="AC42" s="57"/>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954"/>
      <c r="E43" s="954"/>
      <c r="F43" s="954"/>
      <c r="G43" s="954"/>
      <c r="H43" s="954"/>
      <c r="I43" s="954"/>
      <c r="J43" s="814"/>
      <c r="K43" s="814"/>
      <c r="L43" s="814"/>
      <c r="M43" s="814"/>
      <c r="N43" s="814"/>
      <c r="O43" s="814"/>
      <c r="P43" s="814"/>
      <c r="Q43" s="814"/>
      <c r="R43" s="814"/>
      <c r="S43" s="814"/>
      <c r="T43" s="814"/>
      <c r="U43" s="814"/>
      <c r="V43" s="814"/>
      <c r="W43" s="814"/>
      <c r="X43" s="814"/>
      <c r="Y43" s="814"/>
      <c r="Z43" s="814"/>
      <c r="AA43" s="814"/>
      <c r="AB43" s="814"/>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814"/>
      <c r="K44" s="814"/>
      <c r="L44" s="814"/>
      <c r="M44" s="814"/>
      <c r="N44" s="814"/>
      <c r="O44" s="814"/>
      <c r="P44" s="814"/>
      <c r="Q44" s="814"/>
      <c r="R44" s="814"/>
      <c r="S44" s="814"/>
      <c r="T44" s="814"/>
      <c r="U44" s="814"/>
      <c r="V44" s="814"/>
      <c r="W44" s="814"/>
      <c r="X44" s="814"/>
      <c r="Y44" s="814"/>
      <c r="Z44" s="814"/>
      <c r="AA44" s="814"/>
      <c r="AB44" s="814"/>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954"/>
      <c r="E50" s="954"/>
      <c r="F50" s="954"/>
      <c r="G50" s="954"/>
      <c r="H50" s="954"/>
      <c r="I50" s="954"/>
      <c r="J50" s="814"/>
      <c r="K50" s="814"/>
      <c r="L50" s="814"/>
      <c r="M50" s="814"/>
      <c r="N50" s="814"/>
      <c r="O50" s="814"/>
      <c r="P50" s="814"/>
      <c r="Q50" s="814"/>
      <c r="R50" s="814"/>
      <c r="S50" s="814"/>
      <c r="T50" s="814"/>
      <c r="U50" s="814"/>
      <c r="V50" s="814"/>
      <c r="W50" s="814"/>
      <c r="X50" s="814"/>
      <c r="Y50" s="814"/>
      <c r="Z50" s="814"/>
      <c r="AA50" s="814"/>
      <c r="AB50" s="814"/>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954"/>
      <c r="E51" s="954"/>
      <c r="F51" s="954"/>
      <c r="G51" s="954"/>
      <c r="H51" s="954"/>
      <c r="I51" s="954"/>
      <c r="J51" s="814"/>
      <c r="K51" s="814"/>
      <c r="L51" s="814"/>
      <c r="M51" s="814"/>
      <c r="N51" s="814"/>
      <c r="O51" s="814"/>
      <c r="P51" s="814"/>
      <c r="Q51" s="814"/>
      <c r="R51" s="814"/>
      <c r="S51" s="814"/>
      <c r="T51" s="814"/>
      <c r="U51" s="814"/>
      <c r="V51" s="814"/>
      <c r="W51" s="814"/>
      <c r="X51" s="814"/>
      <c r="Y51" s="814"/>
      <c r="Z51" s="814"/>
      <c r="AA51" s="814"/>
      <c r="AB51" s="814"/>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814"/>
      <c r="K52" s="814"/>
      <c r="L52" s="814"/>
      <c r="M52" s="814"/>
      <c r="N52" s="814"/>
      <c r="O52" s="814"/>
      <c r="P52" s="814"/>
      <c r="Q52" s="814"/>
      <c r="R52" s="814"/>
      <c r="S52" s="814"/>
      <c r="T52" s="814"/>
      <c r="U52" s="814"/>
      <c r="V52" s="814"/>
      <c r="W52" s="814"/>
      <c r="X52" s="814"/>
      <c r="Y52" s="814"/>
      <c r="Z52" s="814"/>
      <c r="AA52" s="814"/>
      <c r="AB52" s="81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0</v>
      </c>
      <c r="BM61" s="132" t="str">
        <f>IF(AND(I65="",I66=""),"",INDEX($R$68:$R$72,$BL$61,1))</f>
        <v/>
      </c>
      <c r="BO61" s="131"/>
      <c r="BP61" s="925"/>
      <c r="BQ61" s="925"/>
      <c r="BR61" s="131"/>
      <c r="BS61" s="131" t="s">
        <v>91</v>
      </c>
      <c r="BT61" s="132">
        <f>IF($AK$12&lt;&gt;"",BL61,"")</f>
        <v>0</v>
      </c>
      <c r="BU61" s="132" t="str">
        <f>IF($AK$12&lt;&gt;"",$BM$61,"")</f>
        <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t="str">
        <f>H81</f>
        <v/>
      </c>
      <c r="BM62" s="132" t="e">
        <f>INDEX($R$76:$R$80,$BL$62,1)</f>
        <v>#VALUE!</v>
      </c>
      <c r="BO62" s="131" t="s">
        <v>100</v>
      </c>
      <c r="BP62" s="132" t="e">
        <f>BL62-1</f>
        <v>#VALUE!</v>
      </c>
      <c r="BQ62" s="132" t="e">
        <f>BM62</f>
        <v>#VALUE!</v>
      </c>
      <c r="BR62" s="131"/>
      <c r="BS62" s="131" t="s">
        <v>90</v>
      </c>
      <c r="BT62" s="132" t="str">
        <f>IF($AK$12="","",IF($AK$12=1,$BP$62,$BL$62))</f>
        <v/>
      </c>
      <c r="BU62" s="132" t="e">
        <f>IF($AK$12="","",IF($AK$12=1,$BQ$62,$BM$62))</f>
        <v>#VALUE!</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Insignificante (1)</v>
      </c>
      <c r="BM64" s="132" t="str">
        <f>IF($AK$12=1,Datos!$P$3,IF(OR($AK$12=2,$AK$12=3,$AK$12=4),Datos!$Q$3,IF($AK$12=5,Datos!$R$3,"")))</f>
        <v>Menor (2)</v>
      </c>
      <c r="BN64" s="132" t="str">
        <f>IF($AK$12=1,Datos!$P$4,IF(OR($AK$12=2,$AK$12=3,$AK$12=4),Datos!$Q$4,IF($AK$12=5,Datos!$R$4,"")))</f>
        <v>Moderado (3)</v>
      </c>
      <c r="BO64" s="132" t="str">
        <f>IF($AK$12=1,Datos!$P$5,IF(OR($AK$12=2,$AK$12=3,$AK$12=4),Datos!$Q$5,IF($AK$12=5,Datos!$R$5,"")))</f>
        <v>Mayor (4)</v>
      </c>
      <c r="BP64" s="132" t="str">
        <f>IF($AK$12=1,Datos!$P$6,IF(OR($AK$12=2,$AK$12=3,$AK$12=4),Datos!$Q$6,IF($AK$12=5,Datos!$R$6,"")))</f>
        <v>Catastrófico (5)</v>
      </c>
    </row>
    <row r="65" spans="1:75" ht="14.45" customHeight="1">
      <c r="A65" s="56"/>
      <c r="B65" s="57"/>
      <c r="C65" s="57"/>
      <c r="D65" s="57"/>
      <c r="E65" s="914" t="s">
        <v>130</v>
      </c>
      <c r="F65" s="914"/>
      <c r="G65" s="914"/>
      <c r="H65" s="915"/>
      <c r="I65" s="988" t="str">
        <f>IF(Frecuencia!V24="","",Frecuencia!V24)</f>
        <v/>
      </c>
      <c r="J65" s="989"/>
      <c r="K65" s="989"/>
      <c r="L65" s="989"/>
      <c r="M65" s="989"/>
      <c r="N65" s="989"/>
      <c r="O65" s="989"/>
      <c r="P65" s="989"/>
      <c r="Q65" s="989"/>
      <c r="R65" s="989"/>
      <c r="S65" s="989"/>
      <c r="T65" s="989"/>
      <c r="U65" s="989"/>
      <c r="V65" s="989"/>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Rara vez (1)</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14.45" customHeight="1">
      <c r="A66" s="56"/>
      <c r="B66" s="57"/>
      <c r="C66" s="57"/>
      <c r="D66" s="57"/>
      <c r="E66" s="914" t="s">
        <v>128</v>
      </c>
      <c r="F66" s="914"/>
      <c r="G66" s="914"/>
      <c r="H66" s="915"/>
      <c r="I66" s="907" t="str">
        <f>IF(Factibilidad!P22="","",Factibilidad!P22)</f>
        <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Improbable (2)</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8.5"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Posible (3)</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8.5" customHeight="1">
      <c r="A68" s="56"/>
      <c r="B68" s="57"/>
      <c r="C68" s="57"/>
      <c r="D68" s="57"/>
      <c r="E68" s="57"/>
      <c r="F68" s="57"/>
      <c r="G68" s="57"/>
      <c r="H68" s="57"/>
      <c r="I68" s="57"/>
      <c r="J68" s="57"/>
      <c r="K68" s="57"/>
      <c r="L68" s="57"/>
      <c r="M68" s="57"/>
      <c r="N68" s="57"/>
      <c r="O68" s="57"/>
      <c r="P68" s="57"/>
      <c r="Q68" s="57"/>
      <c r="R68" s="816" t="str">
        <f>IF(OR($AK$12=1,$AK$12=2,$AK$12=3,$AK$12=4),Datos!O2,IF($AK$12=5,Datos!O6,""))</f>
        <v>Rara vez (1)</v>
      </c>
      <c r="S68" s="816"/>
      <c r="T68" s="816"/>
      <c r="U68" s="816"/>
      <c r="V68" s="816"/>
      <c r="W68" s="816"/>
      <c r="X68" s="57"/>
      <c r="Y68" s="57"/>
      <c r="Z68" s="875"/>
      <c r="AA68" s="815">
        <f>IF($AK$12=5,4,2)</f>
        <v>2</v>
      </c>
      <c r="AB68" s="878" t="str">
        <f>IF(ISERROR(BL72=TRUE),"",IF(BL72="","",BL72))</f>
        <v/>
      </c>
      <c r="AC68" s="879"/>
      <c r="AD68" s="878" t="str">
        <f>IF(ISERROR(BM72=TRUE),"",IF(BM72="","",BM72))</f>
        <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Probable (4)</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14.45"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Improbable (2)</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Casi seguro (5)</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14.45" customHeight="1">
      <c r="A70" s="56"/>
      <c r="B70" s="57"/>
      <c r="C70" s="57"/>
      <c r="D70" s="57"/>
      <c r="E70" s="57"/>
      <c r="F70" s="57"/>
      <c r="G70" s="57"/>
      <c r="H70" s="57"/>
      <c r="I70" s="57"/>
      <c r="J70" s="81"/>
      <c r="K70" s="82"/>
      <c r="L70" s="82"/>
      <c r="M70" s="82"/>
      <c r="N70" s="82"/>
      <c r="O70" s="82"/>
      <c r="P70" s="83"/>
      <c r="Q70" s="57"/>
      <c r="R70" s="816" t="str">
        <f>IF(OR($AK$12=1,$AK$12=2,$AK$12=3,$AK$12=4),Datos!O4,IF($AK$12=5,Datos!O4,""))</f>
        <v>Posible (3)</v>
      </c>
      <c r="S70" s="816"/>
      <c r="T70" s="816"/>
      <c r="U70" s="816"/>
      <c r="V70" s="816"/>
      <c r="W70" s="816"/>
      <c r="X70" s="57"/>
      <c r="Y70" s="57"/>
      <c r="Z70" s="875"/>
      <c r="AA70" s="815">
        <f>IF($AK$12=5,3,3)</f>
        <v>3</v>
      </c>
      <c r="AB70" s="878" t="str">
        <f>IF(ISERROR(BL73=TRUE),"",IF(BL73="","",BL73))</f>
        <v/>
      </c>
      <c r="AC70" s="879"/>
      <c r="AD70" s="882" t="str">
        <f>IF(ISERROR(BM73=TRUE),"",IF(BM73="","",BM73))</f>
        <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8.5" customHeight="1">
      <c r="A71" s="56"/>
      <c r="B71" s="57"/>
      <c r="C71" s="57"/>
      <c r="D71" s="57"/>
      <c r="E71" s="57"/>
      <c r="F71" s="57"/>
      <c r="G71" s="57"/>
      <c r="H71" s="57"/>
      <c r="I71" s="57"/>
      <c r="J71" s="817" t="str">
        <f>BM61</f>
        <v/>
      </c>
      <c r="K71" s="817"/>
      <c r="L71" s="817"/>
      <c r="M71" s="817"/>
      <c r="N71" s="817"/>
      <c r="O71" s="817"/>
      <c r="P71" s="817"/>
      <c r="Q71" s="57"/>
      <c r="R71" s="816" t="str">
        <f>IF(OR($AK$12=1,$AK$12=2,$AK$12=3,$AK$12=4),Datos!O5,IF($AK$12=5,Datos!O3,""))</f>
        <v>Probable (4)</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c r="AQ71" s="795"/>
      <c r="AR71" s="795"/>
      <c r="AS71" s="795"/>
      <c r="AT71" s="795"/>
      <c r="AU71" s="795"/>
      <c r="AV71" s="795"/>
      <c r="AW71" s="795"/>
      <c r="AX71" s="795"/>
      <c r="AY71" s="795"/>
      <c r="AZ71" s="795"/>
      <c r="BA71" s="795"/>
      <c r="BB71" s="795"/>
      <c r="BC71" s="795"/>
      <c r="BD71" s="795"/>
      <c r="BE71" s="795"/>
      <c r="BF71" s="795"/>
      <c r="BG71" s="59"/>
      <c r="BK71" s="131">
        <f>AA66</f>
        <v>1</v>
      </c>
      <c r="BL71" s="132" t="e">
        <f>IF(AK12="","",IF(AND(BK65=$BU$61,$BL$64=$BU$62),"X",""))</f>
        <v>#VALUE!</v>
      </c>
      <c r="BM71" s="132" t="e">
        <f>IF(AK12="","",IF(AND(BK65=$BU$61,$BM$64=$BU$62),"X",""))</f>
        <v>#VALUE!</v>
      </c>
      <c r="BN71" s="132" t="e">
        <f>IF(AK12="","",IF(AND(BK65=$BU$61,$BN$64=$BU$62),"X",""))</f>
        <v>#VALUE!</v>
      </c>
      <c r="BO71" s="132" t="e">
        <f>IF(AK12="","",IF(AND(BK65=$BU$61,$BO$64=$BU$62),"X",""))</f>
        <v>#VALUE!</v>
      </c>
      <c r="BP71" s="132" t="e">
        <f>IF(AK12="","",IF(AND(BK65=$BU$61,$BP$64=$BU$62),"X",""))</f>
        <v>#VALUE!</v>
      </c>
      <c r="BR71" s="131" t="str">
        <f>AH66</f>
        <v/>
      </c>
      <c r="BS71" s="132">
        <f>IF(AND($AK$12&lt;&gt;Datos!$A$6,OR($I$65=Datos!M2,$I$66=Datos!N2)),1,0)</f>
        <v>0</v>
      </c>
      <c r="BT71" s="132">
        <f>IF(AND($AK$12=Datos!$A$6,OR($I$65=Datos!M2,$I$66=Datos!N2)),5,0)</f>
        <v>0</v>
      </c>
      <c r="BU71" s="78"/>
      <c r="BV71" s="57"/>
      <c r="BW71" s="57"/>
    </row>
    <row r="72" spans="1:75" ht="14.25" customHeight="1">
      <c r="A72" s="56"/>
      <c r="B72" s="57"/>
      <c r="C72" s="57"/>
      <c r="D72" s="57"/>
      <c r="E72" s="57"/>
      <c r="F72" s="57"/>
      <c r="G72" s="57"/>
      <c r="H72" s="57"/>
      <c r="I72" s="57"/>
      <c r="J72" s="84"/>
      <c r="K72" s="85"/>
      <c r="L72" s="85"/>
      <c r="M72" s="85"/>
      <c r="N72" s="85"/>
      <c r="O72" s="85"/>
      <c r="P72" s="86"/>
      <c r="Q72" s="57"/>
      <c r="R72" s="816" t="str">
        <f>IF(OR($AK$12=1,$AK$12=2,$AK$12=3,$AK$12=4),Datos!O6,IF($AK$12=5,Datos!O2,""))</f>
        <v>Casi seguro (5)</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e">
        <f>IF(AK12="","",IF(AND(BK66=$BU$61,$BL$64=$BU$62),"X",""))</f>
        <v>#VALUE!</v>
      </c>
      <c r="BM72" s="132" t="e">
        <f>IF(AK12="","",IF(AND(BK66=$BU$61,$BM$64=$BU$62),"X",""))</f>
        <v>#VALUE!</v>
      </c>
      <c r="BN72" s="132" t="e">
        <f>IF(AK12="","",IF(AND(BK66=$BU$61,$BN$64=$BU$62),"X",""))</f>
        <v>#VALUE!</v>
      </c>
      <c r="BO72" s="132" t="e">
        <f>IF(AK12="","",IF(AND(BK66=$BU$61,$BO$64=$BU$62),"X",""))</f>
        <v>#VALUE!</v>
      </c>
      <c r="BP72" s="132" t="e">
        <f>IF(AK12="","",IF(AND(BK66=$BU$61,$BP$64=$BU$62),"X",""))</f>
        <v>#VALUE!</v>
      </c>
      <c r="BR72" s="131" t="str">
        <f>AH68</f>
        <v/>
      </c>
      <c r="BS72" s="132">
        <f>IF(AND($AK$12&lt;&gt;Datos!$A$6,OR($I$65=Datos!M3,$I$66=Datos!N3)),2,0)</f>
        <v>0</v>
      </c>
      <c r="BT72" s="132">
        <f>IF(AND($AK$12=Datos!$A$6,OR($I$65=Datos!M3,$I$66=Datos!N3)),4,0)</f>
        <v>0</v>
      </c>
      <c r="BU72" s="78"/>
      <c r="BV72" s="57"/>
      <c r="BW72" s="57"/>
    </row>
    <row r="73" spans="1:75" ht="28.5"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e">
        <f>IF(AK12="","",IF(AND(BK67=$BU$61,$BL$64=$BU$62),"X",""))</f>
        <v>#VALUE!</v>
      </c>
      <c r="BM73" s="132" t="e">
        <f>IF(AK12="","",IF(AND(BK67=$BU$61,$BM$64=$BU$62),"X",""))</f>
        <v>#VALUE!</v>
      </c>
      <c r="BN73" s="132" t="e">
        <f>IF(AK12="","",IF(AND(BK67=$BU$61,$BN$64=$BU$62),"X",""))</f>
        <v>#VALUE!</v>
      </c>
      <c r="BO73" s="132" t="e">
        <f>IF(AK12="","",IF(AND(BK67=$BU$61,$BO$64=$BU$62),"X",""))</f>
        <v>#VALUE!</v>
      </c>
      <c r="BP73" s="132" t="e">
        <f>IF(AK12="","",IF(AND(BK67=$BU$61,$BP$64=$BU$62),"X",""))</f>
        <v>#VALUE!</v>
      </c>
      <c r="BR73" s="131" t="str">
        <f>AH70</f>
        <v/>
      </c>
      <c r="BS73" s="132">
        <f>IF(AND($AK$12&lt;&gt;Datos!$A$6,OR($I$65=Datos!M4,$I$66=Datos!N4)),3,0)</f>
        <v>0</v>
      </c>
      <c r="BT73" s="132">
        <f>IF(AND($AK$12=Datos!$A$6,OR($I$65=Datos!M4,$I$66=Datos!N4)),3,0)</f>
        <v>0</v>
      </c>
      <c r="BU73" s="78"/>
      <c r="BV73" s="57"/>
      <c r="BW73" s="57"/>
    </row>
    <row r="74" spans="1:75" ht="28.5" customHeight="1">
      <c r="A74" s="56"/>
      <c r="B74" s="57"/>
      <c r="C74" s="895"/>
      <c r="D74" s="895"/>
      <c r="E74" s="960" t="s">
        <v>229</v>
      </c>
      <c r="F74" s="961"/>
      <c r="G74" s="961"/>
      <c r="H74" s="962"/>
      <c r="I74" s="959" t="s">
        <v>601</v>
      </c>
      <c r="J74" s="959"/>
      <c r="K74" s="959"/>
      <c r="L74" s="959"/>
      <c r="M74" s="959" t="s">
        <v>597</v>
      </c>
      <c r="N74" s="959"/>
      <c r="O74" s="959"/>
      <c r="P74" s="959"/>
      <c r="Q74" s="87"/>
      <c r="R74" s="87"/>
      <c r="S74" s="88"/>
      <c r="T74" s="57"/>
      <c r="U74" s="57"/>
      <c r="V74" s="57"/>
      <c r="W74" s="57"/>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e">
        <f>IF(AK12="","",IF(AND(BK68=$BU$61,$BL$64=$BU$62),"X",""))</f>
        <v>#VALUE!</v>
      </c>
      <c r="BM74" s="132" t="e">
        <f>IF(AK12="","",IF(AND(BK68=$BU$61,$BM$64=$BU$62),"X",""))</f>
        <v>#VALUE!</v>
      </c>
      <c r="BN74" s="132" t="e">
        <f>IF(AK12="","",IF(AND(BK68=$BU$61,$BN$64=$BU$62),"X",""))</f>
        <v>#VALUE!</v>
      </c>
      <c r="BO74" s="134" t="e">
        <f>IF(AK12="","",IF(AND(BK68=$BU$61,$BO$64=$BU$62),"X",""))</f>
        <v>#VALUE!</v>
      </c>
      <c r="BP74" s="132" t="e">
        <f>IF(AK12="","",IF(AND(BK68=$BU$61,$BP$64=$BU$62),"X",""))</f>
        <v>#VALUE!</v>
      </c>
      <c r="BR74" s="131" t="str">
        <f>AH72</f>
        <v/>
      </c>
      <c r="BS74" s="132">
        <f>IF(AND($AK$12&lt;&gt;Datos!$A$6,OR($I$65=Datos!M5,$I$66=Datos!N5)),4,0)</f>
        <v>0</v>
      </c>
      <c r="BT74" s="132">
        <f>IF(AND($AK$12=Datos!$A$6,OR($I$65=Datos!M5,$I$66=Datos!N5)),2,0)</f>
        <v>0</v>
      </c>
      <c r="BU74" s="78"/>
      <c r="BV74" s="69"/>
      <c r="BW74" s="57"/>
    </row>
    <row r="75" spans="1:75" ht="14.45" customHeight="1">
      <c r="A75" s="56"/>
      <c r="B75" s="57"/>
      <c r="C75" s="895"/>
      <c r="D75" s="895"/>
      <c r="E75" s="959" t="s">
        <v>600</v>
      </c>
      <c r="F75" s="959"/>
      <c r="G75" s="959"/>
      <c r="H75" s="959"/>
      <c r="I75" s="959" t="s">
        <v>189</v>
      </c>
      <c r="J75" s="959"/>
      <c r="K75" s="959"/>
      <c r="L75" s="959"/>
      <c r="M75" s="963"/>
      <c r="N75" s="964"/>
      <c r="O75" s="964"/>
      <c r="P75" s="965"/>
      <c r="Q75" s="87"/>
      <c r="R75" s="990"/>
      <c r="S75" s="990"/>
      <c r="T75" s="990"/>
      <c r="U75" s="990"/>
      <c r="V75" s="990"/>
      <c r="W75" s="990"/>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e">
        <f>IF(AK12="","",IF(AND(BK69=$BU$61,$BL$64=$BU$62),"X",""))</f>
        <v>#VALUE!</v>
      </c>
      <c r="BM75" s="132" t="e">
        <f>IF(AK12="","",IF(AND(BK69=$BU$61,$BM$64=$BU$62),"X",""))</f>
        <v>#VALUE!</v>
      </c>
      <c r="BN75" s="132" t="e">
        <f>IF(AK12="","",IF(AND(BK69=$BU$61,$BN$64=$BU$62),"X",""))</f>
        <v>#VALUE!</v>
      </c>
      <c r="BO75" s="132" t="e">
        <f>IF(AK12="","",IF(AND(BK69=$BU$61,$BO$64=$BU$62),"X",""))</f>
        <v>#VALUE!</v>
      </c>
      <c r="BP75" s="132" t="e">
        <f>IF(AK12="","",IF(AND(BK69=$BU$61,$BP$64=$BU$62),"X",""))</f>
        <v>#VALUE!</v>
      </c>
      <c r="BR75" s="131" t="str">
        <f>AH74</f>
        <v/>
      </c>
      <c r="BS75" s="132">
        <f>IF(AND($AK$12&lt;&gt;Datos!$A$6,OR($I$65=Datos!M6,$I$66=Datos!N6)),5,0)</f>
        <v>0</v>
      </c>
      <c r="BT75" s="132">
        <f>IF(AND($AK$12=Datos!$A$6,OR($I$65=Datos!M6,$I$66=Datos!N6)),1,0)</f>
        <v>0</v>
      </c>
      <c r="BU75" s="78"/>
      <c r="BV75" s="57"/>
      <c r="BW75" s="57"/>
    </row>
    <row r="76" spans="1:75" ht="14.4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IF($AK$12=1,Datos!P2,IF(OR($AK$12=2,$AK$12=3),Imp_Est_Pro_Seg!AJ22,IF($AK$12=4,'Inventario de Activos'!AL16,IF($AK$12=5,Imp_oportunidad!AN22,""))))</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0</v>
      </c>
      <c r="BT76" s="131"/>
      <c r="BU76" s="57"/>
      <c r="BV76" s="57"/>
      <c r="BW76" s="57"/>
    </row>
    <row r="77" spans="1:75" ht="14.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IF($AK$12=1,Datos!P3,IF(OR($AK$12=2,$AK$12=3),Imp_Est_Pro_Seg!AK22,IF($AK$12=4,'Inventario de Activos'!AL17,IF($AK$12=5,Imp_oportunidad!AM22,""))))</f>
        <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8.5" customHeight="1">
      <c r="A78" s="56"/>
      <c r="B78" s="57"/>
      <c r="C78" s="57"/>
      <c r="D78" s="57"/>
      <c r="E78" s="966"/>
      <c r="F78" s="966"/>
      <c r="G78" s="966"/>
      <c r="H78" s="966"/>
      <c r="I78" s="967"/>
      <c r="J78" s="956" t="str">
        <f>IF(J71="","", IF(ISERROR(BU62=TRUE),"",BU62))</f>
        <v/>
      </c>
      <c r="K78" s="957"/>
      <c r="L78" s="957"/>
      <c r="M78" s="957"/>
      <c r="N78" s="957"/>
      <c r="O78" s="957"/>
      <c r="P78" s="958"/>
      <c r="Q78" s="57"/>
      <c r="R78" s="970" t="str">
        <f>IF($AK$12=1,Enc_Imp_Corrupción!$L$25,IF(OR($AK$12=2,$AK$12=3),Imp_Est_Pro_Seg!AL22,IF($AK$12=4,'Inventario de Activos'!AL18,IF($AK$12=5,Imp_oportunidad!AL22,""))))</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c r="A79" s="56"/>
      <c r="B79" s="57"/>
      <c r="C79" s="57"/>
      <c r="D79" s="57"/>
      <c r="E79" s="966"/>
      <c r="F79" s="966"/>
      <c r="G79" s="966"/>
      <c r="H79" s="966"/>
      <c r="I79" s="967"/>
      <c r="J79" s="84"/>
      <c r="K79" s="85"/>
      <c r="L79" s="85"/>
      <c r="M79" s="85"/>
      <c r="N79" s="85"/>
      <c r="O79" s="85"/>
      <c r="P79" s="86"/>
      <c r="Q79" s="57"/>
      <c r="R79" s="970" t="str">
        <f>IF($AK$12=1,Enc_Imp_Corrupción!$L$26,IF(OR($AK$12=2,$AK$12=3),Imp_Est_Pro_Seg!AM22,IF($AK$12=4,'Inventario de Activos'!AL19,IF($AK$12=5,Imp_oportunidad!AK22,""))))</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IF($AK$12=1,Enc_Imp_Corrupción!$L$27,IF(OR($AK$12=2,$AK$12=3),Imp_Est_Pro_Seg!AN22,IF($AK$12=4,'Inventario de Activos'!AL20,IF($AK$12=5,Imp_oportunidad!AJ22,""))))</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t="str">
        <f>IF(R76&lt;&gt;"",1,IF(R77&lt;&gt;"",2,IF(R78&lt;&gt;"",3,IF(R79&lt;&gt;"",4,IF(R80&lt;&gt;"",5,"")))))</f>
        <v/>
      </c>
      <c r="I81" s="65"/>
      <c r="J81" s="57"/>
      <c r="K81" s="57"/>
      <c r="L81" s="57"/>
      <c r="M81" s="57"/>
      <c r="N81" s="57"/>
      <c r="O81" s="57"/>
      <c r="P81" s="57"/>
      <c r="Q81" s="57"/>
      <c r="R81" s="57"/>
      <c r="S81" s="57"/>
      <c r="T81" s="57"/>
      <c r="U81" s="57"/>
      <c r="V81" s="57"/>
      <c r="W81" s="57"/>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26.25" customHeight="1">
      <c r="A86" s="56"/>
      <c r="B86" s="57"/>
      <c r="C86" s="57"/>
      <c r="D86" s="859" t="s">
        <v>505</v>
      </c>
      <c r="E86" s="859"/>
      <c r="F86" s="859"/>
      <c r="G86" s="859"/>
      <c r="H86" s="859"/>
      <c r="I86" s="859"/>
      <c r="J86" s="859"/>
      <c r="K86" s="859"/>
      <c r="L86" s="859"/>
      <c r="M86" s="859"/>
      <c r="N86" s="859"/>
      <c r="O86" s="859"/>
      <c r="P86" s="859"/>
      <c r="Q86" s="859"/>
      <c r="R86" s="859"/>
      <c r="S86" s="859"/>
      <c r="T86" s="860" t="str">
        <f t="shared" ref="T86:T95" si="0">IF(D86&lt;&gt;"","Preventivo","")</f>
        <v>Preventivo</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tr">
        <f t="shared" ref="AL86:AL95" si="1">IF(D86&lt;&gt;"",BQ86,"")</f>
        <v>Fuerte</v>
      </c>
      <c r="AM86" s="797"/>
      <c r="AN86" s="798" t="s">
        <v>374</v>
      </c>
      <c r="AO86" s="799"/>
      <c r="AP86" s="799"/>
      <c r="AQ86" s="800"/>
      <c r="AR86" s="796" t="str">
        <f>IF(AN86&lt;&gt;"",BR86,"")</f>
        <v>Fuerte</v>
      </c>
      <c r="AS86" s="797"/>
      <c r="AT86" s="796" t="str">
        <f t="shared" ref="AT86:AT95" si="2">IF(BV86="","",BV86)</f>
        <v>Fuerte</v>
      </c>
      <c r="AU86" s="801"/>
      <c r="AV86" s="797"/>
      <c r="AW86" s="802" t="str">
        <f>IF(OR(AT86="",BX96=""),"",BX96)</f>
        <v>Fuerte</v>
      </c>
      <c r="AX86" s="803"/>
      <c r="AY86" s="804"/>
      <c r="AZ86" s="802" t="str">
        <f>IF(AW86="","",IF(BW$96&gt;=Datos!$AS$2,Datos!AQ2,Datos!AQ3))</f>
        <v>Directamente</v>
      </c>
      <c r="BA86" s="803"/>
      <c r="BB86" s="804"/>
      <c r="BC86" s="786"/>
      <c r="BD86" s="787"/>
      <c r="BE86" s="787"/>
      <c r="BF86" s="787"/>
      <c r="BG86" s="78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Fuerte</v>
      </c>
      <c r="BR86" s="132" t="str">
        <f>IF(AN86="","",IF(AN86=Datos!$AP$2,Datos!$AO$2,IF(AN86=Datos!$AP$3,Datos!$AO$3,IF(AN86=Datos!$AP$4,Datos!$AO$4,""))))</f>
        <v>Fuerte</v>
      </c>
      <c r="BS86" s="132" t="str">
        <f>IF(AND(BQ86=$BS$85,BR86=$BS$85),$BS$85,"")</f>
        <v>Fuerte</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Fuerte</v>
      </c>
      <c r="BW86" s="132">
        <f>IF(BV86=Datos!$AO$2,100,IF(BV86=Datos!$AO$3,50,IF(BV86=Datos!$AO$4,0,"")))</f>
        <v>100</v>
      </c>
      <c r="BX86" s="139"/>
      <c r="BY86" s="142"/>
      <c r="BZ86" s="138"/>
    </row>
    <row r="87" spans="1:78" ht="26.25" customHeight="1">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si="1"/>
        <v/>
      </c>
      <c r="AM87" s="797"/>
      <c r="AN87" s="798"/>
      <c r="AO87" s="799"/>
      <c r="AP87" s="799"/>
      <c r="AQ87" s="800"/>
      <c r="AR87" s="796" t="str">
        <f t="shared" ref="AR87:AR95" si="3">IF(AN87&lt;&gt;"",BR87,"")</f>
        <v/>
      </c>
      <c r="AS87" s="797"/>
      <c r="AT87" s="796" t="str">
        <f t="shared" si="2"/>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4">SUM(BI87:BO87)</f>
        <v>0</v>
      </c>
      <c r="BQ87" s="132" t="str">
        <f>IF(D87="","",IF(BP87&gt;=96,Datos!$AO$2,IF(BP87&gt;=86,Datos!$AO$3,IF(BP87&lt;86,Datos!$AO$4,""))))</f>
        <v/>
      </c>
      <c r="BR87" s="132" t="str">
        <f>IF(AN87="","",IF(AN87=Datos!$AP$2,Datos!$AO$2,IF(AN87=Datos!$AP$3,Datos!$AO$3,IF(AN87=Datos!$AP$4,Datos!$AO$4,""))))</f>
        <v/>
      </c>
      <c r="BS87" s="132" t="str">
        <f t="shared" ref="BS87:BS95" si="5">IF(AND(BQ87=$BS$85,BR87=$BS$85),$BS$85,"")</f>
        <v/>
      </c>
      <c r="BT87" s="132" t="str">
        <f t="shared" ref="BT87:BT95" si="6">IF(AND(BQ87=$BS$85,BR87=$BT$85),$BT$85,IF(AND(BQ87=$BT$85,BR87=$BS$85),$BT$85,IF(AND(BQ87=$BT$85,BR87=$BT$85),$BT$85,"")))</f>
        <v/>
      </c>
      <c r="BU87" s="132" t="str">
        <f t="shared" ref="BU87:BU95" si="7">IF(AND(BQ87=$BS$85,BR87=$BU$85),$BU$85,IF(AND(BQ87=$BT$85,BR87=$BU$85),$BU$85,IF(AND(BQ87=$BU$85,BR87=$BS$85),$BU$85,IF(AND(BQ87=$BU$85,BR87=$BT$85),$BU$85,IF(AND(BQ87=$BU$85,BR87=$BU$85),$BU$85,"")))))</f>
        <v/>
      </c>
      <c r="BV87" s="132" t="str">
        <f t="shared" ref="BV87:BV95" si="8">IF(BS87&lt;&gt;"",BS87,IF(BT87&lt;&gt;"",BT87,IF(BU87&lt;&gt;"",BU87,"")))</f>
        <v/>
      </c>
      <c r="BW87" s="132" t="str">
        <f>IF(BV87=Datos!$AO$2,100,IF(BV87=Datos!$AO$3,50,IF(BV87=Datos!$AO$4,0,"")))</f>
        <v/>
      </c>
      <c r="BX87" s="139"/>
      <c r="BY87" s="139"/>
      <c r="BZ87" s="138"/>
    </row>
    <row r="88" spans="1:78" ht="26.25" customHeight="1">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si="3"/>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4"/>
        <v>0</v>
      </c>
      <c r="BQ88" s="132" t="str">
        <f>IF(D88="","",IF(BP88&gt;=96,Datos!$AO$2,IF(BP88&gt;=86,Datos!$AO$3,IF(BP88&lt;86,Datos!$AO$4,""))))</f>
        <v/>
      </c>
      <c r="BR88" s="132" t="str">
        <f>IF(AN88="","",IF(AN88=Datos!$AP$2,Datos!$AO$2,IF(AN88=Datos!$AP$3,Datos!$AO$3,IF(AN88=Datos!$AP$4,Datos!$AO$4,""))))</f>
        <v/>
      </c>
      <c r="BS88" s="132" t="str">
        <f t="shared" si="5"/>
        <v/>
      </c>
      <c r="BT88" s="132" t="str">
        <f t="shared" si="6"/>
        <v/>
      </c>
      <c r="BU88" s="132" t="str">
        <f t="shared" si="7"/>
        <v/>
      </c>
      <c r="BV88" s="132" t="str">
        <f t="shared" si="8"/>
        <v/>
      </c>
      <c r="BW88" s="132" t="str">
        <f>IF(BV88=Datos!$AO$2,100,IF(BV88=Datos!$AO$3,50,IF(BV88=Datos!$AO$4,0,"")))</f>
        <v/>
      </c>
      <c r="BX88" s="139"/>
      <c r="BY88" s="139"/>
      <c r="BZ88" s="138"/>
    </row>
    <row r="89" spans="1:78" ht="26.25" customHeight="1">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t="str">
        <f t="shared" si="3"/>
        <v/>
      </c>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4"/>
        <v>0</v>
      </c>
      <c r="BQ89" s="132" t="str">
        <f>IF(D89="","",IF(BP89&gt;=96,Datos!$AO$2,IF(BP89&gt;=86,Datos!$AO$3,IF(BP89&lt;86,Datos!$AO$4,""))))</f>
        <v/>
      </c>
      <c r="BR89" s="132" t="str">
        <f>IF(AN89="","",IF(AN89=Datos!$AP$2,Datos!$AO$2,IF(AN89=Datos!$AP$3,Datos!$AO$3,IF(AN89=Datos!$AP$4,Datos!$AO$4,""))))</f>
        <v/>
      </c>
      <c r="BS89" s="132" t="str">
        <f t="shared" si="5"/>
        <v/>
      </c>
      <c r="BT89" s="132" t="str">
        <f t="shared" si="6"/>
        <v/>
      </c>
      <c r="BU89" s="132" t="str">
        <f t="shared" si="7"/>
        <v/>
      </c>
      <c r="BV89" s="132" t="str">
        <f t="shared" si="8"/>
        <v/>
      </c>
      <c r="BW89" s="132" t="str">
        <f>IF(BV89=Datos!$AO$2,100,IF(BV89=Datos!$AO$3,50,IF(BV89=Datos!$AO$4,0,"")))</f>
        <v/>
      </c>
      <c r="BX89" s="139"/>
      <c r="BY89" s="139"/>
      <c r="BZ89" s="138"/>
    </row>
    <row r="90" spans="1:78" ht="26.25" customHeight="1">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3"/>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4"/>
        <v>0</v>
      </c>
      <c r="BQ90" s="132" t="str">
        <f>IF(D90="","",IF(BP90&gt;=96,Datos!$AO$2,IF(BP90&gt;=86,Datos!$AO$3,IF(BP90&lt;86,Datos!$AO$4,""))))</f>
        <v/>
      </c>
      <c r="BR90" s="132" t="str">
        <f>IF(AN90="","",IF(AN90=Datos!$AP$2,Datos!$AO$2,IF(AN90=Datos!$AP$3,Datos!$AO$3,IF(AN90=Datos!$AP$4,Datos!$AO$4,""))))</f>
        <v/>
      </c>
      <c r="BS90" s="132" t="str">
        <f t="shared" si="5"/>
        <v/>
      </c>
      <c r="BT90" s="132" t="str">
        <f t="shared" si="6"/>
        <v/>
      </c>
      <c r="BU90" s="132" t="str">
        <f t="shared" si="7"/>
        <v/>
      </c>
      <c r="BV90" s="132" t="str">
        <f t="shared" si="8"/>
        <v/>
      </c>
      <c r="BW90" s="132" t="str">
        <f>IF(BV90=Datos!$AO$2,100,IF(BV90=Datos!$AO$3,50,IF(BV90=Datos!$AO$4,0,"")))</f>
        <v/>
      </c>
      <c r="BX90" s="139"/>
      <c r="BY90" s="139"/>
      <c r="BZ90" s="138"/>
    </row>
    <row r="91" spans="1:78" ht="26.25" customHeight="1">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3"/>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4"/>
        <v>0</v>
      </c>
      <c r="BQ91" s="132" t="str">
        <f>IF(D91="","",IF(BP91&gt;=96,Datos!$AO$2,IF(BP91&gt;=86,Datos!$AO$3,IF(BP91&lt;86,Datos!$AO$4,""))))</f>
        <v/>
      </c>
      <c r="BR91" s="132" t="str">
        <f>IF(AN91="","",IF(AN91=Datos!$AP$2,Datos!$AO$2,IF(AN91=Datos!$AP$3,Datos!$AO$3,IF(AN91=Datos!$AP$4,Datos!$AO$4,""))))</f>
        <v/>
      </c>
      <c r="BS91" s="132" t="str">
        <f t="shared" si="5"/>
        <v/>
      </c>
      <c r="BT91" s="132" t="str">
        <f t="shared" si="6"/>
        <v/>
      </c>
      <c r="BU91" s="132" t="str">
        <f t="shared" si="7"/>
        <v/>
      </c>
      <c r="BV91" s="132" t="str">
        <f t="shared" si="8"/>
        <v/>
      </c>
      <c r="BW91" s="132" t="str">
        <f>IF(BV91=Datos!$AO$2,100,IF(BV91=Datos!$AO$3,50,IF(BV91=Datos!$AO$4,0,"")))</f>
        <v/>
      </c>
      <c r="BX91" s="139"/>
      <c r="BY91" s="139"/>
      <c r="BZ91" s="138"/>
    </row>
    <row r="92" spans="1:78" ht="26.25" customHeight="1">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3"/>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4"/>
        <v>0</v>
      </c>
      <c r="BQ92" s="132" t="str">
        <f>IF(D92="","",IF(BP92&gt;=96,Datos!$AO$2,IF(BP92&gt;=86,Datos!$AO$3,IF(BP92&lt;86,Datos!$AO$4,""))))</f>
        <v/>
      </c>
      <c r="BR92" s="132" t="str">
        <f>IF(AN92="","",IF(AN92=Datos!$AP$2,Datos!$AO$2,IF(AN92=Datos!$AP$3,Datos!$AO$3,IF(AN92=Datos!$AP$4,Datos!$AO$4,""))))</f>
        <v/>
      </c>
      <c r="BS92" s="132" t="str">
        <f t="shared" si="5"/>
        <v/>
      </c>
      <c r="BT92" s="132" t="str">
        <f t="shared" si="6"/>
        <v/>
      </c>
      <c r="BU92" s="132" t="str">
        <f t="shared" si="7"/>
        <v/>
      </c>
      <c r="BV92" s="132" t="str">
        <f t="shared" si="8"/>
        <v/>
      </c>
      <c r="BW92" s="132" t="str">
        <f>IF(BV92=Datos!$AO$2,100,IF(BV92=Datos!$AO$3,50,IF(BV92=Datos!$AO$4,0,"")))</f>
        <v/>
      </c>
      <c r="BX92" s="139"/>
      <c r="BY92" s="139"/>
      <c r="BZ92" s="138"/>
    </row>
    <row r="93" spans="1:78" ht="26.25" customHeight="1">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3"/>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4"/>
        <v>0</v>
      </c>
      <c r="BQ93" s="132" t="str">
        <f>IF(D93="","",IF(BP93&gt;=96,Datos!$AO$2,IF(BP93&gt;=86,Datos!$AO$3,IF(BP93&lt;86,Datos!$AO$4,""))))</f>
        <v/>
      </c>
      <c r="BR93" s="132" t="str">
        <f>IF(AN93="","",IF(AN93=Datos!$AP$2,Datos!$AO$2,IF(AN93=Datos!$AP$3,Datos!$AO$3,IF(AN93=Datos!$AP$4,Datos!$AO$4,""))))</f>
        <v/>
      </c>
      <c r="BS93" s="132" t="str">
        <f t="shared" si="5"/>
        <v/>
      </c>
      <c r="BT93" s="132" t="str">
        <f t="shared" si="6"/>
        <v/>
      </c>
      <c r="BU93" s="132" t="str">
        <f t="shared" si="7"/>
        <v/>
      </c>
      <c r="BV93" s="132" t="str">
        <f t="shared" si="8"/>
        <v/>
      </c>
      <c r="BW93" s="132" t="str">
        <f>IF(BV93=Datos!$AO$2,100,IF(BV93=Datos!$AO$3,50,IF(BV93=Datos!$AO$4,0,"")))</f>
        <v/>
      </c>
      <c r="BX93" s="139"/>
      <c r="BY93" s="139"/>
      <c r="BZ93" s="138"/>
    </row>
    <row r="94" spans="1:78" ht="26.25" customHeight="1">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3"/>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4"/>
        <v>0</v>
      </c>
      <c r="BQ94" s="132" t="str">
        <f>IF(D94="","",IF(BP94&gt;=96,Datos!$AO$2,IF(BP94&gt;=86,Datos!$AO$3,IF(BP94&lt;86,Datos!$AO$4,""))))</f>
        <v/>
      </c>
      <c r="BR94" s="132" t="str">
        <f>IF(AN94="","",IF(AN94=Datos!$AP$2,Datos!$AO$2,IF(AN94=Datos!$AP$3,Datos!$AO$3,IF(AN94=Datos!$AP$4,Datos!$AO$4,""))))</f>
        <v/>
      </c>
      <c r="BS94" s="132" t="str">
        <f t="shared" si="5"/>
        <v/>
      </c>
      <c r="BT94" s="132" t="str">
        <f t="shared" si="6"/>
        <v/>
      </c>
      <c r="BU94" s="132" t="str">
        <f t="shared" si="7"/>
        <v/>
      </c>
      <c r="BV94" s="132" t="str">
        <f t="shared" si="8"/>
        <v/>
      </c>
      <c r="BW94" s="132" t="str">
        <f>IF(BV94=Datos!$AO$2,100,IF(BV94=Datos!$AO$3,50,IF(BV94=Datos!$AO$4,0,"")))</f>
        <v/>
      </c>
      <c r="BX94" s="139"/>
      <c r="BY94" s="139"/>
      <c r="BZ94" s="138"/>
    </row>
    <row r="95" spans="1:78" ht="26.25" customHeight="1">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3"/>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4"/>
        <v>0</v>
      </c>
      <c r="BQ95" s="132" t="str">
        <f>IF(D95="","",IF(BP95&gt;=96,Datos!$AO$2,IF(BP95&gt;=86,Datos!$AO$3,IF(BP95&lt;86,Datos!$AO$4,""))))</f>
        <v/>
      </c>
      <c r="BR95" s="132" t="str">
        <f>IF(AN95="","",IF(AN95=Datos!$AP$2,Datos!$AO$2,IF(AN95=Datos!$AP$3,Datos!$AO$3,IF(AN95=Datos!$AP$4,Datos!$AO$4,""))))</f>
        <v/>
      </c>
      <c r="BS95" s="132" t="str">
        <f t="shared" si="5"/>
        <v/>
      </c>
      <c r="BT95" s="132" t="str">
        <f t="shared" si="6"/>
        <v/>
      </c>
      <c r="BU95" s="132" t="str">
        <f t="shared" si="7"/>
        <v/>
      </c>
      <c r="BV95" s="132" t="str">
        <f t="shared" si="8"/>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100</v>
      </c>
      <c r="BV96" s="132" t="s">
        <v>382</v>
      </c>
      <c r="BW96" s="132">
        <f>IF(COUNTA(D86:D95)=0,0,SUM(BW86:BW95)/(COUNTA(D86:S95)))</f>
        <v>100</v>
      </c>
      <c r="BX96" s="137" t="str">
        <f>IF(BW96="","",IF(BW96=100,Datos!$AO$2,IF(BW96&gt;=50,Datos!$AO$3,Datos!$AO$4)))</f>
        <v>Fuerte</v>
      </c>
      <c r="BY96" s="137" t="str">
        <f>IF(AZ86="","",AZ86)</f>
        <v>Directamente</v>
      </c>
      <c r="BZ96" s="137">
        <f>IF(OR(BX96="",BY96=""),"",IF(AND(BX96=Datos!$AO$2,BY96=Datos!$AQ$2),2,IF(AND(BX96=Datos!$AO$2,BY96=Datos!$AQ$3),0,IF(AND(BX96=Datos!$AO$3,BY96=Datos!$AQ$2),1,IF(AND(BX96=Datos!$AO$3,BY96=Datos!$AQ$3),0,IF(BX96=Datos!$AO$4,0,""))))))</f>
        <v>2</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t="s">
        <v>503</v>
      </c>
      <c r="E101" s="859"/>
      <c r="F101" s="859"/>
      <c r="G101" s="859"/>
      <c r="H101" s="859"/>
      <c r="I101" s="859"/>
      <c r="J101" s="859"/>
      <c r="K101" s="859"/>
      <c r="L101" s="859"/>
      <c r="M101" s="859"/>
      <c r="N101" s="859"/>
      <c r="O101" s="859"/>
      <c r="P101" s="859"/>
      <c r="Q101" s="859"/>
      <c r="R101" s="859"/>
      <c r="S101" s="859"/>
      <c r="T101" s="860" t="str">
        <f>IF(D101&lt;&gt;"","Detectivo","")</f>
        <v>Detectivo</v>
      </c>
      <c r="U101" s="860"/>
      <c r="V101" s="860"/>
      <c r="W101" s="860"/>
      <c r="X101" s="798" t="s">
        <v>350</v>
      </c>
      <c r="Y101" s="800"/>
      <c r="Z101" s="798" t="s">
        <v>352</v>
      </c>
      <c r="AA101" s="800"/>
      <c r="AB101" s="798" t="s">
        <v>354</v>
      </c>
      <c r="AC101" s="800"/>
      <c r="AD101" s="798" t="s">
        <v>356</v>
      </c>
      <c r="AE101" s="800"/>
      <c r="AF101" s="798" t="s">
        <v>358</v>
      </c>
      <c r="AG101" s="800"/>
      <c r="AH101" s="798" t="s">
        <v>395</v>
      </c>
      <c r="AI101" s="800"/>
      <c r="AJ101" s="798" t="s">
        <v>360</v>
      </c>
      <c r="AK101" s="800"/>
      <c r="AL101" s="796" t="str">
        <f t="shared" ref="AL101:AL110" si="9">IF(D101&lt;&gt;"",BQ101,"")</f>
        <v>Fuerte</v>
      </c>
      <c r="AM101" s="797"/>
      <c r="AN101" s="798" t="s">
        <v>374</v>
      </c>
      <c r="AO101" s="799"/>
      <c r="AP101" s="799"/>
      <c r="AQ101" s="800"/>
      <c r="AR101" s="796" t="str">
        <f t="shared" ref="AR101:AR110" si="10">IF(AN101&lt;&gt;"",BR101,"")</f>
        <v>Fuerte</v>
      </c>
      <c r="AS101" s="797"/>
      <c r="AT101" s="796" t="str">
        <f t="shared" ref="AT101:AT110" si="11">IF(BV101="","",BV101)</f>
        <v>Fuerte</v>
      </c>
      <c r="AU101" s="801"/>
      <c r="AV101" s="797"/>
      <c r="AW101" s="802" t="str">
        <f>IF(OR(AT101="",BX111=""),"",BX111)</f>
        <v>Moderado</v>
      </c>
      <c r="AX101" s="803"/>
      <c r="AY101" s="804"/>
      <c r="AZ101" s="802" t="str">
        <f>IF(AW101="","",IF($AK$12=1,Datos!$AR$4,IF(BW$111&gt;=Datos!$AT$2,Datos!$AR$2,IF(BW$111&gt;=Datos!$AT$3,Datos!$AR$3,IF(BW$111&lt;Datos!$AT$3,Datos!$AR$4,"")))))</f>
        <v>Indirectamente</v>
      </c>
      <c r="BA101" s="803"/>
      <c r="BB101" s="804"/>
      <c r="BC101" s="786"/>
      <c r="BD101" s="787"/>
      <c r="BE101" s="787"/>
      <c r="BF101" s="787"/>
      <c r="BG101" s="788"/>
      <c r="BI101" s="132">
        <f>IF(X101=Datos!$AH$2,15,"")</f>
        <v>15</v>
      </c>
      <c r="BJ101" s="132">
        <f>IF(Z101=Datos!$AI$2,15,"")</f>
        <v>15</v>
      </c>
      <c r="BK101" s="132">
        <f>IF(AB101=Datos!$AJ$2,15,"")</f>
        <v>15</v>
      </c>
      <c r="BL101" s="132">
        <f>IF(AD101=Datos!$AK$2,15,"")</f>
        <v>15</v>
      </c>
      <c r="BM101" s="132">
        <f>IF(AF101=Datos!$AL$2,15,"")</f>
        <v>15</v>
      </c>
      <c r="BN101" s="132">
        <f>IF(AH101=Datos!$AM$2,15,"")</f>
        <v>15</v>
      </c>
      <c r="BO101" s="132">
        <f>IF(AJ101=Datos!$AN$2,10,IF(AJ101=Datos!$AN$3,5,IF(AJ101=Datos!$AN$4,"","")))</f>
        <v>10</v>
      </c>
      <c r="BP101" s="132">
        <f>SUM(BI101:BO101)</f>
        <v>100</v>
      </c>
      <c r="BQ101" s="132" t="str">
        <f>IF(D101="","",IF(BP101&gt;=96,Datos!$AO$2,IF(BP101&gt;=86,Datos!$AO$3,IF(BP101&lt;86,Datos!$AO$4,""))))</f>
        <v>Fuerte</v>
      </c>
      <c r="BR101" s="132" t="str">
        <f>IF(AN101="","",IF(AN101=Datos!$AP$2,Datos!$AO$2,IF(AN101=Datos!$AP$3,Datos!$AO$3,IF(AN101=Datos!$AP$4,Datos!$AO$4,""))))</f>
        <v>Fuerte</v>
      </c>
      <c r="BS101" s="132" t="str">
        <f>IF(AND(BQ101=$BS$100,BR101=$BS$100),$BS$100,"")</f>
        <v>Fuerte</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Fuerte</v>
      </c>
      <c r="BW101" s="132">
        <f>IF(BV101=Datos!$AO$2,100,IF(BV101=Datos!$AO$3,50,IF(BV101=Datos!$AO$4,0,"")))</f>
        <v>100</v>
      </c>
      <c r="BX101" s="139"/>
      <c r="BY101" s="142"/>
      <c r="BZ101" s="138"/>
    </row>
    <row r="102" spans="1:78" ht="26.25" customHeight="1">
      <c r="A102" s="56"/>
      <c r="B102" s="57"/>
      <c r="C102" s="57"/>
      <c r="D102" s="859" t="s">
        <v>504</v>
      </c>
      <c r="E102" s="859"/>
      <c r="F102" s="859"/>
      <c r="G102" s="859"/>
      <c r="H102" s="859"/>
      <c r="I102" s="859"/>
      <c r="J102" s="859"/>
      <c r="K102" s="859"/>
      <c r="L102" s="859"/>
      <c r="M102" s="859"/>
      <c r="N102" s="859"/>
      <c r="O102" s="859"/>
      <c r="P102" s="859"/>
      <c r="Q102" s="859"/>
      <c r="R102" s="859"/>
      <c r="S102" s="859"/>
      <c r="T102" s="860" t="str">
        <f t="shared" ref="T102:T110" si="12">IF(D102&lt;&gt;"","Detectivo","")</f>
        <v>Detectivo</v>
      </c>
      <c r="U102" s="860"/>
      <c r="V102" s="860"/>
      <c r="W102" s="860"/>
      <c r="X102" s="798" t="s">
        <v>350</v>
      </c>
      <c r="Y102" s="800"/>
      <c r="Z102" s="798" t="s">
        <v>352</v>
      </c>
      <c r="AA102" s="800"/>
      <c r="AB102" s="798" t="s">
        <v>354</v>
      </c>
      <c r="AC102" s="800"/>
      <c r="AD102" s="798" t="s">
        <v>356</v>
      </c>
      <c r="AE102" s="800"/>
      <c r="AF102" s="798" t="s">
        <v>358</v>
      </c>
      <c r="AG102" s="800"/>
      <c r="AH102" s="798" t="s">
        <v>395</v>
      </c>
      <c r="AI102" s="800"/>
      <c r="AJ102" s="798" t="s">
        <v>360</v>
      </c>
      <c r="AK102" s="800"/>
      <c r="AL102" s="796" t="str">
        <f t="shared" si="9"/>
        <v>Fuerte</v>
      </c>
      <c r="AM102" s="797"/>
      <c r="AN102" s="798" t="s">
        <v>374</v>
      </c>
      <c r="AO102" s="799"/>
      <c r="AP102" s="799"/>
      <c r="AQ102" s="800"/>
      <c r="AR102" s="796" t="str">
        <f t="shared" si="10"/>
        <v>Fuerte</v>
      </c>
      <c r="AS102" s="797"/>
      <c r="AT102" s="796" t="str">
        <f t="shared" si="11"/>
        <v>Fuerte</v>
      </c>
      <c r="AU102" s="801"/>
      <c r="AV102" s="797"/>
      <c r="AW102" s="805"/>
      <c r="AX102" s="806"/>
      <c r="AY102" s="807"/>
      <c r="AZ102" s="805"/>
      <c r="BA102" s="806"/>
      <c r="BB102" s="807"/>
      <c r="BC102" s="786"/>
      <c r="BD102" s="787"/>
      <c r="BE102" s="787"/>
      <c r="BF102" s="787"/>
      <c r="BG102" s="788"/>
      <c r="BI102" s="132">
        <f>IF(X102=Datos!$AH$2,15,"")</f>
        <v>15</v>
      </c>
      <c r="BJ102" s="132">
        <f>IF(Z102=Datos!$AI$2,15,"")</f>
        <v>15</v>
      </c>
      <c r="BK102" s="132">
        <f>IF(AB102=Datos!$AJ$2,15,"")</f>
        <v>15</v>
      </c>
      <c r="BL102" s="132">
        <f>IF(AD102=Datos!$AK$2,15,"")</f>
        <v>15</v>
      </c>
      <c r="BM102" s="132">
        <f>IF(AF102=Datos!$AL$2,15,"")</f>
        <v>15</v>
      </c>
      <c r="BN102" s="132">
        <f>IF(AH102=Datos!$AM$2,15,"")</f>
        <v>15</v>
      </c>
      <c r="BO102" s="132">
        <f>IF(AJ102=Datos!$AN$2,10,IF(AJ102=Datos!$AN$3,5,IF(AJ102=Datos!$AN$4,"","")))</f>
        <v>10</v>
      </c>
      <c r="BP102" s="132">
        <f t="shared" ref="BP102:BP110" si="13">SUM(BI102:BO102)</f>
        <v>100</v>
      </c>
      <c r="BQ102" s="132" t="str">
        <f>IF(D102="","",IF(BP102&gt;=96,Datos!$AO$2,IF(BP102&gt;=86,Datos!$AO$3,IF(BP102&lt;86,Datos!$AO$4,""))))</f>
        <v>Fuerte</v>
      </c>
      <c r="BR102" s="132" t="str">
        <f>IF(AN102="","",IF(AN102=Datos!$AP$2,Datos!$AO$2,IF(AN102=Datos!$AP$3,Datos!$AO$3,IF(AN102=Datos!$AP$4,Datos!$AO$4,""))))</f>
        <v>Fuerte</v>
      </c>
      <c r="BS102" s="132" t="str">
        <f t="shared" ref="BS102:BS110" si="14">IF(AND(BQ102=$BS$100,BR102=$BS$100),$BS$100,"")</f>
        <v>Fuerte</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Fuerte</v>
      </c>
      <c r="BW102" s="132">
        <f>IF(BV102=Datos!$AO$2,100,IF(BV102=Datos!$AO$3,50,IF(BV102=Datos!$AO$4,0,"")))</f>
        <v>100</v>
      </c>
      <c r="BX102" s="139"/>
      <c r="BY102" s="139"/>
      <c r="BZ102" s="138"/>
    </row>
    <row r="103" spans="1:78" ht="26.25" customHeight="1">
      <c r="A103" s="56"/>
      <c r="B103" s="57"/>
      <c r="C103" s="57"/>
      <c r="D103" s="859" t="s">
        <v>506</v>
      </c>
      <c r="E103" s="859"/>
      <c r="F103" s="859"/>
      <c r="G103" s="859"/>
      <c r="H103" s="859"/>
      <c r="I103" s="859"/>
      <c r="J103" s="859"/>
      <c r="K103" s="859"/>
      <c r="L103" s="859"/>
      <c r="M103" s="859"/>
      <c r="N103" s="859"/>
      <c r="O103" s="859"/>
      <c r="P103" s="859"/>
      <c r="Q103" s="859"/>
      <c r="R103" s="859"/>
      <c r="S103" s="859"/>
      <c r="T103" s="860" t="str">
        <f t="shared" si="12"/>
        <v>Detectivo</v>
      </c>
      <c r="U103" s="860"/>
      <c r="V103" s="860"/>
      <c r="W103" s="860"/>
      <c r="X103" s="798" t="s">
        <v>351</v>
      </c>
      <c r="Y103" s="800"/>
      <c r="Z103" s="798" t="s">
        <v>353</v>
      </c>
      <c r="AA103" s="800"/>
      <c r="AB103" s="798" t="s">
        <v>355</v>
      </c>
      <c r="AC103" s="800"/>
      <c r="AD103" s="798" t="s">
        <v>356</v>
      </c>
      <c r="AE103" s="800"/>
      <c r="AF103" s="798" t="s">
        <v>359</v>
      </c>
      <c r="AG103" s="800"/>
      <c r="AH103" s="798" t="s">
        <v>396</v>
      </c>
      <c r="AI103" s="800"/>
      <c r="AJ103" s="798" t="s">
        <v>363</v>
      </c>
      <c r="AK103" s="800"/>
      <c r="AL103" s="796" t="str">
        <f t="shared" si="9"/>
        <v>Débil</v>
      </c>
      <c r="AM103" s="797"/>
      <c r="AN103" s="798" t="s">
        <v>375</v>
      </c>
      <c r="AO103" s="799"/>
      <c r="AP103" s="799"/>
      <c r="AQ103" s="800"/>
      <c r="AR103" s="796" t="str">
        <f t="shared" si="10"/>
        <v>Moderado</v>
      </c>
      <c r="AS103" s="797"/>
      <c r="AT103" s="796" t="str">
        <f t="shared" si="11"/>
        <v>Débil</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f>IF(AD103=Datos!$AK$2,15,"")</f>
        <v>15</v>
      </c>
      <c r="BM103" s="132" t="str">
        <f>IF(AF103=Datos!$AL$2,15,"")</f>
        <v/>
      </c>
      <c r="BN103" s="132" t="str">
        <f>IF(AH103=Datos!$AM$2,15,"")</f>
        <v/>
      </c>
      <c r="BO103" s="132">
        <f>IF(AJ103=Datos!$AN$2,10,IF(AJ103=Datos!$AN$3,5,IF(AJ103=Datos!$AN$4,"","")))</f>
        <v>5</v>
      </c>
      <c r="BP103" s="132">
        <f t="shared" si="13"/>
        <v>20</v>
      </c>
      <c r="BQ103" s="132" t="str">
        <f>IF(D103="","",IF(BP103&gt;=96,Datos!$AO$2,IF(BP103&gt;=86,Datos!$AO$3,IF(BP103&lt;86,Datos!$AO$4,""))))</f>
        <v>Débil</v>
      </c>
      <c r="BR103" s="132" t="str">
        <f>IF(AN103="","",IF(AN103=Datos!$AP$2,Datos!$AO$2,IF(AN103=Datos!$AP$3,Datos!$AO$3,IF(AN103=Datos!$AP$4,Datos!$AO$4,""))))</f>
        <v>Moderado</v>
      </c>
      <c r="BS103" s="132" t="str">
        <f t="shared" si="14"/>
        <v/>
      </c>
      <c r="BT103" s="132" t="str">
        <f t="shared" si="15"/>
        <v/>
      </c>
      <c r="BU103" s="132" t="str">
        <f t="shared" si="16"/>
        <v>Débil</v>
      </c>
      <c r="BV103" s="132" t="str">
        <f t="shared" si="17"/>
        <v>Débil</v>
      </c>
      <c r="BW103" s="132">
        <f>IF(BV103=Datos!$AO$2,100,IF(BV103=Datos!$AO$3,50,IF(BV103=Datos!$AO$4,0,"")))</f>
        <v>0</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73.333333333333329</v>
      </c>
      <c r="BV111" s="132" t="s">
        <v>382</v>
      </c>
      <c r="BW111" s="132">
        <f>IF(COUNTA(D101:D110)=0,0,SUM(BW101:BW110)/(COUNTA(D101:S110)))</f>
        <v>66.666666666666671</v>
      </c>
      <c r="BX111" s="137" t="str">
        <f>IF(BW111="","",IF(BW111=100,Datos!$AO$2,IF(BW111&gt;=50,Datos!$AO$3,Datos!$AO$4)))</f>
        <v>Moderado</v>
      </c>
      <c r="BY111" s="137" t="str">
        <f>IF(AZ101="","",AZ101)</f>
        <v>Indirectamente</v>
      </c>
      <c r="BZ111" s="137">
        <f>IF(OR(BX111="",BY111=""),"",IF($AK$12=1,0,IF(AND(BX111=Datos!$AO$2,BY111=Datos!$AR$2),2,IF(AND(BX111=Datos!$AO$2,BY111=Datos!$AR$3),1,IF(AND(BX111=Datos!$AO$2,BY111=Datos!$AR$4),0,IF(AND(BX111=Datos!$AO$3,BY111=Datos!$AR$2),1,IF(AND(BX111=Datos!$AO$3,BY111=Datos!$AR$3),0,IF(AND(BX111=Datos!$AO$3,BY111=Datos!$AR$4),0,IF(BX111=Datos!$AO$4,0,"")))))))))</f>
        <v>0</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73.333333333333329</v>
      </c>
    </row>
    <row r="114" spans="1:73" ht="27" customHeight="1">
      <c r="A114" s="99"/>
      <c r="B114" s="250"/>
      <c r="C114" s="250"/>
      <c r="D114" s="250"/>
      <c r="E114" s="250"/>
      <c r="F114" s="250"/>
      <c r="G114" s="250"/>
      <c r="H114" s="250"/>
      <c r="I114" s="250"/>
      <c r="J114" s="250"/>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50"/>
      <c r="C115" s="250"/>
      <c r="D115" s="250"/>
      <c r="E115" s="250"/>
      <c r="F115" s="250"/>
      <c r="G115" s="250"/>
      <c r="H115" s="250"/>
      <c r="I115" s="250"/>
      <c r="J115" s="250"/>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50"/>
      <c r="C116" s="250"/>
      <c r="D116" s="250"/>
      <c r="E116" s="250"/>
      <c r="F116" s="250"/>
      <c r="G116" s="250"/>
      <c r="H116" s="250"/>
      <c r="I116" s="250"/>
      <c r="J116" s="250"/>
      <c r="K116" s="58"/>
      <c r="L116" s="58"/>
      <c r="M116" s="57"/>
      <c r="N116" s="57"/>
      <c r="O116" s="57"/>
      <c r="P116" s="57"/>
      <c r="Q116" s="57"/>
      <c r="R116" s="57"/>
      <c r="S116" s="57"/>
      <c r="T116" s="57"/>
      <c r="U116" s="902" t="s">
        <v>91</v>
      </c>
      <c r="V116" s="903"/>
      <c r="W116" s="903"/>
      <c r="X116" s="903"/>
      <c r="Y116" s="903"/>
      <c r="Z116" s="904">
        <f>IF(COUNTA(D86:D95)=0,0,IF(BZ96=0,0,BZ96))</f>
        <v>2</v>
      </c>
      <c r="AA116" s="905"/>
      <c r="AB116" s="57"/>
      <c r="AC116" s="57"/>
      <c r="AD116" s="57"/>
      <c r="AE116" s="896" t="s">
        <v>90</v>
      </c>
      <c r="AF116" s="896"/>
      <c r="AG116" s="896"/>
      <c r="AH116" s="896"/>
      <c r="AI116" s="897"/>
      <c r="AJ116" s="906">
        <f>IF(COUNTA(D101:D110)=0,0,IF(BZ111=0,0,BZ111))</f>
        <v>0</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50"/>
      <c r="C117" s="250"/>
      <c r="D117" s="250"/>
      <c r="E117" s="250"/>
      <c r="F117" s="250"/>
      <c r="G117" s="250"/>
      <c r="H117" s="250"/>
      <c r="I117" s="250"/>
      <c r="J117" s="250"/>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50"/>
      <c r="C118" s="250"/>
      <c r="D118" s="250"/>
      <c r="E118" s="250"/>
      <c r="F118" s="250"/>
      <c r="G118" s="250"/>
      <c r="H118" s="250"/>
      <c r="I118" s="250"/>
      <c r="J118" s="250"/>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50"/>
      <c r="C119" s="250"/>
      <c r="D119" s="250"/>
      <c r="E119" s="250"/>
      <c r="F119" s="250"/>
      <c r="G119" s="250"/>
      <c r="H119" s="250"/>
      <c r="I119" s="250"/>
      <c r="J119" s="250"/>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t="e">
        <f>IF(AK12=Datos!A6,BQ132,BL132)</f>
        <v>#N/A</v>
      </c>
      <c r="BM122" s="66" t="e">
        <f>INDEX($R$122:$W$126,$BL$122,1)</f>
        <v>#N/A</v>
      </c>
      <c r="BP122" s="818"/>
      <c r="BQ122" s="818"/>
      <c r="BS122" s="52" t="s">
        <v>91</v>
      </c>
      <c r="BT122" s="66" t="e">
        <f>IF($AK$12&lt;&gt;"",BL122,"")</f>
        <v>#N/A</v>
      </c>
      <c r="BU122" s="66" t="e">
        <f>IF($AK$12&lt;&gt;"",$BM$122,"")</f>
        <v>#N/A</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t="e">
        <f>IF($AK$12&lt;&gt;"",(INDEX($BK$125:$BN$131,MATCH($BT$62,$BK$125:$BK$131,0),MATCH($AJ$116,$BK$126:$BN$126,0))),"")</f>
        <v>#N/A</v>
      </c>
      <c r="BM123" s="66" t="e">
        <f>INDEX($R$129:$W$133,$BL$123,1)</f>
        <v>#N/A</v>
      </c>
      <c r="BO123" s="52" t="s">
        <v>108</v>
      </c>
      <c r="BP123" s="66" t="e">
        <f>IF($AK$12&lt;&gt;"",(INDEX($BK$125:$BN$131,MATCH($BT$62,$BK$125:$BK$131,0),MATCH($AJ$116,$BK$126:$BN$126,0))),"")</f>
        <v>#N/A</v>
      </c>
      <c r="BQ123" s="66" t="e">
        <f>INDEX($R$129:$W$133,$BP$123+1,1)</f>
        <v>#N/A</v>
      </c>
      <c r="BS123" s="52" t="s">
        <v>90</v>
      </c>
      <c r="BT123" s="66" t="e">
        <f>IF($AK$12="","",IF($AK$12=1,$BP$123,$BL$123))</f>
        <v>#N/A</v>
      </c>
      <c r="BU123" s="66" t="e">
        <f>IF($AK$12="","",IF($AK$12=1,$BQ$123,$BM$123))</f>
        <v>#N/A</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Insignificante (1)</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Menor (2)</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Moderado (3)</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Mayor (4)</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t="e">
        <f>IF($AK$12="","",IF($AK$12&lt;&gt;Datos!A6,(INDEX($BK$125:$BN$131,MATCH($BT$61,$BK$125:$BK$131,0),MATCH($Z$116,$BK$126:$BN$126,0)))))</f>
        <v>#N/A</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
      </c>
      <c r="K133" s="930"/>
      <c r="L133" s="930"/>
      <c r="M133" s="930"/>
      <c r="N133" s="930"/>
      <c r="O133" s="930"/>
      <c r="P133" s="930"/>
      <c r="Q133" s="57"/>
      <c r="R133" s="877" t="str">
        <f>IF($AK$12=1,Datos!P6,IF(OR($AK$12=2,$AK$12=3,$AK$12=4),Datos!Q6,IF($AK$12=5,Datos!R6,"")))</f>
        <v>Catastrófico (5)</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t="e">
        <f>IF($AK$12="","",IF($AK$12&lt;&gt;Datos!A6,(INDEX($BK$125:$BN$131,MATCH($BT$62,$BK$125:$BK$131,0),MATCH($AJ$116,$BK$126:$BN$126,0)))))</f>
        <v>#N/A</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e">
        <f>IF(AK12="","",IF(AND(BK65=$BU$122,$BL$64=$BU$123),"X",""))</f>
        <v>#N/A</v>
      </c>
      <c r="BM139" s="66" t="e">
        <f>IF(AK12="","",IF(AND(BK65=$BU$122,$BM$64=$BU$123),"X",""))</f>
        <v>#N/A</v>
      </c>
      <c r="BN139" s="66" t="e">
        <f>IF(AK12="","",IF(AND(BK65=$BU$122,$BN$64=$BU$123),"X",""))</f>
        <v>#N/A</v>
      </c>
      <c r="BO139" s="66" t="e">
        <f>IF(AK12="","",IF(AND(BK65=$BU$122,$BO$64=$BU$123),"X",""))</f>
        <v>#N/A</v>
      </c>
      <c r="BP139" s="66" t="e">
        <f>IF(AK12="","",IF(AND(BK65=$BU$122,$BP$64=$BU$123),"X",""))</f>
        <v>#N/A</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e">
        <f>IF(AK12="","",IF(AND(BK66=$BU$122,$BL$64=$BU$123),"X",""))</f>
        <v>#N/A</v>
      </c>
      <c r="BM140" s="66" t="e">
        <f>IF(AK12="","",IF(AND(BK66=$BU$122,$BM$64=$BU$123),"X",""))</f>
        <v>#N/A</v>
      </c>
      <c r="BN140" s="66" t="e">
        <f>IF(AK12="","",IF(AND(BK66=$BU$122,$BN$64=$BU$123),"X",""))</f>
        <v>#N/A</v>
      </c>
      <c r="BO140" s="66" t="e">
        <f>IF(AK12="","",IF(AND(BK66=$BU$122,$BO$64=$BU$123),"X",""))</f>
        <v>#N/A</v>
      </c>
      <c r="BP140" s="66" t="e">
        <f>IF(AK12="","",IF(AND(BK66=$BU$122,$BP$64=$BU$123),"X",""))</f>
        <v>#N/A</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e">
        <f>IF(AK12="","",IF(AND(BK67=$BU$122,$BL$64=$BU$123),"X",""))</f>
        <v>#N/A</v>
      </c>
      <c r="BM141" s="66" t="e">
        <f>IF(AK12="","",IF(AND(BK67=$BU$122,$BM$64=$BU$123),"X",""))</f>
        <v>#N/A</v>
      </c>
      <c r="BN141" s="66" t="e">
        <f>IF(AK12="","",IF(AND(BK67=$BU$122,$BN$64=$BU$123),"X",""))</f>
        <v>#N/A</v>
      </c>
      <c r="BO141" s="66" t="e">
        <f>IF(AK12="","",IF(AND(BK67=$BU$122,$BO$64=$BU$123),"X",""))</f>
        <v>#N/A</v>
      </c>
      <c r="BP141" s="66" t="e">
        <f>IF(AK12="","",IF(AND(BK67=$BU$122,$BP$64=$BU$123),"X",""))</f>
        <v>#N/A</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e">
        <f>IF(AK12="","",IF(AND(BK68=$BU$122,$BL$64=$BU$123),"X",""))</f>
        <v>#N/A</v>
      </c>
      <c r="BM142" s="66" t="e">
        <f>IF(AK12="","",IF(AND(BK68=$BU$122,$BM$64=$BU$123),"X",""))</f>
        <v>#N/A</v>
      </c>
      <c r="BN142" s="66" t="e">
        <f>IF(AK12="","",IF(AND(BK68=$BU$122,$BN$64=$BU$123),"X",""))</f>
        <v>#N/A</v>
      </c>
      <c r="BO142" s="89" t="e">
        <f>IF(AK12="","",IF(AND(BK68=$BU$122,$BO$64=$BU$123),"X",""))</f>
        <v>#N/A</v>
      </c>
      <c r="BP142" s="66" t="e">
        <f>IF(AK12="","",IF(AND(BK68=$BU$122,$BP$64=$BU$123),"X",""))</f>
        <v>#N/A</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e">
        <f>IF(AK12="","",IF(AND(BK69=$BU$122,$BL$64=$BU$123),"X",""))</f>
        <v>#N/A</v>
      </c>
      <c r="BM143" s="66" t="e">
        <f>IF(AK12="","",IF(AND(BK69=$BU$122,$BM$64=$BU$123),"X",""))</f>
        <v>#N/A</v>
      </c>
      <c r="BN143" s="66" t="e">
        <f>IF(AK12="","",IF(AND(BK69=$BU$122,$BN$64=$BU$123),"X",""))</f>
        <v>#N/A</v>
      </c>
      <c r="BO143" s="66" t="e">
        <f>IF(AK12="","",IF(AND(BK69=$BU$122,$BO$64=$BU$123),"X",""))</f>
        <v>#N/A</v>
      </c>
      <c r="BP143" s="66" t="e">
        <f>IF(AK12="","",IF(AND(BK69=$BU$122,$BP$64=$BU$123),"X",""))</f>
        <v>#N/A</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434</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fb</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fdgh</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6"/>
      <c r="BB179" s="736"/>
      <c r="BC179" s="736"/>
      <c r="BD179" s="736"/>
      <c r="BE179" s="736"/>
      <c r="BF179" s="736"/>
      <c r="BG179" s="299"/>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asdf</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fgs</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249">
        <v>1</v>
      </c>
    </row>
    <row r="231" spans="63:64">
      <c r="BK231" s="82"/>
    </row>
  </sheetData>
  <sheetProtection formatColumns="0" formatRows="0"/>
  <mergeCells count="867">
    <mergeCell ref="R80:W80"/>
    <mergeCell ref="D214:BB214"/>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06:U206"/>
    <mergeCell ref="V206:AM206"/>
    <mergeCell ref="AN206:BG206"/>
    <mergeCell ref="D207:U207"/>
    <mergeCell ref="V207:AM207"/>
    <mergeCell ref="AN207:BG207"/>
    <mergeCell ref="D205:U205"/>
    <mergeCell ref="V205:AM205"/>
    <mergeCell ref="AN205:BG205"/>
    <mergeCell ref="D199:BB199"/>
    <mergeCell ref="BC199:BG199"/>
    <mergeCell ref="D200:BB200"/>
    <mergeCell ref="D202:BG202"/>
    <mergeCell ref="D203:U203"/>
    <mergeCell ref="V203:AM203"/>
    <mergeCell ref="AN203:BG203"/>
    <mergeCell ref="BA197:BF197"/>
    <mergeCell ref="E198:U198"/>
    <mergeCell ref="V198:AG198"/>
    <mergeCell ref="AH198:AP198"/>
    <mergeCell ref="AQ198:AZ198"/>
    <mergeCell ref="BA198:BF198"/>
    <mergeCell ref="D204:U204"/>
    <mergeCell ref="V204:AM204"/>
    <mergeCell ref="AN204:BG204"/>
    <mergeCell ref="D189:D198"/>
    <mergeCell ref="E197:U197"/>
    <mergeCell ref="V197:AG197"/>
    <mergeCell ref="AH197:AP197"/>
    <mergeCell ref="AQ197:AZ197"/>
    <mergeCell ref="BA193:BF193"/>
    <mergeCell ref="BA194:BF194"/>
    <mergeCell ref="E195:U195"/>
    <mergeCell ref="V195:AG195"/>
    <mergeCell ref="AH195:AP195"/>
    <mergeCell ref="AQ195:AZ195"/>
    <mergeCell ref="BA195:BF195"/>
    <mergeCell ref="E196:U196"/>
    <mergeCell ref="V196:AG196"/>
    <mergeCell ref="AH196:AP196"/>
    <mergeCell ref="AQ196:AZ196"/>
    <mergeCell ref="BA196:BF196"/>
    <mergeCell ref="E188:U188"/>
    <mergeCell ref="V188:AG188"/>
    <mergeCell ref="AH188:AP188"/>
    <mergeCell ref="AQ188:AZ188"/>
    <mergeCell ref="BA188:BF188"/>
    <mergeCell ref="E189:U189"/>
    <mergeCell ref="V189:AG189"/>
    <mergeCell ref="AH189:AP189"/>
    <mergeCell ref="AQ189:AZ189"/>
    <mergeCell ref="E191:U191"/>
    <mergeCell ref="V191:AG191"/>
    <mergeCell ref="AH191:AP191"/>
    <mergeCell ref="AQ191:AZ191"/>
    <mergeCell ref="E194:U194"/>
    <mergeCell ref="V194:AG194"/>
    <mergeCell ref="AH194:AP194"/>
    <mergeCell ref="AQ194:AZ194"/>
    <mergeCell ref="BA189:BF189"/>
    <mergeCell ref="E190:U190"/>
    <mergeCell ref="V190:AG190"/>
    <mergeCell ref="AH190:AP190"/>
    <mergeCell ref="AQ190:AZ190"/>
    <mergeCell ref="BA190:BF190"/>
    <mergeCell ref="BA191:BF191"/>
    <mergeCell ref="E192:U192"/>
    <mergeCell ref="V192:AG192"/>
    <mergeCell ref="AH192:AP192"/>
    <mergeCell ref="AQ192:AZ192"/>
    <mergeCell ref="BA192:BF192"/>
    <mergeCell ref="E193:U193"/>
    <mergeCell ref="V193:AG193"/>
    <mergeCell ref="AH193:AP193"/>
    <mergeCell ref="AQ193:AZ193"/>
    <mergeCell ref="AQ183:AZ183"/>
    <mergeCell ref="BA183:BF183"/>
    <mergeCell ref="BA186:BF186"/>
    <mergeCell ref="E187:U187"/>
    <mergeCell ref="V187:AG187"/>
    <mergeCell ref="AH187:AP187"/>
    <mergeCell ref="AQ187:AZ187"/>
    <mergeCell ref="BA187:BF187"/>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0:BF180"/>
    <mergeCell ref="E181:U181"/>
    <mergeCell ref="V181:AG181"/>
    <mergeCell ref="AH181:AP181"/>
    <mergeCell ref="AQ181:AZ181"/>
    <mergeCell ref="BA181:BF181"/>
    <mergeCell ref="D179:D188"/>
    <mergeCell ref="E179:U179"/>
    <mergeCell ref="V179:AG179"/>
    <mergeCell ref="AH179:AP179"/>
    <mergeCell ref="AQ179:AZ179"/>
    <mergeCell ref="BA179:BF179"/>
    <mergeCell ref="E180:U180"/>
    <mergeCell ref="V180:AG180"/>
    <mergeCell ref="AH180:AP180"/>
    <mergeCell ref="AQ180:AZ180"/>
    <mergeCell ref="E182:U182"/>
    <mergeCell ref="V182:AG182"/>
    <mergeCell ref="AH182:AP182"/>
    <mergeCell ref="AQ182:AZ182"/>
    <mergeCell ref="BA182:BF182"/>
    <mergeCell ref="E183:U183"/>
    <mergeCell ref="V183:AG183"/>
    <mergeCell ref="AH183:AP183"/>
    <mergeCell ref="D176:BG176"/>
    <mergeCell ref="D177:U178"/>
    <mergeCell ref="V177:BG177"/>
    <mergeCell ref="V178:AG178"/>
    <mergeCell ref="AH178:AP178"/>
    <mergeCell ref="AQ178:AZ178"/>
    <mergeCell ref="BA178:BF178"/>
    <mergeCell ref="E172:U172"/>
    <mergeCell ref="V172:AG172"/>
    <mergeCell ref="AH172:AP172"/>
    <mergeCell ref="AQ172:AZ172"/>
    <mergeCell ref="BA172:BF172"/>
    <mergeCell ref="E173:U173"/>
    <mergeCell ref="V173:AG173"/>
    <mergeCell ref="AH173:AP173"/>
    <mergeCell ref="AQ173:AZ173"/>
    <mergeCell ref="BA173:BF173"/>
    <mergeCell ref="D164:D173"/>
    <mergeCell ref="E170:U170"/>
    <mergeCell ref="V170:AG170"/>
    <mergeCell ref="AH170:AP170"/>
    <mergeCell ref="AQ170:AZ170"/>
    <mergeCell ref="BA170:BF170"/>
    <mergeCell ref="E171:U171"/>
    <mergeCell ref="V171:AG171"/>
    <mergeCell ref="AH171:AP171"/>
    <mergeCell ref="AQ171:AZ171"/>
    <mergeCell ref="BA171:BF171"/>
    <mergeCell ref="E168:U168"/>
    <mergeCell ref="V168:AG168"/>
    <mergeCell ref="AH168:AP168"/>
    <mergeCell ref="AQ168:AZ168"/>
    <mergeCell ref="BA168:BF168"/>
    <mergeCell ref="E169:U169"/>
    <mergeCell ref="V169:AG169"/>
    <mergeCell ref="AH169:AP169"/>
    <mergeCell ref="AQ169:AZ169"/>
    <mergeCell ref="BA169:BF169"/>
    <mergeCell ref="E166:U166"/>
    <mergeCell ref="V166:AG166"/>
    <mergeCell ref="AH166:AP166"/>
    <mergeCell ref="AQ166:AZ166"/>
    <mergeCell ref="BA166:BF166"/>
    <mergeCell ref="E167:U167"/>
    <mergeCell ref="V167:AG167"/>
    <mergeCell ref="AH167:AP167"/>
    <mergeCell ref="AQ167:AZ167"/>
    <mergeCell ref="BA167:BF167"/>
    <mergeCell ref="BA164:BF164"/>
    <mergeCell ref="E165:U165"/>
    <mergeCell ref="V165:AG165"/>
    <mergeCell ref="AH165:AP165"/>
    <mergeCell ref="AQ165:AZ165"/>
    <mergeCell ref="BA165:BF165"/>
    <mergeCell ref="E163:U163"/>
    <mergeCell ref="V163:AG163"/>
    <mergeCell ref="AH163:AP163"/>
    <mergeCell ref="AQ163:AZ163"/>
    <mergeCell ref="BA163:BF163"/>
    <mergeCell ref="E164:U164"/>
    <mergeCell ref="V164:AG164"/>
    <mergeCell ref="AH164:AP164"/>
    <mergeCell ref="AQ164:AZ164"/>
    <mergeCell ref="E161:U161"/>
    <mergeCell ref="V161:AG161"/>
    <mergeCell ref="AH161:AP161"/>
    <mergeCell ref="AQ161:AZ161"/>
    <mergeCell ref="BA161:BF161"/>
    <mergeCell ref="E162:U162"/>
    <mergeCell ref="V162:AG162"/>
    <mergeCell ref="AH162:AP162"/>
    <mergeCell ref="AQ162:AZ162"/>
    <mergeCell ref="BA162:BF162"/>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AQ155:AZ155"/>
    <mergeCell ref="BA155:BF155"/>
    <mergeCell ref="E156:U156"/>
    <mergeCell ref="V156:AG156"/>
    <mergeCell ref="AH156:AP156"/>
    <mergeCell ref="AQ156:AZ156"/>
    <mergeCell ref="BA156:BF156"/>
    <mergeCell ref="BA153:BF153"/>
    <mergeCell ref="D154:D163"/>
    <mergeCell ref="E154:U154"/>
    <mergeCell ref="V154:AG154"/>
    <mergeCell ref="AH154:AP154"/>
    <mergeCell ref="AQ154:AZ154"/>
    <mergeCell ref="BA154:BF154"/>
    <mergeCell ref="E155:U155"/>
    <mergeCell ref="V155:AG155"/>
    <mergeCell ref="AH155:AP155"/>
    <mergeCell ref="E157:U157"/>
    <mergeCell ref="V157:AG157"/>
    <mergeCell ref="AH157:AP157"/>
    <mergeCell ref="AQ157:AZ157"/>
    <mergeCell ref="BA157:BF157"/>
    <mergeCell ref="E158:U158"/>
    <mergeCell ref="V158:AG158"/>
    <mergeCell ref="AM144:AN144"/>
    <mergeCell ref="AO144:AR144"/>
    <mergeCell ref="D148:J149"/>
    <mergeCell ref="L148:BF149"/>
    <mergeCell ref="D151:BG151"/>
    <mergeCell ref="D152:U153"/>
    <mergeCell ref="V152:BG152"/>
    <mergeCell ref="V153:AG153"/>
    <mergeCell ref="AH153:AP153"/>
    <mergeCell ref="AQ153:AZ153"/>
    <mergeCell ref="J133:P133"/>
    <mergeCell ref="R133:W133"/>
    <mergeCell ref="A140:J140"/>
    <mergeCell ref="G143:K145"/>
    <mergeCell ref="T144:U144"/>
    <mergeCell ref="V144:W144"/>
    <mergeCell ref="AF130:AG131"/>
    <mergeCell ref="AH130:AI131"/>
    <mergeCell ref="AJ130:AK131"/>
    <mergeCell ref="R131:W131"/>
    <mergeCell ref="R132:W132"/>
    <mergeCell ref="AA132:AA133"/>
    <mergeCell ref="AB132:AC133"/>
    <mergeCell ref="AD132:AE133"/>
    <mergeCell ref="AF132:AG133"/>
    <mergeCell ref="AH132:AI133"/>
    <mergeCell ref="AF128:AG129"/>
    <mergeCell ref="AH128:AI129"/>
    <mergeCell ref="AJ128:AK129"/>
    <mergeCell ref="AP128:BF128"/>
    <mergeCell ref="R129:W129"/>
    <mergeCell ref="AP129:BF133"/>
    <mergeCell ref="R130:W130"/>
    <mergeCell ref="AA130:AA131"/>
    <mergeCell ref="AB130:AC131"/>
    <mergeCell ref="AD130:AE131"/>
    <mergeCell ref="AD128:AE129"/>
    <mergeCell ref="AJ132:AK133"/>
    <mergeCell ref="BL125:BN125"/>
    <mergeCell ref="BQ125:BS125"/>
    <mergeCell ref="J126:P126"/>
    <mergeCell ref="R126:W126"/>
    <mergeCell ref="AA126:AA127"/>
    <mergeCell ref="AB126:AC127"/>
    <mergeCell ref="AD126:AE127"/>
    <mergeCell ref="AF126:AG127"/>
    <mergeCell ref="AH126:AI127"/>
    <mergeCell ref="AJ126:AK127"/>
    <mergeCell ref="AF124:AG125"/>
    <mergeCell ref="AH124:AI125"/>
    <mergeCell ref="AJ124:AK125"/>
    <mergeCell ref="AP124:BF124"/>
    <mergeCell ref="R125:W125"/>
    <mergeCell ref="AP125:BF126"/>
    <mergeCell ref="E124:P124"/>
    <mergeCell ref="R124:W124"/>
    <mergeCell ref="Z124:Z133"/>
    <mergeCell ref="AA124:AA125"/>
    <mergeCell ref="AB124:AC125"/>
    <mergeCell ref="AD124:AE125"/>
    <mergeCell ref="AA128:AA129"/>
    <mergeCell ref="AB128:AC129"/>
    <mergeCell ref="R123:W123"/>
    <mergeCell ref="AB123:AC123"/>
    <mergeCell ref="AD123:AE123"/>
    <mergeCell ref="AF123:AG123"/>
    <mergeCell ref="AH123:AI123"/>
    <mergeCell ref="AJ123:AK123"/>
    <mergeCell ref="Z120:AK120"/>
    <mergeCell ref="BK120:BM121"/>
    <mergeCell ref="D121:G121"/>
    <mergeCell ref="D110:S110"/>
    <mergeCell ref="T110:W110"/>
    <mergeCell ref="X110:Y110"/>
    <mergeCell ref="Z110:AA110"/>
    <mergeCell ref="AB110:AC110"/>
    <mergeCell ref="BP121:BP122"/>
    <mergeCell ref="BQ121:BQ122"/>
    <mergeCell ref="R122:W122"/>
    <mergeCell ref="AB122:AK122"/>
    <mergeCell ref="AR110:AS110"/>
    <mergeCell ref="AT110:AV110"/>
    <mergeCell ref="BC110:BG110"/>
    <mergeCell ref="A113:J113"/>
    <mergeCell ref="U115:AK115"/>
    <mergeCell ref="U116:Y116"/>
    <mergeCell ref="Z116:AA116"/>
    <mergeCell ref="AE116:AI116"/>
    <mergeCell ref="AJ116:AK116"/>
    <mergeCell ref="AD110:AE110"/>
    <mergeCell ref="AF110:AG110"/>
    <mergeCell ref="AH110:AI110"/>
    <mergeCell ref="AJ110:AK110"/>
    <mergeCell ref="AL110:AM110"/>
    <mergeCell ref="AN110:AQ110"/>
    <mergeCell ref="AL108:AM108"/>
    <mergeCell ref="AN108:AQ108"/>
    <mergeCell ref="AR108:AS108"/>
    <mergeCell ref="AT108:AV108"/>
    <mergeCell ref="AL109:AM109"/>
    <mergeCell ref="AN109:AQ109"/>
    <mergeCell ref="AR109:AS109"/>
    <mergeCell ref="AT109:AV109"/>
    <mergeCell ref="BC109:BG109"/>
    <mergeCell ref="D109:S109"/>
    <mergeCell ref="T109:W109"/>
    <mergeCell ref="X109:Y109"/>
    <mergeCell ref="Z109:AA109"/>
    <mergeCell ref="AB109:AC109"/>
    <mergeCell ref="AD109:AE109"/>
    <mergeCell ref="AF109:AG109"/>
    <mergeCell ref="AH109:AI109"/>
    <mergeCell ref="AJ109:AK109"/>
    <mergeCell ref="D107:S107"/>
    <mergeCell ref="T107:W107"/>
    <mergeCell ref="X107:Y107"/>
    <mergeCell ref="Z107:AA107"/>
    <mergeCell ref="AB107:AC107"/>
    <mergeCell ref="AR107:AS107"/>
    <mergeCell ref="AT107:AV107"/>
    <mergeCell ref="BC107:BG107"/>
    <mergeCell ref="D108:S108"/>
    <mergeCell ref="T108:W108"/>
    <mergeCell ref="X108:Y108"/>
    <mergeCell ref="Z108:AA108"/>
    <mergeCell ref="AB108:AC108"/>
    <mergeCell ref="AD108:AE108"/>
    <mergeCell ref="AF108:AG108"/>
    <mergeCell ref="AD107:AE107"/>
    <mergeCell ref="AF107:AG107"/>
    <mergeCell ref="AH107:AI107"/>
    <mergeCell ref="AJ107:AK107"/>
    <mergeCell ref="AL107:AM107"/>
    <mergeCell ref="AN107:AQ107"/>
    <mergeCell ref="BC108:BG108"/>
    <mergeCell ref="AH108:AI108"/>
    <mergeCell ref="AJ108:AK108"/>
    <mergeCell ref="BC105:BG105"/>
    <mergeCell ref="D106:S106"/>
    <mergeCell ref="T106:W106"/>
    <mergeCell ref="X106:Y106"/>
    <mergeCell ref="Z106:AA106"/>
    <mergeCell ref="AB106:AC106"/>
    <mergeCell ref="AD106:AE106"/>
    <mergeCell ref="AF106:AG106"/>
    <mergeCell ref="AH106:AI106"/>
    <mergeCell ref="AJ106:AK106"/>
    <mergeCell ref="AH105:AI105"/>
    <mergeCell ref="AJ105:AK105"/>
    <mergeCell ref="AL105:AM105"/>
    <mergeCell ref="AN105:AQ105"/>
    <mergeCell ref="AR105:AS105"/>
    <mergeCell ref="AT105:AV105"/>
    <mergeCell ref="AL106:AM106"/>
    <mergeCell ref="AN106:AQ106"/>
    <mergeCell ref="AR106:AS106"/>
    <mergeCell ref="AT106:AV106"/>
    <mergeCell ref="BC106:BG106"/>
    <mergeCell ref="D105:S105"/>
    <mergeCell ref="T105:W105"/>
    <mergeCell ref="X105:Y105"/>
    <mergeCell ref="Z105:AA105"/>
    <mergeCell ref="AB105:AC105"/>
    <mergeCell ref="AD105:AE105"/>
    <mergeCell ref="AF105:AG105"/>
    <mergeCell ref="AD104:AE104"/>
    <mergeCell ref="AF104:AG104"/>
    <mergeCell ref="AL103:AM103"/>
    <mergeCell ref="AN103:AQ103"/>
    <mergeCell ref="AR103:AS103"/>
    <mergeCell ref="AT103:AV103"/>
    <mergeCell ref="BC103:BG103"/>
    <mergeCell ref="D104:S104"/>
    <mergeCell ref="T104:W104"/>
    <mergeCell ref="X104:Y104"/>
    <mergeCell ref="Z104:AA104"/>
    <mergeCell ref="AB104:AC104"/>
    <mergeCell ref="AR104:AS104"/>
    <mergeCell ref="AT104:AV104"/>
    <mergeCell ref="BC104:BG104"/>
    <mergeCell ref="AH104:AI104"/>
    <mergeCell ref="AJ104:AK104"/>
    <mergeCell ref="AL104:AM104"/>
    <mergeCell ref="AN104:AQ104"/>
    <mergeCell ref="BC102:BG102"/>
    <mergeCell ref="D103:S103"/>
    <mergeCell ref="T103:W103"/>
    <mergeCell ref="X103:Y103"/>
    <mergeCell ref="Z103:AA103"/>
    <mergeCell ref="AB103:AC103"/>
    <mergeCell ref="AD103:AE103"/>
    <mergeCell ref="AF103:AG103"/>
    <mergeCell ref="AH103:AI103"/>
    <mergeCell ref="AJ103:AK103"/>
    <mergeCell ref="AH102:AI102"/>
    <mergeCell ref="AJ102:AK102"/>
    <mergeCell ref="AL102:AM102"/>
    <mergeCell ref="AN102:AQ102"/>
    <mergeCell ref="AR102:AS102"/>
    <mergeCell ref="AT102:AV102"/>
    <mergeCell ref="AW101:AY110"/>
    <mergeCell ref="AZ101:BB110"/>
    <mergeCell ref="BC101:BG101"/>
    <mergeCell ref="D102:S102"/>
    <mergeCell ref="T102:W102"/>
    <mergeCell ref="X102:Y102"/>
    <mergeCell ref="Z102:AA102"/>
    <mergeCell ref="AB102:AC102"/>
    <mergeCell ref="AD102:AE102"/>
    <mergeCell ref="AF102:AG102"/>
    <mergeCell ref="AH101:AI101"/>
    <mergeCell ref="AJ101:AK101"/>
    <mergeCell ref="AL101:AM101"/>
    <mergeCell ref="AN101:AQ101"/>
    <mergeCell ref="AR101:AS101"/>
    <mergeCell ref="AT101:AV101"/>
    <mergeCell ref="AW100:AY100"/>
    <mergeCell ref="AZ100:BB100"/>
    <mergeCell ref="BC100:BG100"/>
    <mergeCell ref="D101:S101"/>
    <mergeCell ref="T101:W101"/>
    <mergeCell ref="X101:Y101"/>
    <mergeCell ref="Z101:AA101"/>
    <mergeCell ref="AB101:AC101"/>
    <mergeCell ref="AD101:AE101"/>
    <mergeCell ref="AF101:AG101"/>
    <mergeCell ref="AD100:AE100"/>
    <mergeCell ref="AF100:AG100"/>
    <mergeCell ref="AH100:AI100"/>
    <mergeCell ref="AJ100:AK100"/>
    <mergeCell ref="AN100:AQ100"/>
    <mergeCell ref="AT100:AV100"/>
    <mergeCell ref="AL99:AM100"/>
    <mergeCell ref="AN99:AQ99"/>
    <mergeCell ref="AR99:AS100"/>
    <mergeCell ref="BS99:BU99"/>
    <mergeCell ref="BV99:BX99"/>
    <mergeCell ref="D100:S100"/>
    <mergeCell ref="T100:W100"/>
    <mergeCell ref="X100:Y100"/>
    <mergeCell ref="Z100:AA100"/>
    <mergeCell ref="AB100:AC100"/>
    <mergeCell ref="AT95:AV95"/>
    <mergeCell ref="BC95:BG95"/>
    <mergeCell ref="X98:AM98"/>
    <mergeCell ref="AN98:AS98"/>
    <mergeCell ref="X99:AA99"/>
    <mergeCell ref="AB99:AC99"/>
    <mergeCell ref="AD99:AE99"/>
    <mergeCell ref="AF99:AG99"/>
    <mergeCell ref="AH99:AI99"/>
    <mergeCell ref="AJ99:AK99"/>
    <mergeCell ref="AF95:AG95"/>
    <mergeCell ref="AH95:AI95"/>
    <mergeCell ref="AJ95:AK95"/>
    <mergeCell ref="AL95:AM95"/>
    <mergeCell ref="AN95:AQ95"/>
    <mergeCell ref="AR95:AS95"/>
    <mergeCell ref="D95:S95"/>
    <mergeCell ref="T95:W95"/>
    <mergeCell ref="X95:Y95"/>
    <mergeCell ref="Z95:AA95"/>
    <mergeCell ref="AB95:AC95"/>
    <mergeCell ref="AD95:AE95"/>
    <mergeCell ref="AJ94:AK94"/>
    <mergeCell ref="AL94:AM94"/>
    <mergeCell ref="AN94:AQ94"/>
    <mergeCell ref="AR94:AS94"/>
    <mergeCell ref="AT94:AV94"/>
    <mergeCell ref="BC94:BG94"/>
    <mergeCell ref="AT93:AV93"/>
    <mergeCell ref="BC93:BG93"/>
    <mergeCell ref="D94:S94"/>
    <mergeCell ref="T94:W94"/>
    <mergeCell ref="X94:Y94"/>
    <mergeCell ref="Z94:AA94"/>
    <mergeCell ref="AB94:AC94"/>
    <mergeCell ref="AD94:AE94"/>
    <mergeCell ref="AF94:AG94"/>
    <mergeCell ref="AH94:AI94"/>
    <mergeCell ref="AF93:AG93"/>
    <mergeCell ref="AH93:AI93"/>
    <mergeCell ref="AJ93:AK93"/>
    <mergeCell ref="AL93:AM93"/>
    <mergeCell ref="AN93:AQ93"/>
    <mergeCell ref="AR93:AS93"/>
    <mergeCell ref="D93:S93"/>
    <mergeCell ref="T93:W93"/>
    <mergeCell ref="X93:Y93"/>
    <mergeCell ref="Z93:AA93"/>
    <mergeCell ref="AB93:AC93"/>
    <mergeCell ref="AD93:AE93"/>
    <mergeCell ref="AN92:AQ92"/>
    <mergeCell ref="AR92:AS92"/>
    <mergeCell ref="AT92:AV92"/>
    <mergeCell ref="BC92:BG92"/>
    <mergeCell ref="AT91:AV91"/>
    <mergeCell ref="BC91:BG91"/>
    <mergeCell ref="D92:S92"/>
    <mergeCell ref="T92:W92"/>
    <mergeCell ref="X92:Y92"/>
    <mergeCell ref="Z92:AA92"/>
    <mergeCell ref="AB92:AC92"/>
    <mergeCell ref="AD92:AE92"/>
    <mergeCell ref="AF92:AG92"/>
    <mergeCell ref="AH92:AI92"/>
    <mergeCell ref="AF91:AG91"/>
    <mergeCell ref="AH91:AI91"/>
    <mergeCell ref="AJ91:AK91"/>
    <mergeCell ref="AL91:AM91"/>
    <mergeCell ref="AN91:AQ91"/>
    <mergeCell ref="AR91:AS91"/>
    <mergeCell ref="D91:S91"/>
    <mergeCell ref="T91:W91"/>
    <mergeCell ref="BC90:BG90"/>
    <mergeCell ref="AT89:AV89"/>
    <mergeCell ref="BC89:BG89"/>
    <mergeCell ref="D90:S90"/>
    <mergeCell ref="T90:W90"/>
    <mergeCell ref="X90:Y90"/>
    <mergeCell ref="Z90:AA90"/>
    <mergeCell ref="AB90:AC90"/>
    <mergeCell ref="AD90:AE90"/>
    <mergeCell ref="AF90:AG90"/>
    <mergeCell ref="AH90:AI90"/>
    <mergeCell ref="AF89:AG89"/>
    <mergeCell ref="AH89:AI89"/>
    <mergeCell ref="AJ89:AK89"/>
    <mergeCell ref="AL89:AM89"/>
    <mergeCell ref="AN89:AQ89"/>
    <mergeCell ref="AR89:AS89"/>
    <mergeCell ref="D89:S89"/>
    <mergeCell ref="T89:W89"/>
    <mergeCell ref="X89:Y89"/>
    <mergeCell ref="Z89:AA89"/>
    <mergeCell ref="AB89:AC89"/>
    <mergeCell ref="AD89:AE89"/>
    <mergeCell ref="AJ90:AK90"/>
    <mergeCell ref="BC88:BG88"/>
    <mergeCell ref="AT87:AV87"/>
    <mergeCell ref="BC87:BG87"/>
    <mergeCell ref="D88:S88"/>
    <mergeCell ref="T88:W88"/>
    <mergeCell ref="X88:Y88"/>
    <mergeCell ref="Z88:AA88"/>
    <mergeCell ref="AB88:AC88"/>
    <mergeCell ref="AD88:AE88"/>
    <mergeCell ref="AF88:AG88"/>
    <mergeCell ref="AH88:AI88"/>
    <mergeCell ref="AF87:AG87"/>
    <mergeCell ref="AH87:AI87"/>
    <mergeCell ref="AJ87:AK87"/>
    <mergeCell ref="AL87:AM87"/>
    <mergeCell ref="AN87:AQ87"/>
    <mergeCell ref="AR87:AS87"/>
    <mergeCell ref="BC86:BG86"/>
    <mergeCell ref="D87:S87"/>
    <mergeCell ref="T87:W87"/>
    <mergeCell ref="X87:Y87"/>
    <mergeCell ref="Z87:AA87"/>
    <mergeCell ref="AB87:AC87"/>
    <mergeCell ref="AD87:AE87"/>
    <mergeCell ref="AF86:AG86"/>
    <mergeCell ref="AH86:AI86"/>
    <mergeCell ref="AJ86:AK86"/>
    <mergeCell ref="AL86:AM86"/>
    <mergeCell ref="AN86:AQ86"/>
    <mergeCell ref="AR86:AS86"/>
    <mergeCell ref="D86:S86"/>
    <mergeCell ref="T86:W86"/>
    <mergeCell ref="X86:Y86"/>
    <mergeCell ref="Z86:AA86"/>
    <mergeCell ref="AB86:AC86"/>
    <mergeCell ref="AD86:AE86"/>
    <mergeCell ref="D85:S85"/>
    <mergeCell ref="T85:W85"/>
    <mergeCell ref="X85:Y85"/>
    <mergeCell ref="Z85:AA85"/>
    <mergeCell ref="AB85:AC85"/>
    <mergeCell ref="AD85:AE85"/>
    <mergeCell ref="AT86:AV86"/>
    <mergeCell ref="AW86:AY95"/>
    <mergeCell ref="AZ86:BB95"/>
    <mergeCell ref="AJ88:AK88"/>
    <mergeCell ref="AL88:AM88"/>
    <mergeCell ref="AN88:AQ88"/>
    <mergeCell ref="AR88:AS88"/>
    <mergeCell ref="AT88:AV88"/>
    <mergeCell ref="X91:Y91"/>
    <mergeCell ref="Z91:AA91"/>
    <mergeCell ref="AB91:AC91"/>
    <mergeCell ref="AD91:AE91"/>
    <mergeCell ref="AL90:AM90"/>
    <mergeCell ref="AN90:AQ90"/>
    <mergeCell ref="AR90:AS90"/>
    <mergeCell ref="AT90:AV90"/>
    <mergeCell ref="AJ92:AK92"/>
    <mergeCell ref="AL92:AM92"/>
    <mergeCell ref="AJ84:AK84"/>
    <mergeCell ref="AL84:AM85"/>
    <mergeCell ref="AN84:AQ84"/>
    <mergeCell ref="AR84:AS85"/>
    <mergeCell ref="BS84:BU84"/>
    <mergeCell ref="BV84:BX84"/>
    <mergeCell ref="AZ85:BB85"/>
    <mergeCell ref="BC85:BG85"/>
    <mergeCell ref="F80:G80"/>
    <mergeCell ref="H80:I80"/>
    <mergeCell ref="A83:J83"/>
    <mergeCell ref="X83:AM83"/>
    <mergeCell ref="AN83:AS83"/>
    <mergeCell ref="X84:AA84"/>
    <mergeCell ref="AB84:AC84"/>
    <mergeCell ref="AD84:AE84"/>
    <mergeCell ref="AF84:AG84"/>
    <mergeCell ref="AH84:AI84"/>
    <mergeCell ref="AF85:AG85"/>
    <mergeCell ref="AH85:AI85"/>
    <mergeCell ref="AJ85:AK85"/>
    <mergeCell ref="AN85:AQ85"/>
    <mergeCell ref="AT85:AV85"/>
    <mergeCell ref="AW85:AY85"/>
    <mergeCell ref="C73:D77"/>
    <mergeCell ref="E74:H74"/>
    <mergeCell ref="I74:L74"/>
    <mergeCell ref="M74:P74"/>
    <mergeCell ref="AA74:AA75"/>
    <mergeCell ref="AB74:AC75"/>
    <mergeCell ref="AD74:AE75"/>
    <mergeCell ref="E76:P76"/>
    <mergeCell ref="R76:W76"/>
    <mergeCell ref="E77:I79"/>
    <mergeCell ref="R77:W77"/>
    <mergeCell ref="J78:P78"/>
    <mergeCell ref="R78:W78"/>
    <mergeCell ref="R79:W79"/>
    <mergeCell ref="BS69:BS70"/>
    <mergeCell ref="BT69:BT70"/>
    <mergeCell ref="BU69:BU70"/>
    <mergeCell ref="R70:W70"/>
    <mergeCell ref="AA70:AA71"/>
    <mergeCell ref="AB70:AC71"/>
    <mergeCell ref="AD70:AE71"/>
    <mergeCell ref="AF70:AG71"/>
    <mergeCell ref="AH70:AI71"/>
    <mergeCell ref="AJ70:AK71"/>
    <mergeCell ref="AP70:BF70"/>
    <mergeCell ref="R71:W71"/>
    <mergeCell ref="AP71:BF75"/>
    <mergeCell ref="R72:W72"/>
    <mergeCell ref="AA72:AA73"/>
    <mergeCell ref="AB72:AC73"/>
    <mergeCell ref="AD72:AE73"/>
    <mergeCell ref="AJ74:AK75"/>
    <mergeCell ref="R75:W75"/>
    <mergeCell ref="AF72:AG73"/>
    <mergeCell ref="AH72:AI73"/>
    <mergeCell ref="AJ72:AK73"/>
    <mergeCell ref="AF74:AG75"/>
    <mergeCell ref="AH74:AI75"/>
    <mergeCell ref="AP66:BF66"/>
    <mergeCell ref="AP67:BF68"/>
    <mergeCell ref="R68:W68"/>
    <mergeCell ref="AA68:AA69"/>
    <mergeCell ref="AB68:AC69"/>
    <mergeCell ref="AD68:AE69"/>
    <mergeCell ref="AF68:AG69"/>
    <mergeCell ref="AH68:AI69"/>
    <mergeCell ref="AJ68:AK69"/>
    <mergeCell ref="R69:W69"/>
    <mergeCell ref="E66:H66"/>
    <mergeCell ref="I66:V66"/>
    <mergeCell ref="Z66:Z75"/>
    <mergeCell ref="AA66:AA67"/>
    <mergeCell ref="AB66:AC67"/>
    <mergeCell ref="AD66:AE67"/>
    <mergeCell ref="AF66:AG67"/>
    <mergeCell ref="AH66:AI67"/>
    <mergeCell ref="AJ66:AK67"/>
    <mergeCell ref="E69:P69"/>
    <mergeCell ref="J71:P71"/>
    <mergeCell ref="E75:H75"/>
    <mergeCell ref="I75:L75"/>
    <mergeCell ref="M75:P75"/>
    <mergeCell ref="Z62:AK62"/>
    <mergeCell ref="D63:G63"/>
    <mergeCell ref="E64:Z64"/>
    <mergeCell ref="AB64:AK64"/>
    <mergeCell ref="E65:H65"/>
    <mergeCell ref="I65:V65"/>
    <mergeCell ref="AB65:AC65"/>
    <mergeCell ref="AD65:AE65"/>
    <mergeCell ref="AF65:AG65"/>
    <mergeCell ref="AH65:AI65"/>
    <mergeCell ref="AJ65:AK65"/>
    <mergeCell ref="D59:I59"/>
    <mergeCell ref="J59:AB59"/>
    <mergeCell ref="AD59:BF59"/>
    <mergeCell ref="BK59:BM60"/>
    <mergeCell ref="BP60:BP61"/>
    <mergeCell ref="BQ60:BQ61"/>
    <mergeCell ref="A61:J61"/>
    <mergeCell ref="D57:I57"/>
    <mergeCell ref="J57:AB57"/>
    <mergeCell ref="AD57:BF57"/>
    <mergeCell ref="D58:I58"/>
    <mergeCell ref="J58:AB58"/>
    <mergeCell ref="AD58:BF58"/>
    <mergeCell ref="D55:I55"/>
    <mergeCell ref="J55:AB55"/>
    <mergeCell ref="AD55:BF55"/>
    <mergeCell ref="D56:I56"/>
    <mergeCell ref="J56:AB56"/>
    <mergeCell ref="AD56:BF56"/>
    <mergeCell ref="D53:I53"/>
    <mergeCell ref="J53:AB53"/>
    <mergeCell ref="AD53:BF53"/>
    <mergeCell ref="D54:I54"/>
    <mergeCell ref="J54:AB54"/>
    <mergeCell ref="AD54:BF54"/>
    <mergeCell ref="D51:I51"/>
    <mergeCell ref="J51:AB51"/>
    <mergeCell ref="AD51:BF51"/>
    <mergeCell ref="D52:I52"/>
    <mergeCell ref="J52:AB52"/>
    <mergeCell ref="AD52:BF52"/>
    <mergeCell ref="D48:AB48"/>
    <mergeCell ref="AD48:BF48"/>
    <mergeCell ref="D49:I49"/>
    <mergeCell ref="J49:AB49"/>
    <mergeCell ref="AD49:BF49"/>
    <mergeCell ref="D50:I50"/>
    <mergeCell ref="J50:AB50"/>
    <mergeCell ref="AD50:BF50"/>
    <mergeCell ref="D46:I46"/>
    <mergeCell ref="J46:AB46"/>
    <mergeCell ref="AD46:BF46"/>
    <mergeCell ref="D47:I47"/>
    <mergeCell ref="J47:AB47"/>
    <mergeCell ref="AD47:BF47"/>
    <mergeCell ref="D44:I44"/>
    <mergeCell ref="J44:AB44"/>
    <mergeCell ref="AD44:BF44"/>
    <mergeCell ref="D45:I45"/>
    <mergeCell ref="J45:AB45"/>
    <mergeCell ref="AD45:BF45"/>
    <mergeCell ref="D42:I42"/>
    <mergeCell ref="J42:AB42"/>
    <mergeCell ref="AD42:BF42"/>
    <mergeCell ref="D43:I43"/>
    <mergeCell ref="J43:AB43"/>
    <mergeCell ref="AD43:BF43"/>
    <mergeCell ref="D40:I40"/>
    <mergeCell ref="J40:AB40"/>
    <mergeCell ref="AD40:BF40"/>
    <mergeCell ref="D41:I41"/>
    <mergeCell ref="J41:AB41"/>
    <mergeCell ref="AD41:BF41"/>
    <mergeCell ref="D38:I38"/>
    <mergeCell ref="J38:AB38"/>
    <mergeCell ref="AD38:BF38"/>
    <mergeCell ref="D39:I39"/>
    <mergeCell ref="J39:AB39"/>
    <mergeCell ref="AD39:BF39"/>
    <mergeCell ref="D35:AB35"/>
    <mergeCell ref="AD35:BF36"/>
    <mergeCell ref="D36:AB36"/>
    <mergeCell ref="D37:I37"/>
    <mergeCell ref="J37:AB37"/>
    <mergeCell ref="AD37:BF37"/>
    <mergeCell ref="D28:AB28"/>
    <mergeCell ref="AD28:BF33"/>
    <mergeCell ref="D29:AB29"/>
    <mergeCell ref="D30:AB30"/>
    <mergeCell ref="D31:AB31"/>
    <mergeCell ref="D32:AB32"/>
    <mergeCell ref="D33:AB33"/>
    <mergeCell ref="D22:AR22"/>
    <mergeCell ref="AY22:BF22"/>
    <mergeCell ref="D23:AV23"/>
    <mergeCell ref="AY23:BF23"/>
    <mergeCell ref="D27:AB27"/>
    <mergeCell ref="AD27:BF27"/>
    <mergeCell ref="D25:O25"/>
    <mergeCell ref="R25:S25"/>
    <mergeCell ref="W25:AC25"/>
    <mergeCell ref="AI25:AR25"/>
    <mergeCell ref="AU25:AV25"/>
    <mergeCell ref="D17:Q17"/>
    <mergeCell ref="S17:V17"/>
    <mergeCell ref="X17:BF17"/>
    <mergeCell ref="D19:BC19"/>
    <mergeCell ref="D20:BF20"/>
    <mergeCell ref="D21:BF21"/>
    <mergeCell ref="AT10:BC10"/>
    <mergeCell ref="M12:T12"/>
    <mergeCell ref="V12:AJ12"/>
    <mergeCell ref="A14:J14"/>
    <mergeCell ref="D16:Q16"/>
    <mergeCell ref="S16:V16"/>
    <mergeCell ref="X16:BB16"/>
    <mergeCell ref="D5:G5"/>
    <mergeCell ref="K5:BF5"/>
    <mergeCell ref="D7:G7"/>
    <mergeCell ref="K7:BF7"/>
    <mergeCell ref="D9:I9"/>
    <mergeCell ref="K9:AJ9"/>
    <mergeCell ref="AQ9:AW9"/>
    <mergeCell ref="AX9:BF9"/>
    <mergeCell ref="A1:Q3"/>
    <mergeCell ref="U1:BA1"/>
    <mergeCell ref="BB1:BF1"/>
    <mergeCell ref="V2:BA2"/>
    <mergeCell ref="BB2:BF2"/>
    <mergeCell ref="U3:BA3"/>
    <mergeCell ref="BB3:BF3"/>
  </mergeCells>
  <conditionalFormatting sqref="X86:Y86">
    <cfRule type="expression" dxfId="834" priority="385">
      <formula>AND($D86&lt;&gt;"",$X86="")</formula>
    </cfRule>
  </conditionalFormatting>
  <conditionalFormatting sqref="Z86:AA86">
    <cfRule type="expression" dxfId="833" priority="384">
      <formula>AND($D86&lt;&gt;"",$Z86="")</formula>
    </cfRule>
  </conditionalFormatting>
  <conditionalFormatting sqref="AB86:AC86">
    <cfRule type="expression" dxfId="832" priority="383">
      <formula>AND($D86&lt;&gt;"",$AB86="")</formula>
    </cfRule>
  </conditionalFormatting>
  <conditionalFormatting sqref="AD86:AE86">
    <cfRule type="expression" dxfId="831" priority="382">
      <formula>AND($D86&lt;&gt;"",$AD86="")</formula>
    </cfRule>
  </conditionalFormatting>
  <conditionalFormatting sqref="AF86:AG86">
    <cfRule type="expression" dxfId="830" priority="381">
      <formula>AND($D86&lt;&gt;"",$AF86="")</formula>
    </cfRule>
  </conditionalFormatting>
  <conditionalFormatting sqref="AH86:AI86">
    <cfRule type="expression" dxfId="829" priority="380">
      <formula>AND($D86&lt;&gt;"",$AH86="")</formula>
    </cfRule>
  </conditionalFormatting>
  <conditionalFormatting sqref="AJ86:AK86">
    <cfRule type="expression" dxfId="828" priority="379">
      <formula>AND($D86&lt;&gt;"",$AJ86="")</formula>
    </cfRule>
  </conditionalFormatting>
  <conditionalFormatting sqref="E65:H65">
    <cfRule type="expression" dxfId="827" priority="378">
      <formula>$I$66&lt;&gt;""</formula>
    </cfRule>
  </conditionalFormatting>
  <conditionalFormatting sqref="I65:V65">
    <cfRule type="expression" dxfId="826" priority="377">
      <formula>$I$66&lt;&gt;""</formula>
    </cfRule>
  </conditionalFormatting>
  <conditionalFormatting sqref="AD124:AE133">
    <cfRule type="expression" dxfId="825" priority="336">
      <formula>$AK$12=1</formula>
    </cfRule>
  </conditionalFormatting>
  <conditionalFormatting sqref="AB66:AC67">
    <cfRule type="expression" dxfId="824" priority="372">
      <formula>$AK$12=1</formula>
    </cfRule>
  </conditionalFormatting>
  <conditionalFormatting sqref="AB68:AC69">
    <cfRule type="expression" dxfId="823" priority="371">
      <formula>$AK$12=1</formula>
    </cfRule>
  </conditionalFormatting>
  <conditionalFormatting sqref="AB70:AC71">
    <cfRule type="expression" dxfId="822" priority="370">
      <formula>$AK$12=1</formula>
    </cfRule>
  </conditionalFormatting>
  <conditionalFormatting sqref="AB72:AC73">
    <cfRule type="expression" dxfId="821" priority="369">
      <formula>$AK$12=1</formula>
    </cfRule>
  </conditionalFormatting>
  <conditionalFormatting sqref="AB74:AC75">
    <cfRule type="expression" dxfId="820" priority="368">
      <formula>$AK$12=1</formula>
    </cfRule>
  </conditionalFormatting>
  <conditionalFormatting sqref="AD66:AE75">
    <cfRule type="expression" dxfId="819" priority="367">
      <formula>$AK$12=1</formula>
    </cfRule>
  </conditionalFormatting>
  <conditionalFormatting sqref="AB124:AC125">
    <cfRule type="expression" dxfId="818" priority="361">
      <formula>$AB$66=x</formula>
    </cfRule>
    <cfRule type="expression" dxfId="817" priority="366">
      <formula>$AK$12=1</formula>
    </cfRule>
  </conditionalFormatting>
  <conditionalFormatting sqref="AB126:AC127">
    <cfRule type="expression" dxfId="816" priority="356">
      <formula>$AB$68=x</formula>
    </cfRule>
    <cfRule type="expression" dxfId="815" priority="365">
      <formula>$AK$12=1</formula>
    </cfRule>
  </conditionalFormatting>
  <conditionalFormatting sqref="AB128:AC129">
    <cfRule type="expression" dxfId="814" priority="351">
      <formula>$AB$70=x</formula>
    </cfRule>
    <cfRule type="expression" dxfId="813" priority="364">
      <formula>$AK$12=1</formula>
    </cfRule>
  </conditionalFormatting>
  <conditionalFormatting sqref="AB130:AC131">
    <cfRule type="expression" dxfId="812" priority="346">
      <formula>$AB$72=x</formula>
    </cfRule>
    <cfRule type="expression" dxfId="811" priority="363">
      <formula>$AK$12=1</formula>
    </cfRule>
  </conditionalFormatting>
  <conditionalFormatting sqref="AB132:AC133">
    <cfRule type="expression" dxfId="810" priority="341">
      <formula>$AB$74=x</formula>
    </cfRule>
    <cfRule type="expression" dxfId="809" priority="362">
      <formula>$AK$12=1</formula>
    </cfRule>
  </conditionalFormatting>
  <conditionalFormatting sqref="AJ124:AK125">
    <cfRule type="expression" dxfId="808" priority="357">
      <formula>$AJ$66=x</formula>
    </cfRule>
  </conditionalFormatting>
  <conditionalFormatting sqref="AJ126:AK127">
    <cfRule type="expression" dxfId="807" priority="352">
      <formula>$AJ$68=x</formula>
    </cfRule>
  </conditionalFormatting>
  <conditionalFormatting sqref="AJ128:AK129">
    <cfRule type="expression" dxfId="806" priority="347">
      <formula>$AJ$70=x</formula>
    </cfRule>
  </conditionalFormatting>
  <conditionalFormatting sqref="AJ130:AK131">
    <cfRule type="expression" dxfId="805" priority="342">
      <formula>$AJ$72=x</formula>
    </cfRule>
  </conditionalFormatting>
  <conditionalFormatting sqref="AJ132:AK133">
    <cfRule type="expression" dxfId="804" priority="337">
      <formula>$AJ$74=x</formula>
    </cfRule>
  </conditionalFormatting>
  <conditionalFormatting sqref="AD124:AE125">
    <cfRule type="expression" dxfId="803" priority="360">
      <formula>$AD$66=x</formula>
    </cfRule>
  </conditionalFormatting>
  <conditionalFormatting sqref="AF124:AG125">
    <cfRule type="expression" dxfId="802" priority="359">
      <formula>$AF$66=x</formula>
    </cfRule>
  </conditionalFormatting>
  <conditionalFormatting sqref="AH124:AI125">
    <cfRule type="expression" dxfId="801" priority="358">
      <formula>$AH$66=x</formula>
    </cfRule>
  </conditionalFormatting>
  <conditionalFormatting sqref="AD126:AE127">
    <cfRule type="expression" dxfId="800" priority="355">
      <formula>$AD$68=x</formula>
    </cfRule>
  </conditionalFormatting>
  <conditionalFormatting sqref="AF126:AG127">
    <cfRule type="expression" dxfId="799" priority="354">
      <formula>$AF$68=x</formula>
    </cfRule>
  </conditionalFormatting>
  <conditionalFormatting sqref="AH126:AI127">
    <cfRule type="expression" dxfId="798" priority="353">
      <formula>$AH$68=x</formula>
    </cfRule>
  </conditionalFormatting>
  <conditionalFormatting sqref="AD128:AE129">
    <cfRule type="expression" dxfId="797" priority="350">
      <formula>$AD$70=x</formula>
    </cfRule>
  </conditionalFormatting>
  <conditionalFormatting sqref="AF128:AG129">
    <cfRule type="expression" dxfId="796" priority="349">
      <formula>$AF$70=x</formula>
    </cfRule>
  </conditionalFormatting>
  <conditionalFormatting sqref="AH128:AI129">
    <cfRule type="expression" dxfId="795" priority="348">
      <formula>$AH$70=x</formula>
    </cfRule>
  </conditionalFormatting>
  <conditionalFormatting sqref="AD130:AE131">
    <cfRule type="expression" dxfId="794" priority="345">
      <formula>$AD$72=x</formula>
    </cfRule>
  </conditionalFormatting>
  <conditionalFormatting sqref="AF130:AG131">
    <cfRule type="expression" dxfId="793" priority="344">
      <formula>$AF$72=x</formula>
    </cfRule>
  </conditionalFormatting>
  <conditionalFormatting sqref="AH130:AI131">
    <cfRule type="expression" dxfId="792" priority="343">
      <formula>$AH$72=x</formula>
    </cfRule>
  </conditionalFormatting>
  <conditionalFormatting sqref="AD132:AE133">
    <cfRule type="expression" dxfId="791" priority="340">
      <formula>$AD$74=x</formula>
    </cfRule>
  </conditionalFormatting>
  <conditionalFormatting sqref="AF132:AG133">
    <cfRule type="expression" dxfId="790" priority="339">
      <formula>$AF$74=x</formula>
    </cfRule>
  </conditionalFormatting>
  <conditionalFormatting sqref="AH132:AI133">
    <cfRule type="expression" dxfId="789" priority="338">
      <formula>$AH$74=x</formula>
    </cfRule>
  </conditionalFormatting>
  <conditionalFormatting sqref="D28:AB33">
    <cfRule type="cellIs" dxfId="788" priority="335" operator="notEqual">
      <formula>$BF$18</formula>
    </cfRule>
  </conditionalFormatting>
  <conditionalFormatting sqref="AD28">
    <cfRule type="cellIs" dxfId="787" priority="334" operator="notEqual">
      <formula>$BF$18</formula>
    </cfRule>
  </conditionalFormatting>
  <conditionalFormatting sqref="I66:V66">
    <cfRule type="expression" dxfId="786" priority="333">
      <formula>$I$65&lt;&gt;""</formula>
    </cfRule>
  </conditionalFormatting>
  <conditionalFormatting sqref="D21">
    <cfRule type="expression" dxfId="785" priority="332">
      <formula>$AK$12&lt;&gt;1</formula>
    </cfRule>
  </conditionalFormatting>
  <conditionalFormatting sqref="X89:Y89">
    <cfRule type="expression" dxfId="784" priority="326">
      <formula>AND($D89&lt;&gt;"",$X89="")</formula>
    </cfRule>
  </conditionalFormatting>
  <conditionalFormatting sqref="Z89:AA89">
    <cfRule type="expression" dxfId="783" priority="325">
      <formula>AND($D89&lt;&gt;"",$Z89="")</formula>
    </cfRule>
  </conditionalFormatting>
  <conditionalFormatting sqref="AB89:AC89">
    <cfRule type="expression" dxfId="782" priority="324">
      <formula>AND($D89&lt;&gt;"",$AB89="")</formula>
    </cfRule>
  </conditionalFormatting>
  <conditionalFormatting sqref="AD89:AE89">
    <cfRule type="expression" dxfId="781" priority="323">
      <formula>AND($D89&lt;&gt;"",$AD89="")</formula>
    </cfRule>
  </conditionalFormatting>
  <conditionalFormatting sqref="AF89:AG89">
    <cfRule type="expression" dxfId="780" priority="322">
      <formula>AND($D89&lt;&gt;"",$AF89="")</formula>
    </cfRule>
  </conditionalFormatting>
  <conditionalFormatting sqref="AH89:AI89">
    <cfRule type="expression" dxfId="779" priority="321">
      <formula>AND($D89&lt;&gt;"",$AH89="")</formula>
    </cfRule>
  </conditionalFormatting>
  <conditionalFormatting sqref="AJ89:AK89">
    <cfRule type="expression" dxfId="778" priority="320">
      <formula>AND($D89&lt;&gt;"",$AJ89="")</formula>
    </cfRule>
  </conditionalFormatting>
  <conditionalFormatting sqref="X90:Y90">
    <cfRule type="expression" dxfId="777" priority="319">
      <formula>AND($D90&lt;&gt;"",$X90="")</formula>
    </cfRule>
  </conditionalFormatting>
  <conditionalFormatting sqref="Z90:AA90">
    <cfRule type="expression" dxfId="776" priority="318">
      <formula>AND($D90&lt;&gt;"",$Z90="")</formula>
    </cfRule>
  </conditionalFormatting>
  <conditionalFormatting sqref="AB90:AC90">
    <cfRule type="expression" dxfId="775" priority="317">
      <formula>AND($D90&lt;&gt;"",$AB90="")</formula>
    </cfRule>
  </conditionalFormatting>
  <conditionalFormatting sqref="AD90:AE90">
    <cfRule type="expression" dxfId="774" priority="316">
      <formula>AND($D90&lt;&gt;"",$AD90="")</formula>
    </cfRule>
  </conditionalFormatting>
  <conditionalFormatting sqref="AF90:AG90">
    <cfRule type="expression" dxfId="773" priority="315">
      <formula>AND($D90&lt;&gt;"",$AF90="")</formula>
    </cfRule>
  </conditionalFormatting>
  <conditionalFormatting sqref="AH90:AI90">
    <cfRule type="expression" dxfId="772" priority="314">
      <formula>AND($D90&lt;&gt;"",$AH90="")</formula>
    </cfRule>
  </conditionalFormatting>
  <conditionalFormatting sqref="AJ90:AK90">
    <cfRule type="expression" dxfId="771" priority="313">
      <formula>AND($D90&lt;&gt;"",$AJ90="")</formula>
    </cfRule>
  </conditionalFormatting>
  <conditionalFormatting sqref="X91:Y91">
    <cfRule type="expression" dxfId="770" priority="312">
      <formula>AND($D91&lt;&gt;"",$X91="")</formula>
    </cfRule>
  </conditionalFormatting>
  <conditionalFormatting sqref="Z91:AA91">
    <cfRule type="expression" dxfId="769" priority="311">
      <formula>AND($D91&lt;&gt;"",$Z91="")</formula>
    </cfRule>
  </conditionalFormatting>
  <conditionalFormatting sqref="AB91:AC91">
    <cfRule type="expression" dxfId="768" priority="310">
      <formula>AND($D91&lt;&gt;"",$AB91="")</formula>
    </cfRule>
  </conditionalFormatting>
  <conditionalFormatting sqref="AD91:AE91">
    <cfRule type="expression" dxfId="767" priority="309">
      <formula>AND($D91&lt;&gt;"",$AD91="")</formula>
    </cfRule>
  </conditionalFormatting>
  <conditionalFormatting sqref="AF91:AG91">
    <cfRule type="expression" dxfId="766" priority="308">
      <formula>AND($D91&lt;&gt;"",$AF91="")</formula>
    </cfRule>
  </conditionalFormatting>
  <conditionalFormatting sqref="AH91:AI91">
    <cfRule type="expression" dxfId="765" priority="307">
      <formula>AND($D91&lt;&gt;"",$AH91="")</formula>
    </cfRule>
  </conditionalFormatting>
  <conditionalFormatting sqref="AJ91:AK91">
    <cfRule type="expression" dxfId="764" priority="306">
      <formula>AND($D91&lt;&gt;"",$AJ91="")</formula>
    </cfRule>
  </conditionalFormatting>
  <conditionalFormatting sqref="X92:Y92">
    <cfRule type="expression" dxfId="763" priority="305">
      <formula>AND($D92&lt;&gt;"",$X92="")</formula>
    </cfRule>
  </conditionalFormatting>
  <conditionalFormatting sqref="Z92:AA92">
    <cfRule type="expression" dxfId="762" priority="304">
      <formula>AND($D92&lt;&gt;"",$Z92="")</formula>
    </cfRule>
  </conditionalFormatting>
  <conditionalFormatting sqref="AB92:AC92">
    <cfRule type="expression" dxfId="761" priority="303">
      <formula>AND($D92&lt;&gt;"",$AB92="")</formula>
    </cfRule>
  </conditionalFormatting>
  <conditionalFormatting sqref="AD92:AE92">
    <cfRule type="expression" dxfId="760" priority="302">
      <formula>AND($D92&lt;&gt;"",$AD92="")</formula>
    </cfRule>
  </conditionalFormatting>
  <conditionalFormatting sqref="AF92:AG92">
    <cfRule type="expression" dxfId="759" priority="301">
      <formula>AND($D92&lt;&gt;"",$AF92="")</formula>
    </cfRule>
  </conditionalFormatting>
  <conditionalFormatting sqref="AH92:AI92">
    <cfRule type="expression" dxfId="758" priority="300">
      <formula>AND($D92&lt;&gt;"",$AH92="")</formula>
    </cfRule>
  </conditionalFormatting>
  <conditionalFormatting sqref="AJ92:AK92">
    <cfRule type="expression" dxfId="757" priority="299">
      <formula>AND($D92&lt;&gt;"",$AJ92="")</formula>
    </cfRule>
  </conditionalFormatting>
  <conditionalFormatting sqref="X93:Y93">
    <cfRule type="expression" dxfId="756" priority="298">
      <formula>AND($D93&lt;&gt;"",$X93="")</formula>
    </cfRule>
  </conditionalFormatting>
  <conditionalFormatting sqref="Z93:AA93">
    <cfRule type="expression" dxfId="755" priority="297">
      <formula>AND($D93&lt;&gt;"",$Z93="")</formula>
    </cfRule>
  </conditionalFormatting>
  <conditionalFormatting sqref="AB93:AC93">
    <cfRule type="expression" dxfId="754" priority="296">
      <formula>AND($D93&lt;&gt;"",$AB93="")</formula>
    </cfRule>
  </conditionalFormatting>
  <conditionalFormatting sqref="AD93:AE93">
    <cfRule type="expression" dxfId="753" priority="295">
      <formula>AND($D93&lt;&gt;"",$AD93="")</formula>
    </cfRule>
  </conditionalFormatting>
  <conditionalFormatting sqref="AF93:AG93">
    <cfRule type="expression" dxfId="752" priority="294">
      <formula>AND($D93&lt;&gt;"",$AF93="")</formula>
    </cfRule>
  </conditionalFormatting>
  <conditionalFormatting sqref="AH93:AI93">
    <cfRule type="expression" dxfId="751" priority="293">
      <formula>AND($D93&lt;&gt;"",$AH93="")</formula>
    </cfRule>
  </conditionalFormatting>
  <conditionalFormatting sqref="AJ93:AK93">
    <cfRule type="expression" dxfId="750" priority="292">
      <formula>AND($D93&lt;&gt;"",$AJ93="")</formula>
    </cfRule>
  </conditionalFormatting>
  <conditionalFormatting sqref="X94:Y94">
    <cfRule type="expression" dxfId="749" priority="291">
      <formula>AND($D94&lt;&gt;"",$X94="")</formula>
    </cfRule>
  </conditionalFormatting>
  <conditionalFormatting sqref="Z94:AA94">
    <cfRule type="expression" dxfId="748" priority="290">
      <formula>AND($D94&lt;&gt;"",$Z94="")</formula>
    </cfRule>
  </conditionalFormatting>
  <conditionalFormatting sqref="AB94:AC94">
    <cfRule type="expression" dxfId="747" priority="289">
      <formula>AND($D94&lt;&gt;"",$AB94="")</formula>
    </cfRule>
  </conditionalFormatting>
  <conditionalFormatting sqref="AD94:AE94">
    <cfRule type="expression" dxfId="746" priority="288">
      <formula>AND($D94&lt;&gt;"",$AD94="")</formula>
    </cfRule>
  </conditionalFormatting>
  <conditionalFormatting sqref="AF94:AG94">
    <cfRule type="expression" dxfId="745" priority="287">
      <formula>AND($D94&lt;&gt;"",$AF94="")</formula>
    </cfRule>
  </conditionalFormatting>
  <conditionalFormatting sqref="AH94:AI94">
    <cfRule type="expression" dxfId="744" priority="286">
      <formula>AND($D94&lt;&gt;"",$AH94="")</formula>
    </cfRule>
  </conditionalFormatting>
  <conditionalFormatting sqref="AJ94:AK94">
    <cfRule type="expression" dxfId="743" priority="285">
      <formula>AND($D94&lt;&gt;"",$AJ94="")</formula>
    </cfRule>
  </conditionalFormatting>
  <conditionalFormatting sqref="X95:Y95">
    <cfRule type="expression" dxfId="742" priority="284">
      <formula>AND($D95&lt;&gt;"",$X95="")</formula>
    </cfRule>
  </conditionalFormatting>
  <conditionalFormatting sqref="Z95:AA95">
    <cfRule type="expression" dxfId="741" priority="283">
      <formula>AND($D95&lt;&gt;"",$Z95="")</formula>
    </cfRule>
  </conditionalFormatting>
  <conditionalFormatting sqref="AB95:AC95">
    <cfRule type="expression" dxfId="740" priority="282">
      <formula>AND($D95&lt;&gt;"",$AB95="")</formula>
    </cfRule>
  </conditionalFormatting>
  <conditionalFormatting sqref="AD95:AE95">
    <cfRule type="expression" dxfId="739" priority="281">
      <formula>AND($D95&lt;&gt;"",$AD95="")</formula>
    </cfRule>
  </conditionalFormatting>
  <conditionalFormatting sqref="AF95:AG95">
    <cfRule type="expression" dxfId="738" priority="280">
      <formula>AND($D95&lt;&gt;"",$AF95="")</formula>
    </cfRule>
  </conditionalFormatting>
  <conditionalFormatting sqref="AH95:AI95">
    <cfRule type="expression" dxfId="737" priority="279">
      <formula>AND($D95&lt;&gt;"",$AH95="")</formula>
    </cfRule>
  </conditionalFormatting>
  <conditionalFormatting sqref="AJ95:AK95">
    <cfRule type="expression" dxfId="736" priority="278">
      <formula>AND($D95&lt;&gt;"",$AJ95="")</formula>
    </cfRule>
  </conditionalFormatting>
  <conditionalFormatting sqref="X104:Y104">
    <cfRule type="expression" dxfId="735" priority="237">
      <formula>AND($D104&lt;&gt;"",$X104="")</formula>
    </cfRule>
  </conditionalFormatting>
  <conditionalFormatting sqref="Z104:AA104">
    <cfRule type="expression" dxfId="734" priority="236">
      <formula>AND($D104&lt;&gt;"",$Z104="")</formula>
    </cfRule>
  </conditionalFormatting>
  <conditionalFormatting sqref="AB104:AC104">
    <cfRule type="expression" dxfId="733" priority="235">
      <formula>AND($D104&lt;&gt;"",$AB104="")</formula>
    </cfRule>
  </conditionalFormatting>
  <conditionalFormatting sqref="AD104:AE104">
    <cfRule type="expression" dxfId="732" priority="234">
      <formula>AND($D104&lt;&gt;"",$AD104="")</formula>
    </cfRule>
  </conditionalFormatting>
  <conditionalFormatting sqref="AF104:AG104">
    <cfRule type="expression" dxfId="731" priority="233">
      <formula>AND($D104&lt;&gt;"",$AF104="")</formula>
    </cfRule>
  </conditionalFormatting>
  <conditionalFormatting sqref="AH104:AI104">
    <cfRule type="expression" dxfId="730" priority="232">
      <formula>AND($D104&lt;&gt;"",$AH104="")</formula>
    </cfRule>
  </conditionalFormatting>
  <conditionalFormatting sqref="AJ104:AK104">
    <cfRule type="expression" dxfId="729" priority="231">
      <formula>AND($D104&lt;&gt;"",$AJ104="")</formula>
    </cfRule>
  </conditionalFormatting>
  <conditionalFormatting sqref="X103:Y103">
    <cfRule type="expression" dxfId="728" priority="244">
      <formula>AND($D103&lt;&gt;"",$X103="")</formula>
    </cfRule>
  </conditionalFormatting>
  <conditionalFormatting sqref="Z103:AA103">
    <cfRule type="expression" dxfId="727" priority="243">
      <formula>AND($D103&lt;&gt;"",$Z103="")</formula>
    </cfRule>
  </conditionalFormatting>
  <conditionalFormatting sqref="AB103:AC103">
    <cfRule type="expression" dxfId="726" priority="242">
      <formula>AND($D103&lt;&gt;"",$AB103="")</formula>
    </cfRule>
  </conditionalFormatting>
  <conditionalFormatting sqref="AD103:AE103">
    <cfRule type="expression" dxfId="725" priority="241">
      <formula>AND($D103&lt;&gt;"",$AD103="")</formula>
    </cfRule>
  </conditionalFormatting>
  <conditionalFormatting sqref="AF103:AG103">
    <cfRule type="expression" dxfId="724" priority="240">
      <formula>AND($D103&lt;&gt;"",$AF103="")</formula>
    </cfRule>
  </conditionalFormatting>
  <conditionalFormatting sqref="AH103:AI103">
    <cfRule type="expression" dxfId="723" priority="239">
      <formula>AND($D103&lt;&gt;"",$AH103="")</formula>
    </cfRule>
  </conditionalFormatting>
  <conditionalFormatting sqref="AJ103:AK103">
    <cfRule type="expression" dxfId="722" priority="238">
      <formula>AND($D103&lt;&gt;"",$AJ103="")</formula>
    </cfRule>
  </conditionalFormatting>
  <conditionalFormatting sqref="X105:Y105">
    <cfRule type="expression" dxfId="721" priority="230">
      <formula>AND($D105&lt;&gt;"",$X105="")</formula>
    </cfRule>
  </conditionalFormatting>
  <conditionalFormatting sqref="Z105:AA105">
    <cfRule type="expression" dxfId="720" priority="229">
      <formula>AND($D105&lt;&gt;"",$Z105="")</formula>
    </cfRule>
  </conditionalFormatting>
  <conditionalFormatting sqref="AB105:AC105">
    <cfRule type="expression" dxfId="719" priority="228">
      <formula>AND($D105&lt;&gt;"",$AB105="")</formula>
    </cfRule>
  </conditionalFormatting>
  <conditionalFormatting sqref="AD105:AE105">
    <cfRule type="expression" dxfId="718" priority="227">
      <formula>AND($D105&lt;&gt;"",$AD105="")</formula>
    </cfRule>
  </conditionalFormatting>
  <conditionalFormatting sqref="AF105:AG105">
    <cfRule type="expression" dxfId="717" priority="226">
      <formula>AND($D105&lt;&gt;"",$AF105="")</formula>
    </cfRule>
  </conditionalFormatting>
  <conditionalFormatting sqref="AH105:AI105">
    <cfRule type="expression" dxfId="716" priority="225">
      <formula>AND($D105&lt;&gt;"",$AH105="")</formula>
    </cfRule>
  </conditionalFormatting>
  <conditionalFormatting sqref="AJ105:AK105">
    <cfRule type="expression" dxfId="715" priority="224">
      <formula>AND($D105&lt;&gt;"",$AJ105="")</formula>
    </cfRule>
  </conditionalFormatting>
  <conditionalFormatting sqref="X106:Y106">
    <cfRule type="expression" dxfId="714" priority="223">
      <formula>AND($D106&lt;&gt;"",$X106="")</formula>
    </cfRule>
  </conditionalFormatting>
  <conditionalFormatting sqref="Z106:AA106">
    <cfRule type="expression" dxfId="713" priority="222">
      <formula>AND($D106&lt;&gt;"",$Z106="")</formula>
    </cfRule>
  </conditionalFormatting>
  <conditionalFormatting sqref="AB106:AC106">
    <cfRule type="expression" dxfId="712" priority="221">
      <formula>AND($D106&lt;&gt;"",$AB106="")</formula>
    </cfRule>
  </conditionalFormatting>
  <conditionalFormatting sqref="AD106:AE106">
    <cfRule type="expression" dxfId="711" priority="220">
      <formula>AND($D106&lt;&gt;"",$AD106="")</formula>
    </cfRule>
  </conditionalFormatting>
  <conditionalFormatting sqref="AF106:AG106">
    <cfRule type="expression" dxfId="710" priority="219">
      <formula>AND($D106&lt;&gt;"",$AF106="")</formula>
    </cfRule>
  </conditionalFormatting>
  <conditionalFormatting sqref="AH106:AI106">
    <cfRule type="expression" dxfId="709" priority="218">
      <formula>AND($D106&lt;&gt;"",$AH106="")</formula>
    </cfRule>
  </conditionalFormatting>
  <conditionalFormatting sqref="AJ106:AK106">
    <cfRule type="expression" dxfId="708" priority="217">
      <formula>AND($D106&lt;&gt;"",$AJ106="")</formula>
    </cfRule>
  </conditionalFormatting>
  <conditionalFormatting sqref="X107:Y107">
    <cfRule type="expression" dxfId="707" priority="216">
      <formula>AND($D107&lt;&gt;"",$X107="")</formula>
    </cfRule>
  </conditionalFormatting>
  <conditionalFormatting sqref="Z107:AA107">
    <cfRule type="expression" dxfId="706" priority="215">
      <formula>AND($D107&lt;&gt;"",$Z107="")</formula>
    </cfRule>
  </conditionalFormatting>
  <conditionalFormatting sqref="AB107:AC107">
    <cfRule type="expression" dxfId="705" priority="214">
      <formula>AND($D107&lt;&gt;"",$AB107="")</formula>
    </cfRule>
  </conditionalFormatting>
  <conditionalFormatting sqref="AD107:AE107">
    <cfRule type="expression" dxfId="704" priority="213">
      <formula>AND($D107&lt;&gt;"",$AD107="")</formula>
    </cfRule>
  </conditionalFormatting>
  <conditionalFormatting sqref="AF107:AG107">
    <cfRule type="expression" dxfId="703" priority="212">
      <formula>AND($D107&lt;&gt;"",$AF107="")</formula>
    </cfRule>
  </conditionalFormatting>
  <conditionalFormatting sqref="AH107:AI107">
    <cfRule type="expression" dxfId="702" priority="211">
      <formula>AND($D107&lt;&gt;"",$AH107="")</formula>
    </cfRule>
  </conditionalFormatting>
  <conditionalFormatting sqref="AJ107:AK107">
    <cfRule type="expression" dxfId="701" priority="210">
      <formula>AND($D107&lt;&gt;"",$AJ107="")</formula>
    </cfRule>
  </conditionalFormatting>
  <conditionalFormatting sqref="X108:Y108">
    <cfRule type="expression" dxfId="700" priority="209">
      <formula>AND($D108&lt;&gt;"",$X108="")</formula>
    </cfRule>
  </conditionalFormatting>
  <conditionalFormatting sqref="Z108:AA108">
    <cfRule type="expression" dxfId="699" priority="208">
      <formula>AND($D108&lt;&gt;"",$Z108="")</formula>
    </cfRule>
  </conditionalFormatting>
  <conditionalFormatting sqref="AB108:AC108">
    <cfRule type="expression" dxfId="698" priority="207">
      <formula>AND($D108&lt;&gt;"",$AB108="")</formula>
    </cfRule>
  </conditionalFormatting>
  <conditionalFormatting sqref="AD108:AE108">
    <cfRule type="expression" dxfId="697" priority="206">
      <formula>AND($D108&lt;&gt;"",$AD108="")</formula>
    </cfRule>
  </conditionalFormatting>
  <conditionalFormatting sqref="AF108:AG108">
    <cfRule type="expression" dxfId="696" priority="205">
      <formula>AND($D108&lt;&gt;"",$AF108="")</formula>
    </cfRule>
  </conditionalFormatting>
  <conditionalFormatting sqref="AH108:AI108">
    <cfRule type="expression" dxfId="695" priority="204">
      <formula>AND($D108&lt;&gt;"",$AH108="")</formula>
    </cfRule>
  </conditionalFormatting>
  <conditionalFormatting sqref="AJ108:AK108">
    <cfRule type="expression" dxfId="694" priority="203">
      <formula>AND($D108&lt;&gt;"",$AJ108="")</formula>
    </cfRule>
  </conditionalFormatting>
  <conditionalFormatting sqref="X109:Y109">
    <cfRule type="expression" dxfId="693" priority="202">
      <formula>AND($D109&lt;&gt;"",$X109="")</formula>
    </cfRule>
  </conditionalFormatting>
  <conditionalFormatting sqref="Z109:AA109">
    <cfRule type="expression" dxfId="692" priority="201">
      <formula>AND($D109&lt;&gt;"",$Z109="")</formula>
    </cfRule>
  </conditionalFormatting>
  <conditionalFormatting sqref="AB109:AC109">
    <cfRule type="expression" dxfId="691" priority="200">
      <formula>AND($D109&lt;&gt;"",$AB109="")</formula>
    </cfRule>
  </conditionalFormatting>
  <conditionalFormatting sqref="AD109:AE109">
    <cfRule type="expression" dxfId="690" priority="199">
      <formula>AND($D109&lt;&gt;"",$AD109="")</formula>
    </cfRule>
  </conditionalFormatting>
  <conditionalFormatting sqref="AF109:AG109">
    <cfRule type="expression" dxfId="689" priority="198">
      <formula>AND($D109&lt;&gt;"",$AF109="")</formula>
    </cfRule>
  </conditionalFormatting>
  <conditionalFormatting sqref="AH109:AI109">
    <cfRule type="expression" dxfId="688" priority="197">
      <formula>AND($D109&lt;&gt;"",$AH109="")</formula>
    </cfRule>
  </conditionalFormatting>
  <conditionalFormatting sqref="AJ109:AK109">
    <cfRule type="expression" dxfId="687" priority="196">
      <formula>AND($D109&lt;&gt;"",$AJ109="")</formula>
    </cfRule>
  </conditionalFormatting>
  <conditionalFormatting sqref="X110:Y110">
    <cfRule type="expression" dxfId="686" priority="195">
      <formula>AND($D110&lt;&gt;"",$X110="")</formula>
    </cfRule>
  </conditionalFormatting>
  <conditionalFormatting sqref="Z110:AA110">
    <cfRule type="expression" dxfId="685" priority="194">
      <formula>AND($D110&lt;&gt;"",$Z110="")</formula>
    </cfRule>
  </conditionalFormatting>
  <conditionalFormatting sqref="AB110:AC110">
    <cfRule type="expression" dxfId="684" priority="193">
      <formula>AND($D110&lt;&gt;"",$AB110="")</formula>
    </cfRule>
  </conditionalFormatting>
  <conditionalFormatting sqref="AD110:AE110">
    <cfRule type="expression" dxfId="683" priority="192">
      <formula>AND($D110&lt;&gt;"",$AD110="")</formula>
    </cfRule>
  </conditionalFormatting>
  <conditionalFormatting sqref="AF110:AG110">
    <cfRule type="expression" dxfId="682" priority="191">
      <formula>AND($D110&lt;&gt;"",$AF110="")</formula>
    </cfRule>
  </conditionalFormatting>
  <conditionalFormatting sqref="AH110:AI110">
    <cfRule type="expression" dxfId="681" priority="190">
      <formula>AND($D110&lt;&gt;"",$AH110="")</formula>
    </cfRule>
  </conditionalFormatting>
  <conditionalFormatting sqref="AJ110:AK110">
    <cfRule type="expression" dxfId="680" priority="189">
      <formula>AND($D110&lt;&gt;"",$AJ110="")</formula>
    </cfRule>
  </conditionalFormatting>
  <conditionalFormatting sqref="S143:W145">
    <cfRule type="expression" dxfId="679" priority="40">
      <formula>$AM$144=x</formula>
    </cfRule>
  </conditionalFormatting>
  <conditionalFormatting sqref="AL143:AR145">
    <cfRule type="expression" dxfId="678" priority="39">
      <formula>$T$144=x</formula>
    </cfRule>
  </conditionalFormatting>
  <conditionalFormatting sqref="R68:W72 R122:W126 R75:W75 R129:W133">
    <cfRule type="expression" dxfId="677" priority="390">
      <formula>$BL$230=1</formula>
    </cfRule>
  </conditionalFormatting>
  <conditionalFormatting sqref="AK12">
    <cfRule type="expression" dxfId="676" priority="391">
      <formula>$BL$230=1</formula>
    </cfRule>
  </conditionalFormatting>
  <conditionalFormatting sqref="BF18">
    <cfRule type="expression" dxfId="675" priority="37">
      <formula>$BL$230=1</formula>
    </cfRule>
  </conditionalFormatting>
  <conditionalFormatting sqref="X102:Y102">
    <cfRule type="expression" dxfId="674" priority="29">
      <formula>AND($D102&lt;&gt;"",$X102="")</formula>
    </cfRule>
  </conditionalFormatting>
  <conditionalFormatting sqref="Z102:AA102">
    <cfRule type="expression" dxfId="673" priority="28">
      <formula>AND($D102&lt;&gt;"",$Z102="")</formula>
    </cfRule>
  </conditionalFormatting>
  <conditionalFormatting sqref="AB102:AC102">
    <cfRule type="expression" dxfId="672" priority="27">
      <formula>AND($D102&lt;&gt;"",$AB102="")</formula>
    </cfRule>
  </conditionalFormatting>
  <conditionalFormatting sqref="AD102:AE102">
    <cfRule type="expression" dxfId="671" priority="26">
      <formula>AND($D102&lt;&gt;"",$AD102="")</formula>
    </cfRule>
  </conditionalFormatting>
  <conditionalFormatting sqref="AF102:AG102">
    <cfRule type="expression" dxfId="670" priority="25">
      <formula>AND($D102&lt;&gt;"",$AF102="")</formula>
    </cfRule>
  </conditionalFormatting>
  <conditionalFormatting sqref="AH102:AI102">
    <cfRule type="expression" dxfId="669" priority="24">
      <formula>AND($D102&lt;&gt;"",$AH102="")</formula>
    </cfRule>
  </conditionalFormatting>
  <conditionalFormatting sqref="AJ102:AK102">
    <cfRule type="expression" dxfId="668" priority="23">
      <formula>AND($D102&lt;&gt;"",$AJ102="")</formula>
    </cfRule>
  </conditionalFormatting>
  <conditionalFormatting sqref="X101:Y101">
    <cfRule type="expression" dxfId="667" priority="36">
      <formula>AND($D101&lt;&gt;"",$X101="")</formula>
    </cfRule>
  </conditionalFormatting>
  <conditionalFormatting sqref="Z101:AA101">
    <cfRule type="expression" dxfId="666" priority="35">
      <formula>AND($D101&lt;&gt;"",$Z101="")</formula>
    </cfRule>
  </conditionalFormatting>
  <conditionalFormatting sqref="AB101:AC101">
    <cfRule type="expression" dxfId="665" priority="34">
      <formula>AND($D101&lt;&gt;"",$AB101="")</formula>
    </cfRule>
  </conditionalFormatting>
  <conditionalFormatting sqref="AD101:AE101">
    <cfRule type="expression" dxfId="664" priority="33">
      <formula>AND($D101&lt;&gt;"",$AD101="")</formula>
    </cfRule>
  </conditionalFormatting>
  <conditionalFormatting sqref="AF101:AG101">
    <cfRule type="expression" dxfId="663" priority="32">
      <formula>AND($D101&lt;&gt;"",$AF101="")</formula>
    </cfRule>
  </conditionalFormatting>
  <conditionalFormatting sqref="AH101:AI101">
    <cfRule type="expression" dxfId="662" priority="31">
      <formula>AND($D101&lt;&gt;"",$AH101="")</formula>
    </cfRule>
  </conditionalFormatting>
  <conditionalFormatting sqref="AJ101:AK101">
    <cfRule type="expression" dxfId="661" priority="30">
      <formula>AND($D101&lt;&gt;"",$AJ101="")</formula>
    </cfRule>
  </conditionalFormatting>
  <conditionalFormatting sqref="D176:BG179 D189:BG198 E180:BG188">
    <cfRule type="expression" dxfId="660" priority="22">
      <formula>$AM$144=x</formula>
    </cfRule>
  </conditionalFormatting>
  <conditionalFormatting sqref="X87:Y87">
    <cfRule type="expression" dxfId="659" priority="16">
      <formula>AND($D87&lt;&gt;"",$X87="")</formula>
    </cfRule>
  </conditionalFormatting>
  <conditionalFormatting sqref="Z87:AA87">
    <cfRule type="expression" dxfId="658" priority="15">
      <formula>AND($D87&lt;&gt;"",$Z87="")</formula>
    </cfRule>
  </conditionalFormatting>
  <conditionalFormatting sqref="AB87:AC87">
    <cfRule type="expression" dxfId="657" priority="14">
      <formula>AND($D87&lt;&gt;"",$AB87="")</formula>
    </cfRule>
  </conditionalFormatting>
  <conditionalFormatting sqref="AD87:AE87">
    <cfRule type="expression" dxfId="656" priority="13">
      <formula>AND($D87&lt;&gt;"",$AD87="")</formula>
    </cfRule>
  </conditionalFormatting>
  <conditionalFormatting sqref="AF87:AG87">
    <cfRule type="expression" dxfId="655" priority="12">
      <formula>AND($D87&lt;&gt;"",$AF87="")</formula>
    </cfRule>
  </conditionalFormatting>
  <conditionalFormatting sqref="AH87:AI87">
    <cfRule type="expression" dxfId="654" priority="11">
      <formula>AND($D87&lt;&gt;"",$AH87="")</formula>
    </cfRule>
  </conditionalFormatting>
  <conditionalFormatting sqref="AJ87:AK87">
    <cfRule type="expression" dxfId="653" priority="10">
      <formula>AND($D87&lt;&gt;"",$AJ87="")</formula>
    </cfRule>
  </conditionalFormatting>
  <conditionalFormatting sqref="X88:Y88">
    <cfRule type="expression" dxfId="652" priority="9">
      <formula>AND($D88&lt;&gt;"",$X88="")</formula>
    </cfRule>
  </conditionalFormatting>
  <conditionalFormatting sqref="Z88:AA88">
    <cfRule type="expression" dxfId="651" priority="8">
      <formula>AND($D88&lt;&gt;"",$Z88="")</formula>
    </cfRule>
  </conditionalFormatting>
  <conditionalFormatting sqref="AB88:AC88">
    <cfRule type="expression" dxfId="650" priority="7">
      <formula>AND($D88&lt;&gt;"",$AB88="")</formula>
    </cfRule>
  </conditionalFormatting>
  <conditionalFormatting sqref="AD88:AE88">
    <cfRule type="expression" dxfId="649" priority="6">
      <formula>AND($D88&lt;&gt;"",$AD88="")</formula>
    </cfRule>
  </conditionalFormatting>
  <conditionalFormatting sqref="AF88:AG88">
    <cfRule type="expression" dxfId="648" priority="5">
      <formula>AND($D88&lt;&gt;"",$AF88="")</formula>
    </cfRule>
  </conditionalFormatting>
  <conditionalFormatting sqref="AH88:AI88">
    <cfRule type="expression" dxfId="647" priority="4">
      <formula>AND($D88&lt;&gt;"",$AH88="")</formula>
    </cfRule>
  </conditionalFormatting>
  <conditionalFormatting sqref="AJ88:AK88">
    <cfRule type="expression" dxfId="646" priority="3">
      <formula>AND($D88&lt;&gt;"",$AJ88="")</formula>
    </cfRule>
  </conditionalFormatting>
  <conditionalFormatting sqref="E66:H66">
    <cfRule type="expression" dxfId="645" priority="2">
      <formula>$I$66&lt;&gt;""</formula>
    </cfRule>
  </conditionalFormatting>
  <conditionalFormatting sqref="R76:W80">
    <cfRule type="expression" dxfId="644" priority="1">
      <formula>$BL$231=1</formula>
    </cfRule>
  </conditionalFormatting>
  <dataValidations count="21">
    <dataValidation type="list" allowBlank="1" showInputMessage="1" showErrorMessage="1" sqref="D38:I47">
      <formula1>Agente_generador_internas</formula1>
    </dataValidation>
    <dataValidation type="list" allowBlank="1" showInputMessage="1" showErrorMessage="1" sqref="D50:I59">
      <formula1>Agente_generador_externas</formula1>
    </dataValidation>
    <dataValidation type="list" allowBlank="1" showInputMessage="1" showErrorMessage="1" sqref="T144 AM144">
      <formula1>x</formula1>
    </dataValidation>
    <dataValidation showInputMessage="1" showErrorMessage="1" sqref="D204:D213"/>
    <dataValidation allowBlank="1" showInputMessage="1" sqref="X17"/>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InputMessage="1" showErrorMessage="1" sqref="X101:Y110 X86:Y95">
      <formula1>IF($D86&lt;&gt;"",Pregunta1)</formula1>
    </dataValidation>
    <dataValidation type="list" allowBlank="1" showInputMessage="1" showErrorMessage="1" sqref="Z101:AA110 Z86:AA95">
      <formula1>IF($D86&lt;&gt;"",Pregunta2)</formula1>
    </dataValidation>
    <dataValidation type="list" allowBlank="1" showInputMessage="1" showErrorMessage="1" sqref="AB101:AC110 AB86:AC95">
      <formula1>IF($D86&lt;&gt;"",Pregunta3)</formula1>
    </dataValidation>
    <dataValidation type="list" allowBlank="1" showInputMessage="1" showErrorMessage="1" sqref="AD101:AE110 AD86:AE95">
      <formula1>IF($D86&lt;&gt;"",Pregunta4)</formula1>
    </dataValidation>
    <dataValidation type="list" allowBlank="1" showInputMessage="1" showErrorMessage="1" sqref="AF101:AG110 AF86:AG95">
      <formula1>IF($D86&lt;&gt;"",Pregunta5)</formula1>
    </dataValidation>
    <dataValidation type="list" allowBlank="1" showInputMessage="1" showErrorMessage="1" sqref="AH101:AI110 AH86:AI95">
      <formula1>IF($D86&lt;&gt;"",Pregunta6)</formula1>
    </dataValidation>
    <dataValidation type="list" allowBlank="1" showInputMessage="1" showErrorMessage="1" sqref="AJ101:AK110 AJ86:AK95">
      <formula1>IF($D86&lt;&gt;"",Pregunta7)</formula1>
    </dataValidation>
    <dataValidation type="list" allowBlank="1" showInputMessage="1" showErrorMessage="1" sqref="AN86:AQ95 AN101:AQ110">
      <formula1>IF($D86&lt;&gt;"",Pregunta8)</formula1>
    </dataValidation>
    <dataValidation type="list" allowBlank="1" showInputMessage="1" showErrorMessage="1" sqref="AT26 AY23:AY24">
      <formula1>Clase_riesgo</formula1>
    </dataValidation>
    <dataValidation type="date" allowBlank="1" showInputMessage="1" showErrorMessage="1" sqref="AX9:BF9">
      <formula1>42370</formula1>
      <formula2>43830</formula2>
    </dataValidation>
    <dataValidation type="date" operator="greaterThanOrEqual" allowBlank="1" showInputMessage="1" showErrorMessage="1" errorTitle="Error de fecha" error="La fecha final debe ser mayor o igual a la inicial." sqref="BG154:BG173 BG179:BG198">
      <formula1>BA154</formula1>
    </dataValidation>
    <dataValidation type="list" allowBlank="1" showInputMessage="1" showErrorMessage="1" sqref="E189:U198">
      <formula1>$BK$188:$BK$198</formula1>
    </dataValidation>
    <dataValidation type="list" allowBlank="1" showInputMessage="1" showErrorMessage="1" sqref="V12:AJ12">
      <formula1>Enfoque</formula1>
    </dataValidation>
    <dataValidation type="list" showInputMessage="1" showErrorMessage="1" sqref="E179:U188">
      <formula1>$BK$176:$BK$186</formula1>
    </dataValidation>
  </dataValidations>
  <hyperlinks>
    <hyperlink ref="E65:H65" location="Frecuencia!C5" display="Frecuencia"/>
    <hyperlink ref="E66:H66" location="Factibilidad!C12" display="Factibilidad"/>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6"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29027" r:id="rId5" name="Check Box 3">
              <controlPr defaultSize="0" autoFill="0" autoLine="0" autoPict="0">
                <anchor moveWithCells="1">
                  <from>
                    <xdr:col>19</xdr:col>
                    <xdr:colOff>57150</xdr:colOff>
                    <xdr:row>24</xdr:row>
                    <xdr:rowOff>66675</xdr:rowOff>
                  </from>
                  <to>
                    <xdr:col>20</xdr:col>
                    <xdr:colOff>142875</xdr:colOff>
                    <xdr:row>24</xdr:row>
                    <xdr:rowOff>361950</xdr:rowOff>
                  </to>
                </anchor>
              </controlPr>
            </control>
          </mc:Choice>
        </mc:AlternateContent>
        <mc:AlternateContent xmlns:mc="http://schemas.openxmlformats.org/markup-compatibility/2006">
          <mc:Choice Requires="x14">
            <control shapeId="129028"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29029"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29030" r:id="rId8" name="Check Box 6">
              <controlPr defaultSize="0" autoFill="0" autoLine="0" autoPict="0">
                <anchor moveWithCells="1">
                  <from>
                    <xdr:col>44</xdr:col>
                    <xdr:colOff>247650</xdr:colOff>
                    <xdr:row>24</xdr:row>
                    <xdr:rowOff>47625</xdr:rowOff>
                  </from>
                  <to>
                    <xdr:col>45</xdr:col>
                    <xdr:colOff>95250</xdr:colOff>
                    <xdr:row>24</xdr:row>
                    <xdr:rowOff>361950</xdr:rowOff>
                  </to>
                </anchor>
              </controlPr>
            </control>
          </mc:Choice>
        </mc:AlternateContent>
        <mc:AlternateContent xmlns:mc="http://schemas.openxmlformats.org/markup-compatibility/2006">
          <mc:Choice Requires="x14">
            <control shapeId="129031" r:id="rId9" name="Check Box 7">
              <controlPr defaultSize="0" autoFill="0" autoLine="0" autoPict="0">
                <anchor moveWithCells="1">
                  <from>
                    <xdr:col>48</xdr:col>
                    <xdr:colOff>19050</xdr:colOff>
                    <xdr:row>24</xdr:row>
                    <xdr:rowOff>57150</xdr:rowOff>
                  </from>
                  <to>
                    <xdr:col>49</xdr:col>
                    <xdr:colOff>95250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6" id="{84E26EDA-2F24-48DA-AAC4-2D6AF053A55D}">
            <xm:f>OR($AP$67=Datos!$S$5,$AP$67=Datos!$T$5)</xm:f>
            <x14:dxf>
              <fill>
                <patternFill>
                  <bgColor rgb="FF92D050"/>
                </patternFill>
              </fill>
            </x14:dxf>
          </x14:cfRule>
          <x14:cfRule type="expression" priority="387" id="{34BDD553-F853-46F2-B423-186446A1EDF7}">
            <xm:f>OR($AP$67=Datos!$S$4,$AP$67=Datos!$T$4)</xm:f>
            <x14:dxf>
              <fill>
                <patternFill>
                  <bgColor rgb="FFFFFF00"/>
                </patternFill>
              </fill>
            </x14:dxf>
          </x14:cfRule>
          <x14:cfRule type="expression" priority="388" id="{55C6F281-5968-4C4D-9E34-D7233AF0CDDE}">
            <xm:f>OR($AP$67=Datos!$S$3,$AP$67=Datos!$T$3)</xm:f>
            <x14:dxf>
              <fill>
                <patternFill>
                  <bgColor rgb="FFFFC000"/>
                </patternFill>
              </fill>
            </x14:dxf>
          </x14:cfRule>
          <x14:cfRule type="expression" priority="389" id="{04FB3163-125C-4E99-83EE-6015632430D9}">
            <xm:f>OR($AP$67=Datos!$S$2,$AP$67=Datos!$T$2)</xm:f>
            <x14:dxf>
              <fill>
                <patternFill>
                  <bgColor rgb="FFFF0000"/>
                </patternFill>
              </fill>
            </x14:dxf>
          </x14:cfRule>
          <xm:sqref>AP67</xm:sqref>
        </x14:conditionalFormatting>
        <x14:conditionalFormatting xmlns:xm="http://schemas.microsoft.com/office/excel/2006/main">
          <x14:cfRule type="expression" priority="373" id="{6A957BB1-6E94-4B03-9B58-1D2D3E52E31F}">
            <xm:f>OR($AP$125=Datos!$S$2,$AP$125=Datos!$T$2)</xm:f>
            <x14:dxf>
              <fill>
                <patternFill>
                  <bgColor rgb="FFFF0000"/>
                </patternFill>
              </fill>
            </x14:dxf>
          </x14:cfRule>
          <x14:cfRule type="expression" priority="374" id="{79961ABD-388E-4834-9F4B-D9899AD37458}">
            <xm:f>OR($AP$125=Datos!$S$3,$AP$125=Datos!$T$3)</xm:f>
            <x14:dxf>
              <fill>
                <patternFill>
                  <bgColor rgb="FFFFC000"/>
                </patternFill>
              </fill>
            </x14:dxf>
          </x14:cfRule>
          <x14:cfRule type="expression" priority="375" id="{FA6043BE-CD1F-4C0A-A2AD-7BD42E5CFF50}">
            <xm:f>OR($AP$125=Datos!$S$4,$AP$125=Datos!$T$4)</xm:f>
            <x14:dxf>
              <fill>
                <patternFill>
                  <bgColor rgb="FFFFFF00"/>
                </patternFill>
              </fill>
            </x14:dxf>
          </x14:cfRule>
          <x14:cfRule type="expression" priority="376" id="{3C0CA44E-0D01-44B9-A67F-2DF13350DE89}">
            <xm:f>OR($AP$125=Datos!$S$5,$AP$125=Datos!$T$5)</xm:f>
            <x14:dxf>
              <fill>
                <patternFill>
                  <bgColor rgb="FF92D050"/>
                </patternFill>
              </fill>
            </x14:dxf>
          </x14:cfRule>
          <xm:sqref>AP125</xm:sqref>
        </x14:conditionalFormatting>
        <x14:conditionalFormatting xmlns:xm="http://schemas.microsoft.com/office/excel/2006/main">
          <x14:cfRule type="cellIs" priority="277" operator="equal" id="{64A569A7-4DCD-4411-9C15-F0876E1C90DC}">
            <xm:f>Datos!$AO$2</xm:f>
            <x14:dxf>
              <fill>
                <patternFill>
                  <bgColor rgb="FF92D050"/>
                </patternFill>
              </fill>
            </x14:dxf>
          </x14:cfRule>
          <x14:cfRule type="cellIs" priority="330" operator="equal" id="{0C8F73E3-DCBF-4976-997E-9663045E23CC}">
            <xm:f>Datos!$AO$4</xm:f>
            <x14:dxf>
              <fill>
                <patternFill>
                  <bgColor theme="5" tint="0.39994506668294322"/>
                </patternFill>
              </fill>
            </x14:dxf>
          </x14:cfRule>
          <x14:cfRule type="cellIs" priority="331" operator="equal" id="{4EB232D1-6A21-47C6-A26D-76D4B7257ADC}">
            <xm:f>Datos!$AO$3</xm:f>
            <x14:dxf>
              <fill>
                <patternFill>
                  <bgColor rgb="FFFFFF00"/>
                </patternFill>
              </fill>
            </x14:dxf>
          </x14:cfRule>
          <xm:sqref>AL86</xm:sqref>
        </x14:conditionalFormatting>
        <x14:conditionalFormatting xmlns:xm="http://schemas.microsoft.com/office/excel/2006/main">
          <x14:cfRule type="cellIs" priority="274" operator="equal" id="{9FD403AA-7315-4CE7-A7AE-63C3BAD06AF6}">
            <xm:f>Datos!$AO$2</xm:f>
            <x14:dxf>
              <fill>
                <patternFill>
                  <bgColor rgb="FF92D050"/>
                </patternFill>
              </fill>
            </x14:dxf>
          </x14:cfRule>
          <x14:cfRule type="cellIs" priority="275" operator="equal" id="{55258981-FCD5-4688-B350-8E54F0EC034A}">
            <xm:f>Datos!$AO$4</xm:f>
            <x14:dxf>
              <fill>
                <patternFill>
                  <bgColor theme="5" tint="0.39994506668294322"/>
                </patternFill>
              </fill>
            </x14:dxf>
          </x14:cfRule>
          <x14:cfRule type="cellIs" priority="276" operator="equal" id="{DF846D61-A06A-45E4-BB09-319E1AEABAAA}">
            <xm:f>Datos!$AO$3</xm:f>
            <x14:dxf>
              <fill>
                <patternFill>
                  <bgColor rgb="FFFFFF00"/>
                </patternFill>
              </fill>
            </x14:dxf>
          </x14:cfRule>
          <xm:sqref>AL87</xm:sqref>
        </x14:conditionalFormatting>
        <x14:conditionalFormatting xmlns:xm="http://schemas.microsoft.com/office/excel/2006/main">
          <x14:cfRule type="cellIs" priority="271" operator="equal" id="{78FC06CF-6705-4223-A68B-C6D2585D6ABD}">
            <xm:f>Datos!$AO$2</xm:f>
            <x14:dxf>
              <fill>
                <patternFill>
                  <bgColor rgb="FF92D050"/>
                </patternFill>
              </fill>
            </x14:dxf>
          </x14:cfRule>
          <x14:cfRule type="cellIs" priority="272" operator="equal" id="{7913620B-9F32-4346-90B5-61B2A47E6654}">
            <xm:f>Datos!$AO$4</xm:f>
            <x14:dxf>
              <fill>
                <patternFill>
                  <bgColor theme="5" tint="0.39994506668294322"/>
                </patternFill>
              </fill>
            </x14:dxf>
          </x14:cfRule>
          <x14:cfRule type="cellIs" priority="273" operator="equal" id="{0331C96A-15BD-4396-B92D-16C02A9CBD7E}">
            <xm:f>Datos!$AO$3</xm:f>
            <x14:dxf>
              <fill>
                <patternFill>
                  <bgColor rgb="FFFFFF00"/>
                </patternFill>
              </fill>
            </x14:dxf>
          </x14:cfRule>
          <xm:sqref>AL88</xm:sqref>
        </x14:conditionalFormatting>
        <x14:conditionalFormatting xmlns:xm="http://schemas.microsoft.com/office/excel/2006/main">
          <x14:cfRule type="cellIs" priority="268" operator="equal" id="{CE6A14DC-FCA1-4522-BC34-17A669647106}">
            <xm:f>Datos!$AO$2</xm:f>
            <x14:dxf>
              <fill>
                <patternFill>
                  <bgColor rgb="FF92D050"/>
                </patternFill>
              </fill>
            </x14:dxf>
          </x14:cfRule>
          <x14:cfRule type="cellIs" priority="269" operator="equal" id="{DFD9C4B9-B26A-4DDE-A500-217BB92F23C5}">
            <xm:f>Datos!$AO$4</xm:f>
            <x14:dxf>
              <fill>
                <patternFill>
                  <bgColor theme="5" tint="0.39994506668294322"/>
                </patternFill>
              </fill>
            </x14:dxf>
          </x14:cfRule>
          <x14:cfRule type="cellIs" priority="270" operator="equal" id="{0D834BA5-24C8-48F4-80A7-DA14F34C34E1}">
            <xm:f>Datos!$AO$3</xm:f>
            <x14:dxf>
              <fill>
                <patternFill>
                  <bgColor rgb="FFFFFF00"/>
                </patternFill>
              </fill>
            </x14:dxf>
          </x14:cfRule>
          <xm:sqref>AL89</xm:sqref>
        </x14:conditionalFormatting>
        <x14:conditionalFormatting xmlns:xm="http://schemas.microsoft.com/office/excel/2006/main">
          <x14:cfRule type="cellIs" priority="265" operator="equal" id="{DA293389-00D5-4552-8D9D-A648971DB658}">
            <xm:f>Datos!$AO$2</xm:f>
            <x14:dxf>
              <fill>
                <patternFill>
                  <bgColor rgb="FF92D050"/>
                </patternFill>
              </fill>
            </x14:dxf>
          </x14:cfRule>
          <x14:cfRule type="cellIs" priority="266" operator="equal" id="{E105BC03-7833-4000-AEBC-FC57EBFAD2FB}">
            <xm:f>Datos!$AO$4</xm:f>
            <x14:dxf>
              <fill>
                <patternFill>
                  <bgColor theme="5" tint="0.39994506668294322"/>
                </patternFill>
              </fill>
            </x14:dxf>
          </x14:cfRule>
          <x14:cfRule type="cellIs" priority="267" operator="equal" id="{555046A9-7FDF-47D8-993A-CC0A5F060C67}">
            <xm:f>Datos!$AO$3</xm:f>
            <x14:dxf>
              <fill>
                <patternFill>
                  <bgColor rgb="FFFFFF00"/>
                </patternFill>
              </fill>
            </x14:dxf>
          </x14:cfRule>
          <xm:sqref>AL90</xm:sqref>
        </x14:conditionalFormatting>
        <x14:conditionalFormatting xmlns:xm="http://schemas.microsoft.com/office/excel/2006/main">
          <x14:cfRule type="cellIs" priority="262" operator="equal" id="{C256228B-F44A-4A81-8BD7-0B547959FE90}">
            <xm:f>Datos!$AO$2</xm:f>
            <x14:dxf>
              <fill>
                <patternFill>
                  <bgColor rgb="FF92D050"/>
                </patternFill>
              </fill>
            </x14:dxf>
          </x14:cfRule>
          <x14:cfRule type="cellIs" priority="263" operator="equal" id="{7DAF73CF-F31B-412E-914F-822C6577ADE4}">
            <xm:f>Datos!$AO$4</xm:f>
            <x14:dxf>
              <fill>
                <patternFill>
                  <bgColor theme="5" tint="0.39994506668294322"/>
                </patternFill>
              </fill>
            </x14:dxf>
          </x14:cfRule>
          <x14:cfRule type="cellIs" priority="264" operator="equal" id="{DF906F64-87E2-4729-8F72-A67F428301F1}">
            <xm:f>Datos!$AO$3</xm:f>
            <x14:dxf>
              <fill>
                <patternFill>
                  <bgColor rgb="FFFFFF00"/>
                </patternFill>
              </fill>
            </x14:dxf>
          </x14:cfRule>
          <xm:sqref>AL91</xm:sqref>
        </x14:conditionalFormatting>
        <x14:conditionalFormatting xmlns:xm="http://schemas.microsoft.com/office/excel/2006/main">
          <x14:cfRule type="cellIs" priority="259" operator="equal" id="{CD8A13A0-04CC-476E-B580-396826442BFD}">
            <xm:f>Datos!$AO$2</xm:f>
            <x14:dxf>
              <fill>
                <patternFill>
                  <bgColor rgb="FF92D050"/>
                </patternFill>
              </fill>
            </x14:dxf>
          </x14:cfRule>
          <x14:cfRule type="cellIs" priority="260" operator="equal" id="{7A75936C-20C3-48AC-9D1A-AD2C6328B878}">
            <xm:f>Datos!$AO$4</xm:f>
            <x14:dxf>
              <fill>
                <patternFill>
                  <bgColor theme="5" tint="0.39994506668294322"/>
                </patternFill>
              </fill>
            </x14:dxf>
          </x14:cfRule>
          <x14:cfRule type="cellIs" priority="261" operator="equal" id="{B43170B9-1D85-43CC-8B09-CA09AFA5BB5F}">
            <xm:f>Datos!$AO$3</xm:f>
            <x14:dxf>
              <fill>
                <patternFill>
                  <bgColor rgb="FFFFFF00"/>
                </patternFill>
              </fill>
            </x14:dxf>
          </x14:cfRule>
          <xm:sqref>AL92</xm:sqref>
        </x14:conditionalFormatting>
        <x14:conditionalFormatting xmlns:xm="http://schemas.microsoft.com/office/excel/2006/main">
          <x14:cfRule type="cellIs" priority="256" operator="equal" id="{03635136-E14B-4C0A-B5EF-1929E84227D6}">
            <xm:f>Datos!$AO$2</xm:f>
            <x14:dxf>
              <fill>
                <patternFill>
                  <bgColor rgb="FF92D050"/>
                </patternFill>
              </fill>
            </x14:dxf>
          </x14:cfRule>
          <x14:cfRule type="cellIs" priority="257" operator="equal" id="{1BA01DE4-FAA1-4AF8-90FA-C7A07ECB44D7}">
            <xm:f>Datos!$AO$4</xm:f>
            <x14:dxf>
              <fill>
                <patternFill>
                  <bgColor theme="5" tint="0.39994506668294322"/>
                </patternFill>
              </fill>
            </x14:dxf>
          </x14:cfRule>
          <x14:cfRule type="cellIs" priority="258" operator="equal" id="{F462D25E-A790-40B8-A6E0-D7FC35592897}">
            <xm:f>Datos!$AO$3</xm:f>
            <x14:dxf>
              <fill>
                <patternFill>
                  <bgColor rgb="FFFFFF00"/>
                </patternFill>
              </fill>
            </x14:dxf>
          </x14:cfRule>
          <xm:sqref>AL93</xm:sqref>
        </x14:conditionalFormatting>
        <x14:conditionalFormatting xmlns:xm="http://schemas.microsoft.com/office/excel/2006/main">
          <x14:cfRule type="cellIs" priority="253" operator="equal" id="{47AF479D-0F9F-4E66-A589-DDFC341A57A7}">
            <xm:f>Datos!$AO$2</xm:f>
            <x14:dxf>
              <fill>
                <patternFill>
                  <bgColor rgb="FF92D050"/>
                </patternFill>
              </fill>
            </x14:dxf>
          </x14:cfRule>
          <x14:cfRule type="cellIs" priority="254" operator="equal" id="{908B2937-A93E-430A-9489-8719B6E24467}">
            <xm:f>Datos!$AO$4</xm:f>
            <x14:dxf>
              <fill>
                <patternFill>
                  <bgColor theme="5" tint="0.39994506668294322"/>
                </patternFill>
              </fill>
            </x14:dxf>
          </x14:cfRule>
          <x14:cfRule type="cellIs" priority="255" operator="equal" id="{A624E3F4-881C-416C-937D-F167692D433E}">
            <xm:f>Datos!$AO$3</xm:f>
            <x14:dxf>
              <fill>
                <patternFill>
                  <bgColor rgb="FFFFFF00"/>
                </patternFill>
              </fill>
            </x14:dxf>
          </x14:cfRule>
          <xm:sqref>AL94</xm:sqref>
        </x14:conditionalFormatting>
        <x14:conditionalFormatting xmlns:xm="http://schemas.microsoft.com/office/excel/2006/main">
          <x14:cfRule type="cellIs" priority="250" operator="equal" id="{C1EBCE78-5737-40CB-83EF-BD811E8C0139}">
            <xm:f>Datos!$AO$2</xm:f>
            <x14:dxf>
              <fill>
                <patternFill>
                  <bgColor rgb="FF92D050"/>
                </patternFill>
              </fill>
            </x14:dxf>
          </x14:cfRule>
          <x14:cfRule type="cellIs" priority="251" operator="equal" id="{06DFB17A-F153-4DC1-A15E-6F0ADCE36C4B}">
            <xm:f>Datos!$AO$4</xm:f>
            <x14:dxf>
              <fill>
                <patternFill>
                  <bgColor theme="5" tint="0.39994506668294322"/>
                </patternFill>
              </fill>
            </x14:dxf>
          </x14:cfRule>
          <x14:cfRule type="cellIs" priority="252" operator="equal" id="{5F2136F9-3586-45C4-B1CC-5B9B3775AB5C}">
            <xm:f>Datos!$AO$3</xm:f>
            <x14:dxf>
              <fill>
                <patternFill>
                  <bgColor rgb="FFFFFF00"/>
                </patternFill>
              </fill>
            </x14:dxf>
          </x14:cfRule>
          <xm:sqref>AL95</xm:sqref>
        </x14:conditionalFormatting>
        <x14:conditionalFormatting xmlns:xm="http://schemas.microsoft.com/office/excel/2006/main">
          <x14:cfRule type="cellIs" priority="247" operator="equal" id="{AB831DAC-85C8-4A66-9B2A-8110E81E0078}">
            <xm:f>Datos!$AO$4</xm:f>
            <x14:dxf>
              <fill>
                <patternFill>
                  <bgColor theme="5" tint="0.39994506668294322"/>
                </patternFill>
              </fill>
            </x14:dxf>
          </x14:cfRule>
          <x14:cfRule type="cellIs" priority="248" operator="equal" id="{EC045841-CEFB-4590-9266-9E68E497E5C5}">
            <xm:f>Datos!$AO$3</xm:f>
            <x14:dxf>
              <fill>
                <patternFill>
                  <bgColor rgb="FFFFFF00"/>
                </patternFill>
              </fill>
            </x14:dxf>
          </x14:cfRule>
          <x14:cfRule type="cellIs" priority="249" operator="equal" id="{2A9013E5-AAD3-480B-BFEE-B47E7F4A5691}">
            <xm:f>Datos!$AO$2</xm:f>
            <x14:dxf>
              <fill>
                <patternFill>
                  <bgColor rgb="FF92D050"/>
                </patternFill>
              </fill>
            </x14:dxf>
          </x14:cfRule>
          <xm:sqref>AT87</xm:sqref>
        </x14:conditionalFormatting>
        <x14:conditionalFormatting xmlns:xm="http://schemas.microsoft.com/office/excel/2006/main">
          <x14:cfRule type="cellIs" priority="188" operator="equal" id="{9615A1E6-A0C3-4145-BEF4-E18DEEAED30C}">
            <xm:f>Datos!$AO$2</xm:f>
            <x14:dxf>
              <fill>
                <patternFill>
                  <bgColor rgb="FF92D050"/>
                </patternFill>
              </fill>
            </x14:dxf>
          </x14:cfRule>
          <x14:cfRule type="cellIs" priority="245" operator="equal" id="{2FC9CDCA-5DF0-45E3-969B-764F4DB2F964}">
            <xm:f>Datos!$AO$4</xm:f>
            <x14:dxf>
              <fill>
                <patternFill>
                  <bgColor theme="5" tint="0.39994506668294322"/>
                </patternFill>
              </fill>
            </x14:dxf>
          </x14:cfRule>
          <x14:cfRule type="cellIs" priority="246" operator="equal" id="{6D9188F9-3D2D-4DA9-BD20-3855F8DC99AD}">
            <xm:f>Datos!$AO$3</xm:f>
            <x14:dxf>
              <fill>
                <patternFill>
                  <bgColor rgb="FFFFFF00"/>
                </patternFill>
              </fill>
            </x14:dxf>
          </x14:cfRule>
          <xm:sqref>AL101</xm:sqref>
        </x14:conditionalFormatting>
        <x14:conditionalFormatting xmlns:xm="http://schemas.microsoft.com/office/excel/2006/main">
          <x14:cfRule type="cellIs" priority="185" operator="equal" id="{1EB5D73B-2A2D-4598-A406-DF848A976D24}">
            <xm:f>Datos!$AO$4</xm:f>
            <x14:dxf>
              <fill>
                <patternFill>
                  <bgColor theme="5" tint="0.39994506668294322"/>
                </patternFill>
              </fill>
            </x14:dxf>
          </x14:cfRule>
          <x14:cfRule type="cellIs" priority="186" operator="equal" id="{CFE1C1F5-48C1-427A-95B3-C54560F50F20}">
            <xm:f>Datos!$AO$3</xm:f>
            <x14:dxf>
              <fill>
                <patternFill>
                  <bgColor rgb="FFFFFF00"/>
                </patternFill>
              </fill>
            </x14:dxf>
          </x14:cfRule>
          <x14:cfRule type="cellIs" priority="187" operator="equal" id="{9B2D0093-5624-4B30-A9FA-516D89F8C141}">
            <xm:f>Datos!$AO$2</xm:f>
            <x14:dxf>
              <fill>
                <patternFill>
                  <bgColor rgb="FF92D050"/>
                </patternFill>
              </fill>
            </x14:dxf>
          </x14:cfRule>
          <xm:sqref>AR102</xm:sqref>
        </x14:conditionalFormatting>
        <x14:conditionalFormatting xmlns:xm="http://schemas.microsoft.com/office/excel/2006/main">
          <x14:cfRule type="cellIs" priority="182" operator="equal" id="{20A6A713-6FF0-4218-9EA9-410DC6B6D021}">
            <xm:f>Datos!$AO$4</xm:f>
            <x14:dxf>
              <fill>
                <patternFill>
                  <bgColor theme="5" tint="0.39994506668294322"/>
                </patternFill>
              </fill>
            </x14:dxf>
          </x14:cfRule>
          <x14:cfRule type="cellIs" priority="183" operator="equal" id="{FA5CD88E-A67E-4BA3-9ACD-135468FAC7F1}">
            <xm:f>Datos!$AO$3</xm:f>
            <x14:dxf>
              <fill>
                <patternFill>
                  <bgColor rgb="FFFFFF00"/>
                </patternFill>
              </fill>
            </x14:dxf>
          </x14:cfRule>
          <x14:cfRule type="cellIs" priority="184" operator="equal" id="{BD5179A9-55AF-45A9-AAB4-7EBD5D082C03}">
            <xm:f>Datos!$AO$2</xm:f>
            <x14:dxf>
              <fill>
                <patternFill>
                  <bgColor rgb="FF92D050"/>
                </patternFill>
              </fill>
            </x14:dxf>
          </x14:cfRule>
          <xm:sqref>AT102</xm:sqref>
        </x14:conditionalFormatting>
        <x14:conditionalFormatting xmlns:xm="http://schemas.microsoft.com/office/excel/2006/main">
          <x14:cfRule type="cellIs" priority="327" operator="equal" id="{0468B1A5-1742-4E7D-805D-1DA2700CEEC7}">
            <xm:f>Datos!$AO$4</xm:f>
            <x14:dxf>
              <fill>
                <patternFill>
                  <bgColor theme="5" tint="0.39994506668294322"/>
                </patternFill>
              </fill>
            </x14:dxf>
          </x14:cfRule>
          <x14:cfRule type="cellIs" priority="328" operator="equal" id="{019E7E13-75BE-45D1-887B-7BF26D14BED4}">
            <xm:f>Datos!$AO$3</xm:f>
            <x14:dxf>
              <fill>
                <patternFill>
                  <bgColor rgb="FFFFFF00"/>
                </patternFill>
              </fill>
            </x14:dxf>
          </x14:cfRule>
          <x14:cfRule type="cellIs" priority="329" operator="equal" id="{FA16905E-2DB5-48F2-BFBE-687256793039}">
            <xm:f>Datos!$AO2</xm:f>
            <x14:dxf>
              <fill>
                <patternFill>
                  <bgColor rgb="FF92D050"/>
                </patternFill>
              </fill>
            </x14:dxf>
          </x14:cfRule>
          <xm:sqref>AR86</xm:sqref>
        </x14:conditionalFormatting>
        <x14:conditionalFormatting xmlns:xm="http://schemas.microsoft.com/office/excel/2006/main">
          <x14:cfRule type="cellIs" priority="179" operator="equal" id="{6D9DE48B-A400-4332-B9E3-B785DF55568F}">
            <xm:f>Datos!$AO$4</xm:f>
            <x14:dxf>
              <fill>
                <patternFill>
                  <bgColor theme="5" tint="0.39994506668294322"/>
                </patternFill>
              </fill>
            </x14:dxf>
          </x14:cfRule>
          <x14:cfRule type="cellIs" priority="180" operator="equal" id="{F1823769-6687-4716-A1BC-A26D914462B3}">
            <xm:f>Datos!$AO$3</xm:f>
            <x14:dxf>
              <fill>
                <patternFill>
                  <bgColor rgb="FFFFFF00"/>
                </patternFill>
              </fill>
            </x14:dxf>
          </x14:cfRule>
          <x14:cfRule type="cellIs" priority="181" operator="equal" id="{D69D0E70-1DF1-4967-B238-4710B03794C4}">
            <xm:f>Datos!$AO$2</xm:f>
            <x14:dxf>
              <fill>
                <patternFill>
                  <bgColor rgb="FF92D050"/>
                </patternFill>
              </fill>
            </x14:dxf>
          </x14:cfRule>
          <xm:sqref>AR87</xm:sqref>
        </x14:conditionalFormatting>
        <x14:conditionalFormatting xmlns:xm="http://schemas.microsoft.com/office/excel/2006/main">
          <x14:cfRule type="cellIs" priority="176" operator="equal" id="{3F361BDB-360A-4A73-955F-B8D1AB8C6964}">
            <xm:f>Datos!$AO$4</xm:f>
            <x14:dxf>
              <fill>
                <patternFill>
                  <bgColor theme="5" tint="0.39994506668294322"/>
                </patternFill>
              </fill>
            </x14:dxf>
          </x14:cfRule>
          <x14:cfRule type="cellIs" priority="177" operator="equal" id="{51FF8596-479C-41C0-9C42-C7E4CD64D525}">
            <xm:f>Datos!$AO$3</xm:f>
            <x14:dxf>
              <fill>
                <patternFill>
                  <bgColor rgb="FFFFFF00"/>
                </patternFill>
              </fill>
            </x14:dxf>
          </x14:cfRule>
          <x14:cfRule type="cellIs" priority="178" operator="equal" id="{D619114C-3654-4F42-AC7A-C5D0D24D93BE}">
            <xm:f>Datos!$AO$2</xm:f>
            <x14:dxf>
              <fill>
                <patternFill>
                  <bgColor rgb="FF92D050"/>
                </patternFill>
              </fill>
            </x14:dxf>
          </x14:cfRule>
          <xm:sqref>AR88</xm:sqref>
        </x14:conditionalFormatting>
        <x14:conditionalFormatting xmlns:xm="http://schemas.microsoft.com/office/excel/2006/main">
          <x14:cfRule type="cellIs" priority="173" operator="equal" id="{08A36C5F-9F3D-4184-AA6D-3353C2DEAD06}">
            <xm:f>Datos!$AO$4</xm:f>
            <x14:dxf>
              <fill>
                <patternFill>
                  <bgColor theme="5" tint="0.39994506668294322"/>
                </patternFill>
              </fill>
            </x14:dxf>
          </x14:cfRule>
          <x14:cfRule type="cellIs" priority="174" operator="equal" id="{6BE467A1-1341-41BE-841E-6CFC1EBAAE62}">
            <xm:f>Datos!$AO$3</xm:f>
            <x14:dxf>
              <fill>
                <patternFill>
                  <bgColor rgb="FFFFFF00"/>
                </patternFill>
              </fill>
            </x14:dxf>
          </x14:cfRule>
          <x14:cfRule type="cellIs" priority="175" operator="equal" id="{9F94D898-117A-44FE-A6E1-E7321579199D}">
            <xm:f>Datos!$AO$2</xm:f>
            <x14:dxf>
              <fill>
                <patternFill>
                  <bgColor rgb="FF92D050"/>
                </patternFill>
              </fill>
            </x14:dxf>
          </x14:cfRule>
          <xm:sqref>AR89</xm:sqref>
        </x14:conditionalFormatting>
        <x14:conditionalFormatting xmlns:xm="http://schemas.microsoft.com/office/excel/2006/main">
          <x14:cfRule type="cellIs" priority="170" operator="equal" id="{FF0B2507-5540-4E8A-B81D-453C2B22D06E}">
            <xm:f>Datos!$AO$4</xm:f>
            <x14:dxf>
              <fill>
                <patternFill>
                  <bgColor theme="5" tint="0.39994506668294322"/>
                </patternFill>
              </fill>
            </x14:dxf>
          </x14:cfRule>
          <x14:cfRule type="cellIs" priority="171" operator="equal" id="{D5BEAEC3-22A6-44EB-897B-484B3672FB26}">
            <xm:f>Datos!$AO$3</xm:f>
            <x14:dxf>
              <fill>
                <patternFill>
                  <bgColor rgb="FFFFFF00"/>
                </patternFill>
              </fill>
            </x14:dxf>
          </x14:cfRule>
          <x14:cfRule type="cellIs" priority="172" operator="equal" id="{ACB1F53D-3999-4F05-ACC6-5855E892576C}">
            <xm:f>Datos!$AO$2</xm:f>
            <x14:dxf>
              <fill>
                <patternFill>
                  <bgColor rgb="FF92D050"/>
                </patternFill>
              </fill>
            </x14:dxf>
          </x14:cfRule>
          <xm:sqref>AR90</xm:sqref>
        </x14:conditionalFormatting>
        <x14:conditionalFormatting xmlns:xm="http://schemas.microsoft.com/office/excel/2006/main">
          <x14:cfRule type="cellIs" priority="167" operator="equal" id="{296D221F-E2E0-4716-96D8-BAC7AA3A2C4C}">
            <xm:f>Datos!$AO$4</xm:f>
            <x14:dxf>
              <fill>
                <patternFill>
                  <bgColor theme="5" tint="0.39994506668294322"/>
                </patternFill>
              </fill>
            </x14:dxf>
          </x14:cfRule>
          <x14:cfRule type="cellIs" priority="168" operator="equal" id="{2914A7F9-DE2C-4480-9018-024F8E8E0352}">
            <xm:f>Datos!$AO$3</xm:f>
            <x14:dxf>
              <fill>
                <patternFill>
                  <bgColor rgb="FFFFFF00"/>
                </patternFill>
              </fill>
            </x14:dxf>
          </x14:cfRule>
          <x14:cfRule type="cellIs" priority="169" operator="equal" id="{C1E36F1D-F4B1-493F-ACDA-B0AA40397F9F}">
            <xm:f>Datos!$AO$2</xm:f>
            <x14:dxf>
              <fill>
                <patternFill>
                  <bgColor rgb="FF92D050"/>
                </patternFill>
              </fill>
            </x14:dxf>
          </x14:cfRule>
          <xm:sqref>AR91</xm:sqref>
        </x14:conditionalFormatting>
        <x14:conditionalFormatting xmlns:xm="http://schemas.microsoft.com/office/excel/2006/main">
          <x14:cfRule type="cellIs" priority="164" operator="equal" id="{CF532800-8D99-46DD-A210-08F81F1E40F2}">
            <xm:f>Datos!$AO$4</xm:f>
            <x14:dxf>
              <fill>
                <patternFill>
                  <bgColor theme="5" tint="0.39994506668294322"/>
                </patternFill>
              </fill>
            </x14:dxf>
          </x14:cfRule>
          <x14:cfRule type="cellIs" priority="165" operator="equal" id="{DC47B859-CE1D-466E-A29C-7655868632D5}">
            <xm:f>Datos!$AO$3</xm:f>
            <x14:dxf>
              <fill>
                <patternFill>
                  <bgColor rgb="FFFFFF00"/>
                </patternFill>
              </fill>
            </x14:dxf>
          </x14:cfRule>
          <x14:cfRule type="cellIs" priority="166" operator="equal" id="{E649EC60-7DE2-47D2-8780-072E748E8953}">
            <xm:f>Datos!$AO$2</xm:f>
            <x14:dxf>
              <fill>
                <patternFill>
                  <bgColor rgb="FF92D050"/>
                </patternFill>
              </fill>
            </x14:dxf>
          </x14:cfRule>
          <xm:sqref>AR92</xm:sqref>
        </x14:conditionalFormatting>
        <x14:conditionalFormatting xmlns:xm="http://schemas.microsoft.com/office/excel/2006/main">
          <x14:cfRule type="cellIs" priority="161" operator="equal" id="{76B0E9B6-2AEE-442D-B3DD-742FB635D5E9}">
            <xm:f>Datos!$AO$4</xm:f>
            <x14:dxf>
              <fill>
                <patternFill>
                  <bgColor theme="5" tint="0.39994506668294322"/>
                </patternFill>
              </fill>
            </x14:dxf>
          </x14:cfRule>
          <x14:cfRule type="cellIs" priority="162" operator="equal" id="{00105C80-EE42-449F-B3FA-C1C0B12A65D4}">
            <xm:f>Datos!$AO$3</xm:f>
            <x14:dxf>
              <fill>
                <patternFill>
                  <bgColor rgb="FFFFFF00"/>
                </patternFill>
              </fill>
            </x14:dxf>
          </x14:cfRule>
          <x14:cfRule type="cellIs" priority="163" operator="equal" id="{427397B1-1B92-4965-870B-1BAE827F06C5}">
            <xm:f>Datos!$AO$2</xm:f>
            <x14:dxf>
              <fill>
                <patternFill>
                  <bgColor rgb="FF92D050"/>
                </patternFill>
              </fill>
            </x14:dxf>
          </x14:cfRule>
          <xm:sqref>AR93</xm:sqref>
        </x14:conditionalFormatting>
        <x14:conditionalFormatting xmlns:xm="http://schemas.microsoft.com/office/excel/2006/main">
          <x14:cfRule type="cellIs" priority="158" operator="equal" id="{AB79ABB1-8975-4B9B-9D12-0F6EF5BDA32D}">
            <xm:f>Datos!$AO$4</xm:f>
            <x14:dxf>
              <fill>
                <patternFill>
                  <bgColor theme="5" tint="0.39994506668294322"/>
                </patternFill>
              </fill>
            </x14:dxf>
          </x14:cfRule>
          <x14:cfRule type="cellIs" priority="159" operator="equal" id="{5101805F-3B30-4A63-9D1F-735FBFB833A7}">
            <xm:f>Datos!$AO$3</xm:f>
            <x14:dxf>
              <fill>
                <patternFill>
                  <bgColor rgb="FFFFFF00"/>
                </patternFill>
              </fill>
            </x14:dxf>
          </x14:cfRule>
          <x14:cfRule type="cellIs" priority="160" operator="equal" id="{8D99887A-8871-4D1B-A3AA-210584448E5C}">
            <xm:f>Datos!$AO$2</xm:f>
            <x14:dxf>
              <fill>
                <patternFill>
                  <bgColor rgb="FF92D050"/>
                </patternFill>
              </fill>
            </x14:dxf>
          </x14:cfRule>
          <xm:sqref>AR94</xm:sqref>
        </x14:conditionalFormatting>
        <x14:conditionalFormatting xmlns:xm="http://schemas.microsoft.com/office/excel/2006/main">
          <x14:cfRule type="cellIs" priority="155" operator="equal" id="{B3D7753E-05D7-4536-8A2F-B8886CD8F617}">
            <xm:f>Datos!$AO$4</xm:f>
            <x14:dxf>
              <fill>
                <patternFill>
                  <bgColor theme="5" tint="0.39994506668294322"/>
                </patternFill>
              </fill>
            </x14:dxf>
          </x14:cfRule>
          <x14:cfRule type="cellIs" priority="156" operator="equal" id="{8CDDF7DD-4E52-4FC3-B772-1F978C253057}">
            <xm:f>Datos!$AO$3</xm:f>
            <x14:dxf>
              <fill>
                <patternFill>
                  <bgColor rgb="FFFFFF00"/>
                </patternFill>
              </fill>
            </x14:dxf>
          </x14:cfRule>
          <x14:cfRule type="cellIs" priority="157" operator="equal" id="{D62C1EB0-2B0F-413B-92D9-C894922798C8}">
            <xm:f>Datos!$AO$2</xm:f>
            <x14:dxf>
              <fill>
                <patternFill>
                  <bgColor rgb="FF92D050"/>
                </patternFill>
              </fill>
            </x14:dxf>
          </x14:cfRule>
          <xm:sqref>AR95</xm:sqref>
        </x14:conditionalFormatting>
        <x14:conditionalFormatting xmlns:xm="http://schemas.microsoft.com/office/excel/2006/main">
          <x14:cfRule type="cellIs" priority="152" operator="equal" id="{CD98DC94-F2B3-47EA-8016-05F92A921EF1}">
            <xm:f>Datos!$AO$4</xm:f>
            <x14:dxf>
              <fill>
                <patternFill>
                  <bgColor theme="5" tint="0.39994506668294322"/>
                </patternFill>
              </fill>
            </x14:dxf>
          </x14:cfRule>
          <x14:cfRule type="cellIs" priority="153" operator="equal" id="{04391D5F-04C3-481C-8A8C-122008008468}">
            <xm:f>Datos!$AO$3</xm:f>
            <x14:dxf>
              <fill>
                <patternFill>
                  <bgColor rgb="FFFFFF00"/>
                </patternFill>
              </fill>
            </x14:dxf>
          </x14:cfRule>
          <x14:cfRule type="cellIs" priority="154" operator="equal" id="{EDFE0133-FBD7-4109-B1B4-923C6BE8D12A}">
            <xm:f>Datos!$AO$2</xm:f>
            <x14:dxf>
              <fill>
                <patternFill>
                  <bgColor rgb="FF92D050"/>
                </patternFill>
              </fill>
            </x14:dxf>
          </x14:cfRule>
          <xm:sqref>AT86</xm:sqref>
        </x14:conditionalFormatting>
        <x14:conditionalFormatting xmlns:xm="http://schemas.microsoft.com/office/excel/2006/main">
          <x14:cfRule type="cellIs" priority="149" operator="equal" id="{616F6D7D-CBDB-4849-ACDE-D670C69B4D94}">
            <xm:f>Datos!$AO$4</xm:f>
            <x14:dxf>
              <fill>
                <patternFill>
                  <bgColor theme="5" tint="0.39994506668294322"/>
                </patternFill>
              </fill>
            </x14:dxf>
          </x14:cfRule>
          <x14:cfRule type="cellIs" priority="150" operator="equal" id="{B9A0029C-C464-41B5-81B1-373D969B41D4}">
            <xm:f>Datos!$AO$3</xm:f>
            <x14:dxf>
              <fill>
                <patternFill>
                  <bgColor rgb="FFFFFF00"/>
                </patternFill>
              </fill>
            </x14:dxf>
          </x14:cfRule>
          <x14:cfRule type="cellIs" priority="151" operator="equal" id="{6E5F04EF-5A30-4160-A84F-84113D21F4D6}">
            <xm:f>Datos!$AO$2</xm:f>
            <x14:dxf>
              <fill>
                <patternFill>
                  <bgColor rgb="FF92D050"/>
                </patternFill>
              </fill>
            </x14:dxf>
          </x14:cfRule>
          <xm:sqref>AT88</xm:sqref>
        </x14:conditionalFormatting>
        <x14:conditionalFormatting xmlns:xm="http://schemas.microsoft.com/office/excel/2006/main">
          <x14:cfRule type="cellIs" priority="146" operator="equal" id="{8EAE1277-0616-4AFC-8492-3838C7FE88D7}">
            <xm:f>Datos!$AO$4</xm:f>
            <x14:dxf>
              <fill>
                <patternFill>
                  <bgColor theme="5" tint="0.39994506668294322"/>
                </patternFill>
              </fill>
            </x14:dxf>
          </x14:cfRule>
          <x14:cfRule type="cellIs" priority="147" operator="equal" id="{A1D114D6-4311-4A20-B7B5-453F72F352C3}">
            <xm:f>Datos!$AO$3</xm:f>
            <x14:dxf>
              <fill>
                <patternFill>
                  <bgColor rgb="FFFFFF00"/>
                </patternFill>
              </fill>
            </x14:dxf>
          </x14:cfRule>
          <x14:cfRule type="cellIs" priority="148" operator="equal" id="{77DF8E0C-43A5-4C77-A2D5-656307B03D5D}">
            <xm:f>Datos!$AO$2</xm:f>
            <x14:dxf>
              <fill>
                <patternFill>
                  <bgColor rgb="FF92D050"/>
                </patternFill>
              </fill>
            </x14:dxf>
          </x14:cfRule>
          <xm:sqref>AT89</xm:sqref>
        </x14:conditionalFormatting>
        <x14:conditionalFormatting xmlns:xm="http://schemas.microsoft.com/office/excel/2006/main">
          <x14:cfRule type="cellIs" priority="143" operator="equal" id="{AC8A04BA-AD32-4E93-A3F0-AF70AF3C13F1}">
            <xm:f>Datos!$AO$4</xm:f>
            <x14:dxf>
              <fill>
                <patternFill>
                  <bgColor theme="5" tint="0.39994506668294322"/>
                </patternFill>
              </fill>
            </x14:dxf>
          </x14:cfRule>
          <x14:cfRule type="cellIs" priority="144" operator="equal" id="{260AF5C6-D7AC-4ED0-A463-B74A62722F98}">
            <xm:f>Datos!$AO$3</xm:f>
            <x14:dxf>
              <fill>
                <patternFill>
                  <bgColor rgb="FFFFFF00"/>
                </patternFill>
              </fill>
            </x14:dxf>
          </x14:cfRule>
          <x14:cfRule type="cellIs" priority="145" operator="equal" id="{8E0B9EE9-0B45-4B32-8ABD-8581A4BCF2EF}">
            <xm:f>Datos!$AO$2</xm:f>
            <x14:dxf>
              <fill>
                <patternFill>
                  <bgColor rgb="FF92D050"/>
                </patternFill>
              </fill>
            </x14:dxf>
          </x14:cfRule>
          <xm:sqref>AT90</xm:sqref>
        </x14:conditionalFormatting>
        <x14:conditionalFormatting xmlns:xm="http://schemas.microsoft.com/office/excel/2006/main">
          <x14:cfRule type="cellIs" priority="140" operator="equal" id="{43F0B3FB-EA3E-4BAF-9E67-77AB740D3864}">
            <xm:f>Datos!$AO$4</xm:f>
            <x14:dxf>
              <fill>
                <patternFill>
                  <bgColor theme="5" tint="0.39994506668294322"/>
                </patternFill>
              </fill>
            </x14:dxf>
          </x14:cfRule>
          <x14:cfRule type="cellIs" priority="141" operator="equal" id="{EE4019B7-603F-4172-9EB9-E6901CB671DF}">
            <xm:f>Datos!$AO$3</xm:f>
            <x14:dxf>
              <fill>
                <patternFill>
                  <bgColor rgb="FFFFFF00"/>
                </patternFill>
              </fill>
            </x14:dxf>
          </x14:cfRule>
          <x14:cfRule type="cellIs" priority="142" operator="equal" id="{806E60A9-2790-4EBC-AF23-D0B4C6EB8C18}">
            <xm:f>Datos!$AO$2</xm:f>
            <x14:dxf>
              <fill>
                <patternFill>
                  <bgColor rgb="FF92D050"/>
                </patternFill>
              </fill>
            </x14:dxf>
          </x14:cfRule>
          <xm:sqref>AT91</xm:sqref>
        </x14:conditionalFormatting>
        <x14:conditionalFormatting xmlns:xm="http://schemas.microsoft.com/office/excel/2006/main">
          <x14:cfRule type="cellIs" priority="137" operator="equal" id="{9FAB8157-BB32-48CD-9F4E-14CCA7CA7E82}">
            <xm:f>Datos!$AO$4</xm:f>
            <x14:dxf>
              <fill>
                <patternFill>
                  <bgColor theme="5" tint="0.39994506668294322"/>
                </patternFill>
              </fill>
            </x14:dxf>
          </x14:cfRule>
          <x14:cfRule type="cellIs" priority="138" operator="equal" id="{3E32A792-1040-468D-BCE8-E6523C0200EB}">
            <xm:f>Datos!$AO$3</xm:f>
            <x14:dxf>
              <fill>
                <patternFill>
                  <bgColor rgb="FFFFFF00"/>
                </patternFill>
              </fill>
            </x14:dxf>
          </x14:cfRule>
          <x14:cfRule type="cellIs" priority="139" operator="equal" id="{08FB9149-30BB-472F-A71F-7DFD05095CBF}">
            <xm:f>Datos!$AO$2</xm:f>
            <x14:dxf>
              <fill>
                <patternFill>
                  <bgColor rgb="FF92D050"/>
                </patternFill>
              </fill>
            </x14:dxf>
          </x14:cfRule>
          <xm:sqref>AT92</xm:sqref>
        </x14:conditionalFormatting>
        <x14:conditionalFormatting xmlns:xm="http://schemas.microsoft.com/office/excel/2006/main">
          <x14:cfRule type="cellIs" priority="134" operator="equal" id="{6AF6A27F-1432-4194-891E-C07A94207DB4}">
            <xm:f>Datos!$AO$4</xm:f>
            <x14:dxf>
              <fill>
                <patternFill>
                  <bgColor theme="5" tint="0.39994506668294322"/>
                </patternFill>
              </fill>
            </x14:dxf>
          </x14:cfRule>
          <x14:cfRule type="cellIs" priority="135" operator="equal" id="{A647C46E-AEC6-4C9F-B268-B79491457B08}">
            <xm:f>Datos!$AO$3</xm:f>
            <x14:dxf>
              <fill>
                <patternFill>
                  <bgColor rgb="FFFFFF00"/>
                </patternFill>
              </fill>
            </x14:dxf>
          </x14:cfRule>
          <x14:cfRule type="cellIs" priority="136" operator="equal" id="{6B771A5B-A08E-4A99-994C-5D709E81E04D}">
            <xm:f>Datos!$AO$2</xm:f>
            <x14:dxf>
              <fill>
                <patternFill>
                  <bgColor rgb="FF92D050"/>
                </patternFill>
              </fill>
            </x14:dxf>
          </x14:cfRule>
          <xm:sqref>AT93</xm:sqref>
        </x14:conditionalFormatting>
        <x14:conditionalFormatting xmlns:xm="http://schemas.microsoft.com/office/excel/2006/main">
          <x14:cfRule type="cellIs" priority="131" operator="equal" id="{D15DA668-F07E-4015-A13A-9742CD433291}">
            <xm:f>Datos!$AO$4</xm:f>
            <x14:dxf>
              <fill>
                <patternFill>
                  <bgColor theme="5" tint="0.39994506668294322"/>
                </patternFill>
              </fill>
            </x14:dxf>
          </x14:cfRule>
          <x14:cfRule type="cellIs" priority="132" operator="equal" id="{21A97486-7A65-45A8-B90D-D8E1E075683A}">
            <xm:f>Datos!$AO$3</xm:f>
            <x14:dxf>
              <fill>
                <patternFill>
                  <bgColor rgb="FFFFFF00"/>
                </patternFill>
              </fill>
            </x14:dxf>
          </x14:cfRule>
          <x14:cfRule type="cellIs" priority="133" operator="equal" id="{CDA8BD85-0185-41B0-B1FB-8D39611C4203}">
            <xm:f>Datos!$AO$2</xm:f>
            <x14:dxf>
              <fill>
                <patternFill>
                  <bgColor rgb="FF92D050"/>
                </patternFill>
              </fill>
            </x14:dxf>
          </x14:cfRule>
          <xm:sqref>AT94</xm:sqref>
        </x14:conditionalFormatting>
        <x14:conditionalFormatting xmlns:xm="http://schemas.microsoft.com/office/excel/2006/main">
          <x14:cfRule type="cellIs" priority="128" operator="equal" id="{0B89AEA7-31E7-4A98-B85A-2EC8C570F50F}">
            <xm:f>Datos!$AO$4</xm:f>
            <x14:dxf>
              <fill>
                <patternFill>
                  <bgColor theme="5" tint="0.39994506668294322"/>
                </patternFill>
              </fill>
            </x14:dxf>
          </x14:cfRule>
          <x14:cfRule type="cellIs" priority="129" operator="equal" id="{E095F736-9B51-43C8-AA8D-476E044E8059}">
            <xm:f>Datos!$AO$3</xm:f>
            <x14:dxf>
              <fill>
                <patternFill>
                  <bgColor rgb="FFFFFF00"/>
                </patternFill>
              </fill>
            </x14:dxf>
          </x14:cfRule>
          <x14:cfRule type="cellIs" priority="130" operator="equal" id="{424042B8-DC40-450E-9042-EEDF4CD74C03}">
            <xm:f>Datos!$AO$2</xm:f>
            <x14:dxf>
              <fill>
                <patternFill>
                  <bgColor rgb="FF92D050"/>
                </patternFill>
              </fill>
            </x14:dxf>
          </x14:cfRule>
          <xm:sqref>AT95</xm:sqref>
        </x14:conditionalFormatting>
        <x14:conditionalFormatting xmlns:xm="http://schemas.microsoft.com/office/excel/2006/main">
          <x14:cfRule type="cellIs" priority="125" operator="equal" id="{47DA50BC-CF1C-40A9-8607-7AF2B24FEE9D}">
            <xm:f>Datos!$AO$2</xm:f>
            <x14:dxf>
              <fill>
                <patternFill>
                  <bgColor rgb="FF92D050"/>
                </patternFill>
              </fill>
            </x14:dxf>
          </x14:cfRule>
          <x14:cfRule type="cellIs" priority="126" operator="equal" id="{3D5EFC76-1F63-4255-9CA6-C647B9377AB6}">
            <xm:f>Datos!$AO$4</xm:f>
            <x14:dxf>
              <fill>
                <patternFill>
                  <bgColor theme="5" tint="0.39994506668294322"/>
                </patternFill>
              </fill>
            </x14:dxf>
          </x14:cfRule>
          <x14:cfRule type="cellIs" priority="127" operator="equal" id="{44C6B8B5-BCA5-400F-A4CB-4A7BF89B3E83}">
            <xm:f>Datos!$AO$3</xm:f>
            <x14:dxf>
              <fill>
                <patternFill>
                  <bgColor rgb="FFFFFF00"/>
                </patternFill>
              </fill>
            </x14:dxf>
          </x14:cfRule>
          <xm:sqref>AL102</xm:sqref>
        </x14:conditionalFormatting>
        <x14:conditionalFormatting xmlns:xm="http://schemas.microsoft.com/office/excel/2006/main">
          <x14:cfRule type="cellIs" priority="122" operator="equal" id="{548874FF-3248-4D8E-A10D-84A1BCE861CB}">
            <xm:f>Datos!$AO$2</xm:f>
            <x14:dxf>
              <fill>
                <patternFill>
                  <bgColor rgb="FF92D050"/>
                </patternFill>
              </fill>
            </x14:dxf>
          </x14:cfRule>
          <x14:cfRule type="cellIs" priority="123" operator="equal" id="{F46C6569-30E8-4B63-82DF-F3F2477079A9}">
            <xm:f>Datos!$AO$4</xm:f>
            <x14:dxf>
              <fill>
                <patternFill>
                  <bgColor theme="5" tint="0.39994506668294322"/>
                </patternFill>
              </fill>
            </x14:dxf>
          </x14:cfRule>
          <x14:cfRule type="cellIs" priority="124" operator="equal" id="{74F6BCE1-FF9E-4299-8C59-1ACEA5FEFC9B}">
            <xm:f>Datos!$AO$3</xm:f>
            <x14:dxf>
              <fill>
                <patternFill>
                  <bgColor rgb="FFFFFF00"/>
                </patternFill>
              </fill>
            </x14:dxf>
          </x14:cfRule>
          <xm:sqref>AL103</xm:sqref>
        </x14:conditionalFormatting>
        <x14:conditionalFormatting xmlns:xm="http://schemas.microsoft.com/office/excel/2006/main">
          <x14:cfRule type="cellIs" priority="119" operator="equal" id="{B9456E13-123B-4A63-BB8E-7EE9CBD34BB3}">
            <xm:f>Datos!$AO$2</xm:f>
            <x14:dxf>
              <fill>
                <patternFill>
                  <bgColor rgb="FF92D050"/>
                </patternFill>
              </fill>
            </x14:dxf>
          </x14:cfRule>
          <x14:cfRule type="cellIs" priority="120" operator="equal" id="{380D2098-6D74-49C4-A520-121B1C14AF69}">
            <xm:f>Datos!$AO$4</xm:f>
            <x14:dxf>
              <fill>
                <patternFill>
                  <bgColor theme="5" tint="0.39994506668294322"/>
                </patternFill>
              </fill>
            </x14:dxf>
          </x14:cfRule>
          <x14:cfRule type="cellIs" priority="121" operator="equal" id="{3A42C46F-4053-446D-81E8-2907917A2355}">
            <xm:f>Datos!$AO$3</xm:f>
            <x14:dxf>
              <fill>
                <patternFill>
                  <bgColor rgb="FFFFFF00"/>
                </patternFill>
              </fill>
            </x14:dxf>
          </x14:cfRule>
          <xm:sqref>AL104</xm:sqref>
        </x14:conditionalFormatting>
        <x14:conditionalFormatting xmlns:xm="http://schemas.microsoft.com/office/excel/2006/main">
          <x14:cfRule type="cellIs" priority="116" operator="equal" id="{39D8F140-4EB8-4921-82FE-8B433B9DFE62}">
            <xm:f>Datos!$AO$2</xm:f>
            <x14:dxf>
              <fill>
                <patternFill>
                  <bgColor rgb="FF92D050"/>
                </patternFill>
              </fill>
            </x14:dxf>
          </x14:cfRule>
          <x14:cfRule type="cellIs" priority="117" operator="equal" id="{382166EF-6E75-4CF9-9210-4A63F7A3D8F0}">
            <xm:f>Datos!$AO$4</xm:f>
            <x14:dxf>
              <fill>
                <patternFill>
                  <bgColor theme="5" tint="0.39994506668294322"/>
                </patternFill>
              </fill>
            </x14:dxf>
          </x14:cfRule>
          <x14:cfRule type="cellIs" priority="118" operator="equal" id="{46CF11AD-5AEF-4770-92B3-F6DD82A8FEF4}">
            <xm:f>Datos!$AO$3</xm:f>
            <x14:dxf>
              <fill>
                <patternFill>
                  <bgColor rgb="FFFFFF00"/>
                </patternFill>
              </fill>
            </x14:dxf>
          </x14:cfRule>
          <xm:sqref>AL105</xm:sqref>
        </x14:conditionalFormatting>
        <x14:conditionalFormatting xmlns:xm="http://schemas.microsoft.com/office/excel/2006/main">
          <x14:cfRule type="cellIs" priority="113" operator="equal" id="{584B66CF-189D-48D1-B517-F5A2DEA76B5B}">
            <xm:f>Datos!$AO$2</xm:f>
            <x14:dxf>
              <fill>
                <patternFill>
                  <bgColor rgb="FF92D050"/>
                </patternFill>
              </fill>
            </x14:dxf>
          </x14:cfRule>
          <x14:cfRule type="cellIs" priority="114" operator="equal" id="{9A6AAE31-6D60-44C5-90CA-6BACFEFE3FC4}">
            <xm:f>Datos!$AO$4</xm:f>
            <x14:dxf>
              <fill>
                <patternFill>
                  <bgColor theme="5" tint="0.39994506668294322"/>
                </patternFill>
              </fill>
            </x14:dxf>
          </x14:cfRule>
          <x14:cfRule type="cellIs" priority="115" operator="equal" id="{C3AA5432-AA64-48F9-B1F2-D817382D94A7}">
            <xm:f>Datos!$AO$3</xm:f>
            <x14:dxf>
              <fill>
                <patternFill>
                  <bgColor rgb="FFFFFF00"/>
                </patternFill>
              </fill>
            </x14:dxf>
          </x14:cfRule>
          <xm:sqref>AL106</xm:sqref>
        </x14:conditionalFormatting>
        <x14:conditionalFormatting xmlns:xm="http://schemas.microsoft.com/office/excel/2006/main">
          <x14:cfRule type="cellIs" priority="110" operator="equal" id="{85C5CA9B-2505-4E3C-A7B7-99A01DA7168D}">
            <xm:f>Datos!$AO$2</xm:f>
            <x14:dxf>
              <fill>
                <patternFill>
                  <bgColor rgb="FF92D050"/>
                </patternFill>
              </fill>
            </x14:dxf>
          </x14:cfRule>
          <x14:cfRule type="cellIs" priority="111" operator="equal" id="{8BAEB301-6D54-4BDD-9E51-E73AFE8210A6}">
            <xm:f>Datos!$AO$4</xm:f>
            <x14:dxf>
              <fill>
                <patternFill>
                  <bgColor theme="5" tint="0.39994506668294322"/>
                </patternFill>
              </fill>
            </x14:dxf>
          </x14:cfRule>
          <x14:cfRule type="cellIs" priority="112" operator="equal" id="{D1166BC3-F205-4399-AA49-6E28121EC87A}">
            <xm:f>Datos!$AO$3</xm:f>
            <x14:dxf>
              <fill>
                <patternFill>
                  <bgColor rgb="FFFFFF00"/>
                </patternFill>
              </fill>
            </x14:dxf>
          </x14:cfRule>
          <xm:sqref>AL107</xm:sqref>
        </x14:conditionalFormatting>
        <x14:conditionalFormatting xmlns:xm="http://schemas.microsoft.com/office/excel/2006/main">
          <x14:cfRule type="cellIs" priority="107" operator="equal" id="{A51C1F3E-8BB7-4F54-A155-8BF26BAAA4EE}">
            <xm:f>Datos!$AO$2</xm:f>
            <x14:dxf>
              <fill>
                <patternFill>
                  <bgColor rgb="FF92D050"/>
                </patternFill>
              </fill>
            </x14:dxf>
          </x14:cfRule>
          <x14:cfRule type="cellIs" priority="108" operator="equal" id="{20B65754-B811-49FB-B62C-76AA011A8A45}">
            <xm:f>Datos!$AO$4</xm:f>
            <x14:dxf>
              <fill>
                <patternFill>
                  <bgColor theme="5" tint="0.39994506668294322"/>
                </patternFill>
              </fill>
            </x14:dxf>
          </x14:cfRule>
          <x14:cfRule type="cellIs" priority="109" operator="equal" id="{CB5C54B0-03B7-42EC-99F5-CFFEBFBB3B39}">
            <xm:f>Datos!$AO$3</xm:f>
            <x14:dxf>
              <fill>
                <patternFill>
                  <bgColor rgb="FFFFFF00"/>
                </patternFill>
              </fill>
            </x14:dxf>
          </x14:cfRule>
          <xm:sqref>AL108</xm:sqref>
        </x14:conditionalFormatting>
        <x14:conditionalFormatting xmlns:xm="http://schemas.microsoft.com/office/excel/2006/main">
          <x14:cfRule type="cellIs" priority="104" operator="equal" id="{8ECAF808-9DBF-4A59-A5A8-5E8ABDC8CC08}">
            <xm:f>Datos!$AO$2</xm:f>
            <x14:dxf>
              <fill>
                <patternFill>
                  <bgColor rgb="FF92D050"/>
                </patternFill>
              </fill>
            </x14:dxf>
          </x14:cfRule>
          <x14:cfRule type="cellIs" priority="105" operator="equal" id="{1166FC68-43BF-49F5-8976-A6D06401EF0C}">
            <xm:f>Datos!$AO$4</xm:f>
            <x14:dxf>
              <fill>
                <patternFill>
                  <bgColor theme="5" tint="0.39994506668294322"/>
                </patternFill>
              </fill>
            </x14:dxf>
          </x14:cfRule>
          <x14:cfRule type="cellIs" priority="106" operator="equal" id="{9F12D822-DEA7-4A7E-859D-559246BA18FD}">
            <xm:f>Datos!$AO$3</xm:f>
            <x14:dxf>
              <fill>
                <patternFill>
                  <bgColor rgb="FFFFFF00"/>
                </patternFill>
              </fill>
            </x14:dxf>
          </x14:cfRule>
          <xm:sqref>AL109</xm:sqref>
        </x14:conditionalFormatting>
        <x14:conditionalFormatting xmlns:xm="http://schemas.microsoft.com/office/excel/2006/main">
          <x14:cfRule type="cellIs" priority="101" operator="equal" id="{851CE349-BF04-454D-882B-2D86F17F42EE}">
            <xm:f>Datos!$AO$2</xm:f>
            <x14:dxf>
              <fill>
                <patternFill>
                  <bgColor rgb="FF92D050"/>
                </patternFill>
              </fill>
            </x14:dxf>
          </x14:cfRule>
          <x14:cfRule type="cellIs" priority="102" operator="equal" id="{0868247B-FC24-405F-A42B-365229CBFE92}">
            <xm:f>Datos!$AO$4</xm:f>
            <x14:dxf>
              <fill>
                <patternFill>
                  <bgColor theme="5" tint="0.39994506668294322"/>
                </patternFill>
              </fill>
            </x14:dxf>
          </x14:cfRule>
          <x14:cfRule type="cellIs" priority="103" operator="equal" id="{84E4E0C5-57A6-4D3B-BB6E-008BF715BCCF}">
            <xm:f>Datos!$AO$3</xm:f>
            <x14:dxf>
              <fill>
                <patternFill>
                  <bgColor rgb="FFFFFF00"/>
                </patternFill>
              </fill>
            </x14:dxf>
          </x14:cfRule>
          <xm:sqref>AL110</xm:sqref>
        </x14:conditionalFormatting>
        <x14:conditionalFormatting xmlns:xm="http://schemas.microsoft.com/office/excel/2006/main">
          <x14:cfRule type="cellIs" priority="98" operator="equal" id="{0BA984D3-1DC0-4123-9DFF-D28958783D90}">
            <xm:f>Datos!$AO$4</xm:f>
            <x14:dxf>
              <fill>
                <patternFill>
                  <bgColor theme="5" tint="0.39994506668294322"/>
                </patternFill>
              </fill>
            </x14:dxf>
          </x14:cfRule>
          <x14:cfRule type="cellIs" priority="99" operator="equal" id="{ED4FDB56-2EEE-42B4-A100-3E20F08D66E2}">
            <xm:f>Datos!$AO$3</xm:f>
            <x14:dxf>
              <fill>
                <patternFill>
                  <bgColor rgb="FFFFFF00"/>
                </patternFill>
              </fill>
            </x14:dxf>
          </x14:cfRule>
          <x14:cfRule type="cellIs" priority="100" operator="equal" id="{80591B1D-C73A-4F7B-ACBF-28D1A6F01D60}">
            <xm:f>Datos!$AO$2</xm:f>
            <x14:dxf>
              <fill>
                <patternFill>
                  <bgColor rgb="FF92D050"/>
                </patternFill>
              </fill>
            </x14:dxf>
          </x14:cfRule>
          <xm:sqref>AR101</xm:sqref>
        </x14:conditionalFormatting>
        <x14:conditionalFormatting xmlns:xm="http://schemas.microsoft.com/office/excel/2006/main">
          <x14:cfRule type="cellIs" priority="95" operator="equal" id="{8EF261E1-9FD8-4AB5-AAD1-0D2235238302}">
            <xm:f>Datos!$AO$4</xm:f>
            <x14:dxf>
              <fill>
                <patternFill>
                  <bgColor theme="5" tint="0.39994506668294322"/>
                </patternFill>
              </fill>
            </x14:dxf>
          </x14:cfRule>
          <x14:cfRule type="cellIs" priority="96" operator="equal" id="{6FA43CD3-D391-4A49-A1AC-FF31C0F6EAF8}">
            <xm:f>Datos!$AO$3</xm:f>
            <x14:dxf>
              <fill>
                <patternFill>
                  <bgColor rgb="FFFFFF00"/>
                </patternFill>
              </fill>
            </x14:dxf>
          </x14:cfRule>
          <x14:cfRule type="cellIs" priority="97" operator="equal" id="{03F170BE-11A0-46DA-8F4A-D1651FA73CAD}">
            <xm:f>Datos!$AO$2</xm:f>
            <x14:dxf>
              <fill>
                <patternFill>
                  <bgColor rgb="FF92D050"/>
                </patternFill>
              </fill>
            </x14:dxf>
          </x14:cfRule>
          <xm:sqref>AR103</xm:sqref>
        </x14:conditionalFormatting>
        <x14:conditionalFormatting xmlns:xm="http://schemas.microsoft.com/office/excel/2006/main">
          <x14:cfRule type="cellIs" priority="92" operator="equal" id="{5BC54236-A1B8-40D5-96C2-CF695C542FD8}">
            <xm:f>Datos!$AO$4</xm:f>
            <x14:dxf>
              <fill>
                <patternFill>
                  <bgColor theme="5" tint="0.39994506668294322"/>
                </patternFill>
              </fill>
            </x14:dxf>
          </x14:cfRule>
          <x14:cfRule type="cellIs" priority="93" operator="equal" id="{059B22E9-023D-4DFD-981C-200A25C2E3DB}">
            <xm:f>Datos!$AO$3</xm:f>
            <x14:dxf>
              <fill>
                <patternFill>
                  <bgColor rgb="FFFFFF00"/>
                </patternFill>
              </fill>
            </x14:dxf>
          </x14:cfRule>
          <x14:cfRule type="cellIs" priority="94" operator="equal" id="{9734BC8B-58B8-46F2-8338-2B7CDCC2A384}">
            <xm:f>Datos!$AO$2</xm:f>
            <x14:dxf>
              <fill>
                <patternFill>
                  <bgColor rgb="FF92D050"/>
                </patternFill>
              </fill>
            </x14:dxf>
          </x14:cfRule>
          <xm:sqref>AR104</xm:sqref>
        </x14:conditionalFormatting>
        <x14:conditionalFormatting xmlns:xm="http://schemas.microsoft.com/office/excel/2006/main">
          <x14:cfRule type="cellIs" priority="89" operator="equal" id="{BD745AFC-377F-4999-8303-8A184F029A0F}">
            <xm:f>Datos!$AO$4</xm:f>
            <x14:dxf>
              <fill>
                <patternFill>
                  <bgColor theme="5" tint="0.39994506668294322"/>
                </patternFill>
              </fill>
            </x14:dxf>
          </x14:cfRule>
          <x14:cfRule type="cellIs" priority="90" operator="equal" id="{8390E01E-1272-4275-B8B9-C9BD7C8FB394}">
            <xm:f>Datos!$AO$3</xm:f>
            <x14:dxf>
              <fill>
                <patternFill>
                  <bgColor rgb="FFFFFF00"/>
                </patternFill>
              </fill>
            </x14:dxf>
          </x14:cfRule>
          <x14:cfRule type="cellIs" priority="91" operator="equal" id="{50C35F3C-5639-4A5B-BC06-4D92A1A9F154}">
            <xm:f>Datos!$AO$2</xm:f>
            <x14:dxf>
              <fill>
                <patternFill>
                  <bgColor rgb="FF92D050"/>
                </patternFill>
              </fill>
            </x14:dxf>
          </x14:cfRule>
          <xm:sqref>AR105</xm:sqref>
        </x14:conditionalFormatting>
        <x14:conditionalFormatting xmlns:xm="http://schemas.microsoft.com/office/excel/2006/main">
          <x14:cfRule type="cellIs" priority="86" operator="equal" id="{2C9EA159-CAD6-446E-A354-3ED157E6BD21}">
            <xm:f>Datos!$AO$4</xm:f>
            <x14:dxf>
              <fill>
                <patternFill>
                  <bgColor theme="5" tint="0.39994506668294322"/>
                </patternFill>
              </fill>
            </x14:dxf>
          </x14:cfRule>
          <x14:cfRule type="cellIs" priority="87" operator="equal" id="{DC714730-4BFF-41AF-9BAF-5FF26DE88121}">
            <xm:f>Datos!$AO$3</xm:f>
            <x14:dxf>
              <fill>
                <patternFill>
                  <bgColor rgb="FFFFFF00"/>
                </patternFill>
              </fill>
            </x14:dxf>
          </x14:cfRule>
          <x14:cfRule type="cellIs" priority="88" operator="equal" id="{8C108706-153C-4CE9-BD7F-FE1E18D55D96}">
            <xm:f>Datos!$AO$2</xm:f>
            <x14:dxf>
              <fill>
                <patternFill>
                  <bgColor rgb="FF92D050"/>
                </patternFill>
              </fill>
            </x14:dxf>
          </x14:cfRule>
          <xm:sqref>AR106</xm:sqref>
        </x14:conditionalFormatting>
        <x14:conditionalFormatting xmlns:xm="http://schemas.microsoft.com/office/excel/2006/main">
          <x14:cfRule type="cellIs" priority="83" operator="equal" id="{D06FCAF3-C3EB-49D1-87EA-AAFB82B67A32}">
            <xm:f>Datos!$AO$4</xm:f>
            <x14:dxf>
              <fill>
                <patternFill>
                  <bgColor theme="5" tint="0.39994506668294322"/>
                </patternFill>
              </fill>
            </x14:dxf>
          </x14:cfRule>
          <x14:cfRule type="cellIs" priority="84" operator="equal" id="{8B270D8C-E392-42E5-8FE1-C31724B33426}">
            <xm:f>Datos!$AO$3</xm:f>
            <x14:dxf>
              <fill>
                <patternFill>
                  <bgColor rgb="FFFFFF00"/>
                </patternFill>
              </fill>
            </x14:dxf>
          </x14:cfRule>
          <x14:cfRule type="cellIs" priority="85" operator="equal" id="{0A29F643-991D-402A-AF47-A6C069EA447B}">
            <xm:f>Datos!$AO$2</xm:f>
            <x14:dxf>
              <fill>
                <patternFill>
                  <bgColor rgb="FF92D050"/>
                </patternFill>
              </fill>
            </x14:dxf>
          </x14:cfRule>
          <xm:sqref>AR107</xm:sqref>
        </x14:conditionalFormatting>
        <x14:conditionalFormatting xmlns:xm="http://schemas.microsoft.com/office/excel/2006/main">
          <x14:cfRule type="cellIs" priority="80" operator="equal" id="{80B57BA4-737E-4D05-BC1A-44BB3BB95CE1}">
            <xm:f>Datos!$AO$4</xm:f>
            <x14:dxf>
              <fill>
                <patternFill>
                  <bgColor theme="5" tint="0.39994506668294322"/>
                </patternFill>
              </fill>
            </x14:dxf>
          </x14:cfRule>
          <x14:cfRule type="cellIs" priority="81" operator="equal" id="{6BD89B83-2DB5-4253-A875-4E438FDCBBB4}">
            <xm:f>Datos!$AO$3</xm:f>
            <x14:dxf>
              <fill>
                <patternFill>
                  <bgColor rgb="FFFFFF00"/>
                </patternFill>
              </fill>
            </x14:dxf>
          </x14:cfRule>
          <x14:cfRule type="cellIs" priority="82" operator="equal" id="{BD11FE76-E63C-4CDF-8D4D-65486EF924A1}">
            <xm:f>Datos!$AO$2</xm:f>
            <x14:dxf>
              <fill>
                <patternFill>
                  <bgColor rgb="FF92D050"/>
                </patternFill>
              </fill>
            </x14:dxf>
          </x14:cfRule>
          <xm:sqref>AR108</xm:sqref>
        </x14:conditionalFormatting>
        <x14:conditionalFormatting xmlns:xm="http://schemas.microsoft.com/office/excel/2006/main">
          <x14:cfRule type="cellIs" priority="77" operator="equal" id="{0B0F4CFA-E219-46FD-8C4A-B838EFAD4E80}">
            <xm:f>Datos!$AO$4</xm:f>
            <x14:dxf>
              <fill>
                <patternFill>
                  <bgColor theme="5" tint="0.39994506668294322"/>
                </patternFill>
              </fill>
            </x14:dxf>
          </x14:cfRule>
          <x14:cfRule type="cellIs" priority="78" operator="equal" id="{587E9779-896B-48C3-8DE8-538FC6EF88CA}">
            <xm:f>Datos!$AO$3</xm:f>
            <x14:dxf>
              <fill>
                <patternFill>
                  <bgColor rgb="FFFFFF00"/>
                </patternFill>
              </fill>
            </x14:dxf>
          </x14:cfRule>
          <x14:cfRule type="cellIs" priority="79" operator="equal" id="{07A1584A-5BDD-4784-9EBE-A684926B1670}">
            <xm:f>Datos!$AO$2</xm:f>
            <x14:dxf>
              <fill>
                <patternFill>
                  <bgColor rgb="FF92D050"/>
                </patternFill>
              </fill>
            </x14:dxf>
          </x14:cfRule>
          <xm:sqref>AR109</xm:sqref>
        </x14:conditionalFormatting>
        <x14:conditionalFormatting xmlns:xm="http://schemas.microsoft.com/office/excel/2006/main">
          <x14:cfRule type="cellIs" priority="74" operator="equal" id="{F62B8FB2-E758-4217-AF64-E48CE9B329D0}">
            <xm:f>Datos!$AO$4</xm:f>
            <x14:dxf>
              <fill>
                <patternFill>
                  <bgColor theme="5" tint="0.39994506668294322"/>
                </patternFill>
              </fill>
            </x14:dxf>
          </x14:cfRule>
          <x14:cfRule type="cellIs" priority="75" operator="equal" id="{B910B1B7-0595-420F-BDE8-873284BA7471}">
            <xm:f>Datos!$AO$3</xm:f>
            <x14:dxf>
              <fill>
                <patternFill>
                  <bgColor rgb="FFFFFF00"/>
                </patternFill>
              </fill>
            </x14:dxf>
          </x14:cfRule>
          <x14:cfRule type="cellIs" priority="76" operator="equal" id="{471F80E0-C71D-4D3C-843D-A8EE700987BB}">
            <xm:f>Datos!$AO$2</xm:f>
            <x14:dxf>
              <fill>
                <patternFill>
                  <bgColor rgb="FF92D050"/>
                </patternFill>
              </fill>
            </x14:dxf>
          </x14:cfRule>
          <xm:sqref>AR110</xm:sqref>
        </x14:conditionalFormatting>
        <x14:conditionalFormatting xmlns:xm="http://schemas.microsoft.com/office/excel/2006/main">
          <x14:cfRule type="cellIs" priority="71" operator="equal" id="{DAFC247C-9710-45D3-9F40-C51880262E0F}">
            <xm:f>Datos!$AO$4</xm:f>
            <x14:dxf>
              <fill>
                <patternFill>
                  <bgColor theme="5" tint="0.39994506668294322"/>
                </patternFill>
              </fill>
            </x14:dxf>
          </x14:cfRule>
          <x14:cfRule type="cellIs" priority="72" operator="equal" id="{303C7A5C-59F8-4DBA-82AD-CA4885B7E181}">
            <xm:f>Datos!$AO$3</xm:f>
            <x14:dxf>
              <fill>
                <patternFill>
                  <bgColor rgb="FFFFFF00"/>
                </patternFill>
              </fill>
            </x14:dxf>
          </x14:cfRule>
          <x14:cfRule type="cellIs" priority="73" operator="equal" id="{0FD7BD5D-2046-4C5A-898D-A449A8197365}">
            <xm:f>Datos!$AO$2</xm:f>
            <x14:dxf>
              <fill>
                <patternFill>
                  <bgColor rgb="FF92D050"/>
                </patternFill>
              </fill>
            </x14:dxf>
          </x14:cfRule>
          <xm:sqref>AT101</xm:sqref>
        </x14:conditionalFormatting>
        <x14:conditionalFormatting xmlns:xm="http://schemas.microsoft.com/office/excel/2006/main">
          <x14:cfRule type="cellIs" priority="68" operator="equal" id="{147DE287-FD41-4BD5-9B73-9A9C479FC192}">
            <xm:f>Datos!$AO$4</xm:f>
            <x14:dxf>
              <fill>
                <patternFill>
                  <bgColor theme="5" tint="0.39994506668294322"/>
                </patternFill>
              </fill>
            </x14:dxf>
          </x14:cfRule>
          <x14:cfRule type="cellIs" priority="69" operator="equal" id="{D316CFA5-B44D-403C-B00F-BE8E0F1A45E3}">
            <xm:f>Datos!$AO$3</xm:f>
            <x14:dxf>
              <fill>
                <patternFill>
                  <bgColor rgb="FFFFFF00"/>
                </patternFill>
              </fill>
            </x14:dxf>
          </x14:cfRule>
          <x14:cfRule type="cellIs" priority="70" operator="equal" id="{A425F3F2-DF70-475D-99AA-FDCD6595CD00}">
            <xm:f>Datos!$AO$2</xm:f>
            <x14:dxf>
              <fill>
                <patternFill>
                  <bgColor rgb="FF92D050"/>
                </patternFill>
              </fill>
            </x14:dxf>
          </x14:cfRule>
          <xm:sqref>AT103</xm:sqref>
        </x14:conditionalFormatting>
        <x14:conditionalFormatting xmlns:xm="http://schemas.microsoft.com/office/excel/2006/main">
          <x14:cfRule type="cellIs" priority="65" operator="equal" id="{9535D735-97A4-4A94-ABD5-E112B8994706}">
            <xm:f>Datos!$AO$4</xm:f>
            <x14:dxf>
              <fill>
                <patternFill>
                  <bgColor theme="5" tint="0.39994506668294322"/>
                </patternFill>
              </fill>
            </x14:dxf>
          </x14:cfRule>
          <x14:cfRule type="cellIs" priority="66" operator="equal" id="{C3518AFB-B728-492D-9C6F-700D205F1F03}">
            <xm:f>Datos!$AO$3</xm:f>
            <x14:dxf>
              <fill>
                <patternFill>
                  <bgColor rgb="FFFFFF00"/>
                </patternFill>
              </fill>
            </x14:dxf>
          </x14:cfRule>
          <x14:cfRule type="cellIs" priority="67" operator="equal" id="{9555C957-0D0A-40BD-97F1-CC64A49F9C0A}">
            <xm:f>Datos!$AO$2</xm:f>
            <x14:dxf>
              <fill>
                <patternFill>
                  <bgColor rgb="FF92D050"/>
                </patternFill>
              </fill>
            </x14:dxf>
          </x14:cfRule>
          <xm:sqref>AT104</xm:sqref>
        </x14:conditionalFormatting>
        <x14:conditionalFormatting xmlns:xm="http://schemas.microsoft.com/office/excel/2006/main">
          <x14:cfRule type="cellIs" priority="62" operator="equal" id="{AA28A5AA-3CCA-46C0-A9CD-06DC3CC368CF}">
            <xm:f>Datos!$AO$4</xm:f>
            <x14:dxf>
              <fill>
                <patternFill>
                  <bgColor theme="5" tint="0.39994506668294322"/>
                </patternFill>
              </fill>
            </x14:dxf>
          </x14:cfRule>
          <x14:cfRule type="cellIs" priority="63" operator="equal" id="{882041BE-30FD-4E6B-8981-5A56AF427863}">
            <xm:f>Datos!$AO$3</xm:f>
            <x14:dxf>
              <fill>
                <patternFill>
                  <bgColor rgb="FFFFFF00"/>
                </patternFill>
              </fill>
            </x14:dxf>
          </x14:cfRule>
          <x14:cfRule type="cellIs" priority="64" operator="equal" id="{D03FF395-A781-4272-8ACE-E3FF68DC9072}">
            <xm:f>Datos!$AO$2</xm:f>
            <x14:dxf>
              <fill>
                <patternFill>
                  <bgColor rgb="FF92D050"/>
                </patternFill>
              </fill>
            </x14:dxf>
          </x14:cfRule>
          <xm:sqref>AT105</xm:sqref>
        </x14:conditionalFormatting>
        <x14:conditionalFormatting xmlns:xm="http://schemas.microsoft.com/office/excel/2006/main">
          <x14:cfRule type="cellIs" priority="59" operator="equal" id="{50072F21-67B0-43C8-8A30-FAB6CC596501}">
            <xm:f>Datos!$AO$4</xm:f>
            <x14:dxf>
              <fill>
                <patternFill>
                  <bgColor theme="5" tint="0.39994506668294322"/>
                </patternFill>
              </fill>
            </x14:dxf>
          </x14:cfRule>
          <x14:cfRule type="cellIs" priority="60" operator="equal" id="{039D91FF-A102-4DB4-9455-1F0A4144B14A}">
            <xm:f>Datos!$AO$3</xm:f>
            <x14:dxf>
              <fill>
                <patternFill>
                  <bgColor rgb="FFFFFF00"/>
                </patternFill>
              </fill>
            </x14:dxf>
          </x14:cfRule>
          <x14:cfRule type="cellIs" priority="61" operator="equal" id="{A15BC967-A27C-4C91-B33F-296CB6A5286D}">
            <xm:f>Datos!$AO$2</xm:f>
            <x14:dxf>
              <fill>
                <patternFill>
                  <bgColor rgb="FF92D050"/>
                </patternFill>
              </fill>
            </x14:dxf>
          </x14:cfRule>
          <xm:sqref>AT106</xm:sqref>
        </x14:conditionalFormatting>
        <x14:conditionalFormatting xmlns:xm="http://schemas.microsoft.com/office/excel/2006/main">
          <x14:cfRule type="cellIs" priority="56" operator="equal" id="{90FC55CD-F8AC-4DDC-BCFA-ADD6BF4A3F06}">
            <xm:f>Datos!$AO$4</xm:f>
            <x14:dxf>
              <fill>
                <patternFill>
                  <bgColor theme="5" tint="0.39994506668294322"/>
                </patternFill>
              </fill>
            </x14:dxf>
          </x14:cfRule>
          <x14:cfRule type="cellIs" priority="57" operator="equal" id="{A9CBBAD4-A3D4-4BAB-943E-736892169EB9}">
            <xm:f>Datos!$AO$3</xm:f>
            <x14:dxf>
              <fill>
                <patternFill>
                  <bgColor rgb="FFFFFF00"/>
                </patternFill>
              </fill>
            </x14:dxf>
          </x14:cfRule>
          <x14:cfRule type="cellIs" priority="58" operator="equal" id="{DCBBAAA8-B8B6-4021-8D22-EA093ACDFA8C}">
            <xm:f>Datos!$AO$2</xm:f>
            <x14:dxf>
              <fill>
                <patternFill>
                  <bgColor rgb="FF92D050"/>
                </patternFill>
              </fill>
            </x14:dxf>
          </x14:cfRule>
          <xm:sqref>AT107</xm:sqref>
        </x14:conditionalFormatting>
        <x14:conditionalFormatting xmlns:xm="http://schemas.microsoft.com/office/excel/2006/main">
          <x14:cfRule type="cellIs" priority="53" operator="equal" id="{FEFB84B9-76D3-4335-A2C0-C3996D4060C9}">
            <xm:f>Datos!$AO$4</xm:f>
            <x14:dxf>
              <fill>
                <patternFill>
                  <bgColor theme="5" tint="0.39994506668294322"/>
                </patternFill>
              </fill>
            </x14:dxf>
          </x14:cfRule>
          <x14:cfRule type="cellIs" priority="54" operator="equal" id="{888B1A32-D4E2-4EAB-9FEA-3AEC00F84104}">
            <xm:f>Datos!$AO$3</xm:f>
            <x14:dxf>
              <fill>
                <patternFill>
                  <bgColor rgb="FFFFFF00"/>
                </patternFill>
              </fill>
            </x14:dxf>
          </x14:cfRule>
          <x14:cfRule type="cellIs" priority="55" operator="equal" id="{ABE4909D-8EFF-4A6C-9278-E5DAD71D7856}">
            <xm:f>Datos!$AO$2</xm:f>
            <x14:dxf>
              <fill>
                <patternFill>
                  <bgColor rgb="FF92D050"/>
                </patternFill>
              </fill>
            </x14:dxf>
          </x14:cfRule>
          <xm:sqref>AT108</xm:sqref>
        </x14:conditionalFormatting>
        <x14:conditionalFormatting xmlns:xm="http://schemas.microsoft.com/office/excel/2006/main">
          <x14:cfRule type="cellIs" priority="50" operator="equal" id="{E4654E47-7A48-4F20-A932-B3A6331E5930}">
            <xm:f>Datos!$AO$4</xm:f>
            <x14:dxf>
              <fill>
                <patternFill>
                  <bgColor theme="5" tint="0.39994506668294322"/>
                </patternFill>
              </fill>
            </x14:dxf>
          </x14:cfRule>
          <x14:cfRule type="cellIs" priority="51" operator="equal" id="{EB14DDE5-AD80-4C08-8C0C-7A059D7DA7EB}">
            <xm:f>Datos!$AO$3</xm:f>
            <x14:dxf>
              <fill>
                <patternFill>
                  <bgColor rgb="FFFFFF00"/>
                </patternFill>
              </fill>
            </x14:dxf>
          </x14:cfRule>
          <x14:cfRule type="cellIs" priority="52" operator="equal" id="{B9AEAEA8-8F34-4F3E-A400-D4E1FC20879A}">
            <xm:f>Datos!$AO$2</xm:f>
            <x14:dxf>
              <fill>
                <patternFill>
                  <bgColor rgb="FF92D050"/>
                </patternFill>
              </fill>
            </x14:dxf>
          </x14:cfRule>
          <xm:sqref>AT109</xm:sqref>
        </x14:conditionalFormatting>
        <x14:conditionalFormatting xmlns:xm="http://schemas.microsoft.com/office/excel/2006/main">
          <x14:cfRule type="cellIs" priority="47" operator="equal" id="{E1C86A6B-0DB8-48D3-9558-3C85AFC45CC7}">
            <xm:f>Datos!$AO$4</xm:f>
            <x14:dxf>
              <fill>
                <patternFill>
                  <bgColor theme="5" tint="0.39994506668294322"/>
                </patternFill>
              </fill>
            </x14:dxf>
          </x14:cfRule>
          <x14:cfRule type="cellIs" priority="48" operator="equal" id="{C8862539-3DF7-4D68-B9E0-2842D216B3CA}">
            <xm:f>Datos!$AO$3</xm:f>
            <x14:dxf>
              <fill>
                <patternFill>
                  <bgColor rgb="FFFFFF00"/>
                </patternFill>
              </fill>
            </x14:dxf>
          </x14:cfRule>
          <x14:cfRule type="cellIs" priority="49" operator="equal" id="{7F925804-3683-47DA-AF0C-A85391DF7338}">
            <xm:f>Datos!$AO$2</xm:f>
            <x14:dxf>
              <fill>
                <patternFill>
                  <bgColor rgb="FF92D050"/>
                </patternFill>
              </fill>
            </x14:dxf>
          </x14:cfRule>
          <xm:sqref>AT110</xm:sqref>
        </x14:conditionalFormatting>
        <x14:conditionalFormatting xmlns:xm="http://schemas.microsoft.com/office/excel/2006/main">
          <x14:cfRule type="cellIs" priority="44" operator="equal" id="{6ABDAE3C-9156-4CED-A31D-44E8728FDAEE}">
            <xm:f>Datos!$AO$4</xm:f>
            <x14:dxf>
              <fill>
                <patternFill>
                  <bgColor theme="5" tint="0.39994506668294322"/>
                </patternFill>
              </fill>
            </x14:dxf>
          </x14:cfRule>
          <x14:cfRule type="cellIs" priority="45" operator="equal" id="{82DB912A-B3A6-4267-B08D-20FD12815F2A}">
            <xm:f>Datos!$AO$3</xm:f>
            <x14:dxf>
              <fill>
                <patternFill>
                  <bgColor rgb="FFFFFF00"/>
                </patternFill>
              </fill>
            </x14:dxf>
          </x14:cfRule>
          <x14:cfRule type="cellIs" priority="46" operator="equal" id="{29223E07-82DE-4EAA-A478-93B426D72EED}">
            <xm:f>Datos!$AO$2</xm:f>
            <x14:dxf>
              <fill>
                <patternFill>
                  <bgColor rgb="FF92D050"/>
                </patternFill>
              </fill>
            </x14:dxf>
          </x14:cfRule>
          <xm:sqref>AW86</xm:sqref>
        </x14:conditionalFormatting>
        <x14:conditionalFormatting xmlns:xm="http://schemas.microsoft.com/office/excel/2006/main">
          <x14:cfRule type="cellIs" priority="41" operator="equal" id="{C08F2F76-BDC5-448C-98C4-F2E17BDCE738}">
            <xm:f>Datos!$AO$4</xm:f>
            <x14:dxf>
              <fill>
                <patternFill>
                  <bgColor theme="5" tint="0.39994506668294322"/>
                </patternFill>
              </fill>
            </x14:dxf>
          </x14:cfRule>
          <x14:cfRule type="cellIs" priority="42" operator="equal" id="{7B9319E7-53EF-4C20-8AB6-2205FEF355F8}">
            <xm:f>Datos!$AO$3</xm:f>
            <x14:dxf>
              <fill>
                <patternFill>
                  <bgColor rgb="FFFFFF00"/>
                </patternFill>
              </fill>
            </x14:dxf>
          </x14:cfRule>
          <x14:cfRule type="cellIs" priority="43" operator="equal" id="{414BB8AE-7978-4DC8-A00E-199C0504CAD3}">
            <xm:f>Datos!$AO$2</xm:f>
            <x14:dxf>
              <fill>
                <patternFill>
                  <bgColor rgb="FF92D050"/>
                </patternFill>
              </fill>
            </x14:dxf>
          </x14:cfRule>
          <xm:sqref>AW101</xm:sqref>
        </x14:conditionalFormatting>
        <x14:conditionalFormatting xmlns:xm="http://schemas.microsoft.com/office/excel/2006/main">
          <x14:cfRule type="expression" priority="38" id="{5BF35816-757F-4F86-9C5F-5DE53D7F0092}">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20" operator="equal" id="{CA320185-D1A2-4DA5-9880-F02E9F4DFAA5}">
            <xm:f>Datos!$AQ$3</xm:f>
            <x14:dxf>
              <fill>
                <patternFill>
                  <bgColor theme="5" tint="0.39994506668294322"/>
                </patternFill>
              </fill>
            </x14:dxf>
          </x14:cfRule>
          <x14:cfRule type="cellIs" priority="21" operator="equal" id="{6C3A11D9-18EE-4BC5-8013-D660155A464C}">
            <xm:f>Datos!$AQ$2</xm:f>
            <x14:dxf>
              <fill>
                <patternFill>
                  <bgColor rgb="FF92D050"/>
                </patternFill>
              </fill>
            </x14:dxf>
          </x14:cfRule>
          <xm:sqref>AZ86:BB95</xm:sqref>
        </x14:conditionalFormatting>
        <x14:conditionalFormatting xmlns:xm="http://schemas.microsoft.com/office/excel/2006/main">
          <x14:cfRule type="cellIs" priority="17" operator="equal" id="{8066F79A-3070-4163-AD8F-7C8B4A082C5C}">
            <xm:f>Datos!$AR$4</xm:f>
            <x14:dxf>
              <fill>
                <patternFill>
                  <bgColor theme="5" tint="0.39994506668294322"/>
                </patternFill>
              </fill>
            </x14:dxf>
          </x14:cfRule>
          <x14:cfRule type="cellIs" priority="18" operator="equal" id="{04BFEB5E-0DF1-4BC6-9B07-5661E5A3D96E}">
            <xm:f>Datos!$AR$3</xm:f>
            <x14:dxf>
              <fill>
                <patternFill>
                  <bgColor rgb="FFFFFF00"/>
                </patternFill>
              </fill>
            </x14:dxf>
          </x14:cfRule>
          <x14:cfRule type="cellIs" priority="19" operator="equal" id="{4B883B47-ADC7-468F-B1B5-BBC2EF04833C}">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Proceso'!$D$60:$D$69</xm:f>
          </x14:formula1>
          <xm:sqref>J50:AB59</xm:sqref>
        </x14:dataValidation>
        <x14:dataValidation type="list" allowBlank="1" showInputMessage="1" showErrorMessage="1">
          <x14:formula1>
            <xm:f>Datos!$I$2:$I$21</xm:f>
          </x14:formula1>
          <xm:sqref>S17:V17</xm:sqref>
        </x14:dataValidation>
        <x14:dataValidation type="list" allowBlank="1" showInputMessage="1">
          <x14:formula1>
            <xm:f>'Contexto Proceso'!$D$46:$D$58</xm:f>
          </x14:formula1>
          <xm:sqref>J38:AB47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H231"/>
  <sheetViews>
    <sheetView showGridLines="0" view="pageBreakPreview" topLeftCell="A2" zoomScale="80" zoomScaleNormal="100" zoomScaleSheetLayoutView="80" workbookViewId="0">
      <selection activeCell="V12" sqref="V12:AJ12"/>
    </sheetView>
  </sheetViews>
  <sheetFormatPr defaultColWidth="11.5703125" defaultRowHeight="15"/>
  <cols>
    <col min="1" max="6" width="2.7109375" style="52" customWidth="1"/>
    <col min="7" max="7" width="3.140625" style="52" customWidth="1"/>
    <col min="8" max="8" width="4.42578125" style="52" customWidth="1"/>
    <col min="9" max="9" width="3.7109375" style="52" customWidth="1"/>
    <col min="10" max="11" width="2.7109375" style="52" customWidth="1"/>
    <col min="12" max="12" width="3.42578125" style="52" customWidth="1"/>
    <col min="13" max="15" width="2.7109375" style="52" customWidth="1"/>
    <col min="16" max="17" width="4.7109375" style="52" customWidth="1"/>
    <col min="18" max="20" width="2.7109375" style="52" customWidth="1"/>
    <col min="21" max="21" width="4.28515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6.85546875" style="52" customWidth="1"/>
    <col min="46" max="47" width="2.7109375" style="52" customWidth="1"/>
    <col min="48" max="48" width="4.7109375" style="52" customWidth="1"/>
    <col min="49" max="50" width="2.7109375" style="52" customWidth="1"/>
    <col min="51" max="51" width="4" style="52" customWidth="1"/>
    <col min="52" max="53" width="2.7109375" style="52" customWidth="1"/>
    <col min="54" max="54" width="7.42578125" style="52" customWidth="1"/>
    <col min="55" max="58" width="2.7109375" style="52" customWidth="1"/>
    <col min="59" max="59" width="37.85546875" style="52" customWidth="1"/>
    <col min="60" max="60" width="2.7109375" style="52" customWidth="1"/>
    <col min="61"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86" width="11.5703125" style="52" hidden="1" customWidth="1"/>
    <col min="87" max="91" width="11.5703125" style="52" customWidth="1"/>
    <col min="92"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47"/>
      <c r="Q6" s="247"/>
      <c r="R6" s="247"/>
      <c r="S6" s="247"/>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47"/>
      <c r="E8" s="247"/>
      <c r="F8" s="247"/>
      <c r="G8" s="247"/>
      <c r="H8" s="57"/>
      <c r="I8" s="57"/>
      <c r="J8" s="61"/>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57"/>
      <c r="BD8" s="57"/>
      <c r="BE8" s="57"/>
      <c r="BF8" s="57"/>
      <c r="BG8" s="59"/>
    </row>
    <row r="9" spans="1:64" ht="31.15" customHeight="1">
      <c r="A9" s="56"/>
      <c r="B9" s="57"/>
      <c r="C9" s="58"/>
      <c r="D9" s="715" t="s">
        <v>30</v>
      </c>
      <c r="E9" s="715"/>
      <c r="F9" s="715"/>
      <c r="G9" s="715"/>
      <c r="H9" s="715"/>
      <c r="I9" s="715"/>
      <c r="J9" s="61"/>
      <c r="K9" s="946"/>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23.45" hidden="1" customHeight="1">
      <c r="A10" s="56"/>
      <c r="B10" s="57"/>
      <c r="C10" s="58"/>
      <c r="D10" s="58"/>
      <c r="E10" s="58"/>
      <c r="F10" s="247"/>
      <c r="G10" s="247"/>
      <c r="H10" s="247"/>
      <c r="I10" s="247"/>
      <c r="J10" s="61"/>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47"/>
      <c r="G11" s="247"/>
      <c r="H11" s="247"/>
      <c r="I11" s="247"/>
      <c r="J11" s="61"/>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62"/>
      <c r="AU11" s="62"/>
      <c r="AV11" s="62"/>
      <c r="AW11" s="62"/>
      <c r="AX11" s="62"/>
      <c r="AY11" s="62"/>
      <c r="AZ11" s="62"/>
      <c r="BA11" s="62"/>
      <c r="BB11" s="62"/>
      <c r="BC11" s="62"/>
      <c r="BD11" s="57"/>
      <c r="BE11" s="57"/>
      <c r="BF11" s="57"/>
      <c r="BG11" s="59"/>
      <c r="BJ11" s="246"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600</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6</v>
      </c>
      <c r="AL12" s="57"/>
      <c r="AM12" s="57"/>
      <c r="AN12" s="57"/>
      <c r="AO12" s="57"/>
      <c r="AP12" s="57"/>
      <c r="AQ12" s="57"/>
      <c r="AR12" s="57"/>
      <c r="AS12" s="57"/>
      <c r="AT12" s="57"/>
      <c r="AU12" s="248"/>
      <c r="AV12" s="248"/>
      <c r="AW12" s="248"/>
      <c r="AX12" s="248"/>
      <c r="AY12" s="248"/>
      <c r="AZ12" s="248"/>
      <c r="BA12" s="248"/>
      <c r="BB12" s="248"/>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34"/>
      <c r="E17" s="934"/>
      <c r="F17" s="934"/>
      <c r="G17" s="934"/>
      <c r="H17" s="934"/>
      <c r="I17" s="934"/>
      <c r="J17" s="934"/>
      <c r="K17" s="934"/>
      <c r="L17" s="934"/>
      <c r="M17" s="934"/>
      <c r="N17" s="934"/>
      <c r="O17" s="934"/>
      <c r="P17" s="934"/>
      <c r="Q17" s="934"/>
      <c r="R17" s="57"/>
      <c r="S17" s="934"/>
      <c r="T17" s="934"/>
      <c r="U17" s="934"/>
      <c r="V17" s="934"/>
      <c r="W17" s="57"/>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3"/>
      <c r="C18" s="223"/>
      <c r="D18" s="223"/>
      <c r="E18" s="223"/>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3"/>
      <c r="C19" s="223"/>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3"/>
      <c r="C20" s="223"/>
      <c r="D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66" t="str">
        <f>IF('Contexto Estrat. Ins'!$D$9&lt;&gt;"",'Contexto Estrat. Ins'!$D$8,"")</f>
        <v/>
      </c>
      <c r="BL20" s="66" t="str">
        <f>IF('Contexto Estrat. Ins'!$D$10&lt;&gt;"",'Contexto Estrat. Ins'!$D$8,"")</f>
        <v/>
      </c>
      <c r="BM20" s="66" t="str">
        <f>IF('Contexto Estrat. Ins'!$D$11&lt;&gt;"",'Contexto Estrat. Ins'!$D$8,"")</f>
        <v/>
      </c>
      <c r="BN20" s="66" t="str">
        <f>IF('Contexto Estrat. Ins'!$D$12&lt;&gt;"",'Contexto Estrat. Ins'!$D$8,"")</f>
        <v/>
      </c>
      <c r="BO20" s="66" t="str">
        <f>IF('Contexto Estrat. Ins'!$D$13&lt;&gt;"",'Contexto Estrat. Ins'!$D$8,"")</f>
        <v/>
      </c>
      <c r="BP20" s="66"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66" t="str">
        <f>IF('Contexto Estrat. Ins'!$E$9&lt;&gt;"",'Contexto Estrat. Ins'!$E$8,"")</f>
        <v/>
      </c>
      <c r="BL21" s="66" t="str">
        <f>IF('Contexto Estrat. Ins'!$E$10&lt;&gt;"",'Contexto Estrat. Ins'!$E$8,"")</f>
        <v/>
      </c>
      <c r="BM21" s="66" t="str">
        <f>IF('Contexto Estrat. Ins'!$E$11&lt;&gt;"",'Contexto Estrat. Ins'!$E$8,"")</f>
        <v/>
      </c>
      <c r="BN21" s="66" t="str">
        <f>IF('Contexto Estrat. Ins'!$E$12&lt;&gt;"",'Contexto Estrat. Ins'!$E$8,"")</f>
        <v/>
      </c>
      <c r="BO21" s="66" t="str">
        <f>IF('Contexto Estrat. Ins'!$E$13&lt;&gt;"",'Contexto Estrat. Ins'!$E$8,"")</f>
        <v/>
      </c>
      <c r="BP21" s="66"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66" t="str">
        <f>IF('Contexto Estrat. Ins'!$F$9&lt;&gt;"",'Contexto Estrat. Ins'!$F$8,"")</f>
        <v/>
      </c>
      <c r="BL22" s="66" t="str">
        <f>IF('Contexto Estrat. Ins'!$F$10&lt;&gt;"",'Contexto Estrat. Ins'!$F$8,"")</f>
        <v/>
      </c>
      <c r="BM22" s="66" t="str">
        <f>IF('Contexto Estrat. Ins'!$F$11&lt;&gt;"",'Contexto Estrat. Ins'!$F$8,"")</f>
        <v/>
      </c>
      <c r="BN22" s="66" t="str">
        <f>IF('Contexto Estrat. Ins'!$F$12&lt;&gt;"",'Contexto Estrat. Ins'!$F$8,"")</f>
        <v/>
      </c>
      <c r="BO22" s="66" t="str">
        <f>IF('Contexto Estrat. Ins'!$F$13&lt;&gt;"",'Contexto Estrat. Ins'!$F$8,"")</f>
        <v/>
      </c>
      <c r="BP22" s="66"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31.15" customHeight="1">
      <c r="A23" s="56"/>
      <c r="B23" s="57"/>
      <c r="C23" s="57"/>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c r="AZ23" s="936"/>
      <c r="BA23" s="936"/>
      <c r="BB23" s="936"/>
      <c r="BC23" s="936"/>
      <c r="BD23" s="936"/>
      <c r="BE23" s="936"/>
      <c r="BF23" s="936"/>
      <c r="BG23" s="59"/>
      <c r="BK23" s="66" t="str">
        <f>IF('Contexto Estrat. Ins'!$G$9&lt;&gt;"",'Contexto Estrat. Ins'!$G$8,"")</f>
        <v/>
      </c>
      <c r="BL23" s="66" t="str">
        <f>IF('Contexto Estrat. Ins'!$G$10&lt;&gt;"",'Contexto Estrat. Ins'!$G$8,"")</f>
        <v/>
      </c>
      <c r="BM23" s="66" t="str">
        <f>IF('Contexto Estrat. Ins'!$G$11&lt;&gt;"",'Contexto Estrat. Ins'!$G$8,"")</f>
        <v/>
      </c>
      <c r="BN23" s="66" t="str">
        <f>IF('Contexto Estrat. Ins'!$G$12&lt;&gt;"",'Contexto Estrat. Ins'!$G$8,"")</f>
        <v/>
      </c>
      <c r="BO23" s="66" t="str">
        <f>IF('Contexto Estrat. Ins'!$G$13&lt;&gt;"",'Contexto Estrat. Ins'!$G$8,"")</f>
        <v/>
      </c>
      <c r="BP23" s="66"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4" spans="1:85" s="457" customFormat="1" ht="31.15" customHeight="1">
      <c r="A24" s="451"/>
      <c r="B24" s="452"/>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4"/>
      <c r="AX24" s="454"/>
      <c r="AY24" s="455"/>
      <c r="AZ24" s="455"/>
      <c r="BA24" s="455"/>
      <c r="BB24" s="455"/>
      <c r="BC24" s="455"/>
      <c r="BD24" s="455"/>
      <c r="BE24" s="455"/>
      <c r="BF24" s="455"/>
      <c r="BG24" s="456"/>
      <c r="BK24" s="458"/>
      <c r="BL24" s="458"/>
      <c r="BM24" s="458"/>
      <c r="BN24" s="458"/>
      <c r="BO24" s="458"/>
      <c r="BP24" s="458"/>
      <c r="BQ24" s="458"/>
      <c r="BS24" s="458"/>
      <c r="BT24" s="458"/>
      <c r="BU24" s="458"/>
      <c r="BV24" s="458"/>
      <c r="BW24" s="458"/>
      <c r="BX24" s="458"/>
      <c r="BY24" s="458"/>
      <c r="CA24" s="458"/>
      <c r="CB24" s="458"/>
      <c r="CC24" s="458"/>
      <c r="CD24" s="458"/>
      <c r="CE24" s="458"/>
      <c r="CF24" s="458"/>
      <c r="CG24" s="458"/>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ht="15.6" customHeight="1">
      <c r="A26" s="56"/>
      <c r="B26" s="57"/>
      <c r="C26" s="57"/>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0"/>
      <c r="AT26" s="73"/>
      <c r="AU26" s="73"/>
      <c r="AV26" s="73"/>
      <c r="AW26" s="73"/>
      <c r="AX26" s="73"/>
      <c r="AY26" s="73"/>
      <c r="AZ26" s="73"/>
      <c r="BA26" s="73"/>
      <c r="BB26" s="73"/>
      <c r="BC26" s="57"/>
      <c r="BD26" s="57"/>
      <c r="BE26" s="57"/>
      <c r="BF26" s="57"/>
      <c r="BG26" s="59"/>
      <c r="BK26" s="66" t="str">
        <f>IF('Contexto Estrat. Ins'!$H$9&lt;&gt;"",'Contexto Estrat. Ins'!$H$8,"")</f>
        <v/>
      </c>
      <c r="BL26" s="66" t="str">
        <f>IF('Contexto Estrat. Ins'!$H$10&lt;&gt;"",'Contexto Estrat. Ins'!$H$8,"")</f>
        <v/>
      </c>
      <c r="BM26" s="66" t="str">
        <f>IF('Contexto Estrat. Ins'!$H$11&lt;&gt;"",'Contexto Estrat. Ins'!$H$8,"")</f>
        <v/>
      </c>
      <c r="BN26" s="66" t="str">
        <f>IF('Contexto Estrat. Ins'!$H$12&lt;&gt;"",'Contexto Estrat. Ins'!$H$8,"")</f>
        <v/>
      </c>
      <c r="BO26" s="66" t="str">
        <f>IF('Contexto Estrat. Ins'!$H$13&lt;&gt;"",'Contexto Estrat. Ins'!$H$8,"")</f>
        <v/>
      </c>
      <c r="BP26" s="66" t="str">
        <f>IF('Contexto Estrat. Ins'!$H$14&lt;&gt;"",'Contexto Estrat. Ins'!$H$8,"")</f>
        <v/>
      </c>
      <c r="BQ26" s="66" t="str">
        <f>IF($D$28='Contexto Estrat. Ins'!$B$9,BK26,IF($D$28='Contexto Estrat. Ins'!$B$10,BL26,IF($D$28='Contexto Estrat. Ins'!$B$11,BM26,IF($D$28='Contexto Estrat. Ins'!$B$12,BN26,IF($D$28='Contexto Estrat. Ins'!$B$13,BO26,IF($D$28='Contexto Estrat. Ins'!$B$14,BP26,""))))))</f>
        <v/>
      </c>
      <c r="BS26" s="66" t="str">
        <f>IF('Contexto Estrat. Ins'!$H$39&lt;&gt;"",'Contexto Estrat. Ins'!$H$38,"")</f>
        <v/>
      </c>
      <c r="BT26" s="66" t="str">
        <f>IF('Contexto Estrat. Ins'!$H$40&lt;&gt;"",'Contexto Estrat. Ins'!$H$38,"")</f>
        <v/>
      </c>
      <c r="BU26" s="66" t="str">
        <f>IF('Contexto Estrat. Ins'!$H$41&lt;&gt;"",'Contexto Estrat. Ins'!$H$38,"")</f>
        <v/>
      </c>
      <c r="BV26" s="66" t="str">
        <f>IF('Contexto Estrat. Ins'!$H$42&lt;&gt;"",'Contexto Estrat. Ins'!$H$38,"")</f>
        <v/>
      </c>
      <c r="BW26" s="66" t="str">
        <f>IF('Contexto Estrat. Ins'!$H$43&lt;&gt;"",'Contexto Estrat. Ins'!$H$38,"")</f>
        <v/>
      </c>
      <c r="BX26" s="66" t="str">
        <f>IF('Contexto Estrat. Ins'!$H$44&lt;&gt;"",'Contexto Estrat. Ins'!$H$38,"")</f>
        <v/>
      </c>
      <c r="BY26" s="66" t="str">
        <f>IF($D$28='Contexto Estrat. Ins'!$B$39,BS26,IF($D$28='Contexto Estrat. Ins'!$B$40,BT26,IF($D$28='Contexto Estrat. Ins'!$B$41,BU26,IF($D$28='Contexto Estrat. Ins'!$B$42,BV26,IF($D$28='Contexto Estrat. Ins'!$B$43,BW26,IF($D$28='Contexto Estrat. Ins'!$B$44,BX26,""))))))</f>
        <v/>
      </c>
      <c r="CA26" s="66" t="str">
        <f>IF('Contexto Estrat. Ins'!$H$19&lt;&gt;"",'Contexto Estrat. Ins'!$H$18,"")</f>
        <v/>
      </c>
      <c r="CB26" s="66" t="str">
        <f>IF('Contexto Estrat. Ins'!$H$20&lt;&gt;"",'Contexto Estrat. Ins'!$H$18,"")</f>
        <v/>
      </c>
      <c r="CC26" s="66" t="str">
        <f>IF('Contexto Estrat. Ins'!$H$21&lt;&gt;"",'Contexto Estrat. Ins'!$H$18,"")</f>
        <v/>
      </c>
      <c r="CD26" s="66" t="str">
        <f>IF('Contexto Estrat. Ins'!$H$22&lt;&gt;"",'Contexto Estrat. Ins'!$H$18,"")</f>
        <v/>
      </c>
      <c r="CE26" s="66" t="str">
        <f>IF('Contexto Estrat. Ins'!$H$23&lt;&gt;"",'Contexto Estrat. Ins'!$H$18,"")</f>
        <v/>
      </c>
      <c r="CF26" s="66" t="str">
        <f>IF('Contexto Estrat. Ins'!$H$24&lt;&gt;"",'Contexto Estrat. Ins'!$H$18,"")</f>
        <v/>
      </c>
      <c r="CG26" s="66" t="str">
        <f>IF($D$28='Contexto Estrat. Ins'!$B$19,CA26,IF($D$28='Contexto Estrat. Ins'!$B$20,CB26,IF($D$28='Contexto Estrat. Ins'!$B$21,CC26,IF($D$28='Contexto Estrat. Ins'!$B$22,CD26,IF($D$28='Contexto Estrat. Ins'!$B$23,CE26,IF($D$28='Contexto Estrat. Ins'!$B$24,CF26,""))))))</f>
        <v/>
      </c>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IF(OR(AK12=Datos!A2,AK12=Datos!A3,AK12=Datos!A4,AK12=Datos!A5),"Seleccione o mencione otros procesos del SIG posiblemente afectados",IF(AK12=Datos!A9,"Seleccione o mencione otros procesos del SIG posiblemente favorecidos",""))</f>
        <v/>
      </c>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59"/>
      <c r="BK27" s="66" t="str">
        <f>IF('Contexto Estrat. Ins'!$I$9&lt;&gt;"",'Contexto Estrat. Ins'!$I$8,"")</f>
        <v/>
      </c>
      <c r="BL27" s="66" t="str">
        <f>IF('Contexto Estrat. Ins'!$I$10&lt;&gt;"",'Contexto Estrat. Ins'!$I$8,"")</f>
        <v/>
      </c>
      <c r="BM27" s="66" t="str">
        <f>IF('Contexto Estrat. Ins'!$I$11&lt;&gt;"",'Contexto Estrat. Ins'!$I$8,"")</f>
        <v/>
      </c>
      <c r="BN27" s="66" t="str">
        <f>IF('Contexto Estrat. Ins'!$I$12&lt;&gt;"",'Contexto Estrat. Ins'!$I$8,"")</f>
        <v/>
      </c>
      <c r="BO27" s="66" t="str">
        <f>IF('Contexto Estrat. Ins'!$I$13&lt;&gt;"",'Contexto Estrat. Ins'!$I$8,"")</f>
        <v/>
      </c>
      <c r="BP27" s="66"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66" t="str">
        <f>IF('Contexto Estrat. Ins'!$J$9&lt;&gt;"",'Contexto Estrat. Ins'!$J$8,"")</f>
        <v/>
      </c>
      <c r="BL28" s="66" t="str">
        <f>IF('Contexto Estrat. Ins'!$J$10&lt;&gt;"",'Contexto Estrat. Ins'!$J$8,"")</f>
        <v/>
      </c>
      <c r="BM28" s="66" t="str">
        <f>IF('Contexto Estrat. Ins'!$J$11&lt;&gt;"",'Contexto Estrat. Ins'!$J$8,"")</f>
        <v/>
      </c>
      <c r="BN28" s="66" t="str">
        <f>IF('Contexto Estrat. Ins'!$J$12&lt;&gt;"",'Contexto Estrat. Ins'!$J$8,"")</f>
        <v/>
      </c>
      <c r="BO28" s="66" t="str">
        <f>IF('Contexto Estrat. Ins'!$J$13&lt;&gt;"",'Contexto Estrat. Ins'!$J$8,"")</f>
        <v/>
      </c>
      <c r="BP28" s="66"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66" t="str">
        <f>IF('Contexto Estrat. Ins'!$K$9&lt;&gt;"",'Contexto Estrat. Ins'!$K$8,"")</f>
        <v/>
      </c>
      <c r="BL29" s="66" t="str">
        <f>IF('Contexto Estrat. Ins'!$K$10&lt;&gt;"",'Contexto Estrat. Ins'!$K$8,"")</f>
        <v/>
      </c>
      <c r="BM29" s="66" t="str">
        <f>IF('Contexto Estrat. Ins'!$K$11&lt;&gt;"",'Contexto Estrat. Ins'!$K$8,"")</f>
        <v/>
      </c>
      <c r="BN29" s="66" t="str">
        <f>IF('Contexto Estrat. Ins'!$K$12&lt;&gt;"",'Contexto Estrat. Ins'!$K$8,"")</f>
        <v/>
      </c>
      <c r="BO29" s="66" t="str">
        <f>IF('Contexto Estrat. Ins'!$K$13&lt;&gt;"",'Contexto Estrat. Ins'!$K$8,"")</f>
        <v/>
      </c>
      <c r="BP29" s="66"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66" t="str">
        <f>IF('Contexto Estrat. Ins'!$L$9&lt;&gt;"",'Contexto Estrat. Ins'!$L$8,"")</f>
        <v/>
      </c>
      <c r="BL30" s="66" t="str">
        <f>IF('Contexto Estrat. Ins'!$L$10&lt;&gt;"",'Contexto Estrat. Ins'!$L$8,"")</f>
        <v/>
      </c>
      <c r="BM30" s="66" t="str">
        <f>IF('Contexto Estrat. Ins'!$L$11&lt;&gt;"",'Contexto Estrat. Ins'!$L$8,"")</f>
        <v/>
      </c>
      <c r="BN30" s="66" t="str">
        <f>IF('Contexto Estrat. Ins'!$L$12&lt;&gt;"",'Contexto Estrat. Ins'!$L$8,"")</f>
        <v/>
      </c>
      <c r="BO30" s="66" t="str">
        <f>IF('Contexto Estrat. Ins'!$L$13&lt;&gt;"",'Contexto Estrat. Ins'!$L$8,"")</f>
        <v/>
      </c>
      <c r="BP30" s="66"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66" t="str">
        <f>IF('Contexto Estrat. Ins'!$M$9&lt;&gt;"",'Contexto Estrat. Ins'!$M$8,"")</f>
        <v/>
      </c>
      <c r="BL31" s="66" t="str">
        <f>IF('Contexto Estrat. Ins'!$M$10&lt;&gt;"",'Contexto Estrat. Ins'!$M$8,"")</f>
        <v/>
      </c>
      <c r="BM31" s="66" t="str">
        <f>IF('Contexto Estrat. Ins'!$M$11&lt;&gt;"",'Contexto Estrat. Ins'!$M$8,"")</f>
        <v/>
      </c>
      <c r="BN31" s="66" t="str">
        <f>IF('Contexto Estrat. Ins'!$M$12&lt;&gt;"",'Contexto Estrat. Ins'!$M$8,"")</f>
        <v/>
      </c>
      <c r="BO31" s="66" t="str">
        <f>IF('Contexto Estrat. Ins'!$M$13&lt;&gt;"",'Contexto Estrat. Ins'!$M$8,"")</f>
        <v/>
      </c>
      <c r="BP31" s="66"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954"/>
      <c r="E38" s="954"/>
      <c r="F38" s="954"/>
      <c r="G38" s="954"/>
      <c r="H38" s="954"/>
      <c r="I38" s="954"/>
      <c r="J38" s="814"/>
      <c r="K38" s="814"/>
      <c r="L38" s="814"/>
      <c r="M38" s="814"/>
      <c r="N38" s="814"/>
      <c r="O38" s="814"/>
      <c r="P38" s="814"/>
      <c r="Q38" s="814"/>
      <c r="R38" s="814"/>
      <c r="S38" s="814"/>
      <c r="T38" s="814"/>
      <c r="U38" s="814"/>
      <c r="V38" s="814"/>
      <c r="W38" s="814"/>
      <c r="X38" s="814"/>
      <c r="Y38" s="814"/>
      <c r="Z38" s="814"/>
      <c r="AA38" s="814"/>
      <c r="AB38" s="814"/>
      <c r="AC38" s="57"/>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954"/>
      <c r="E39" s="954"/>
      <c r="F39" s="954"/>
      <c r="G39" s="954"/>
      <c r="H39" s="954"/>
      <c r="I39" s="954"/>
      <c r="J39" s="814"/>
      <c r="K39" s="814"/>
      <c r="L39" s="814"/>
      <c r="M39" s="814"/>
      <c r="N39" s="814"/>
      <c r="O39" s="814"/>
      <c r="P39" s="814"/>
      <c r="Q39" s="814"/>
      <c r="R39" s="814"/>
      <c r="S39" s="814"/>
      <c r="T39" s="814"/>
      <c r="U39" s="814"/>
      <c r="V39" s="814"/>
      <c r="W39" s="814"/>
      <c r="X39" s="814"/>
      <c r="Y39" s="814"/>
      <c r="Z39" s="814"/>
      <c r="AA39" s="814"/>
      <c r="AB39" s="814"/>
      <c r="AC39" s="57"/>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954"/>
      <c r="E40" s="954"/>
      <c r="F40" s="954"/>
      <c r="G40" s="954"/>
      <c r="H40" s="954"/>
      <c r="I40" s="954"/>
      <c r="J40" s="814"/>
      <c r="K40" s="814"/>
      <c r="L40" s="814"/>
      <c r="M40" s="814"/>
      <c r="N40" s="814"/>
      <c r="O40" s="814"/>
      <c r="P40" s="814"/>
      <c r="Q40" s="814"/>
      <c r="R40" s="814"/>
      <c r="S40" s="814"/>
      <c r="T40" s="814"/>
      <c r="U40" s="814"/>
      <c r="V40" s="814"/>
      <c r="W40" s="814"/>
      <c r="X40" s="814"/>
      <c r="Y40" s="814"/>
      <c r="Z40" s="814"/>
      <c r="AA40" s="814"/>
      <c r="AB40" s="814"/>
      <c r="AC40" s="57"/>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954"/>
      <c r="E41" s="954"/>
      <c r="F41" s="954"/>
      <c r="G41" s="954"/>
      <c r="H41" s="954"/>
      <c r="I41" s="954"/>
      <c r="J41" s="814"/>
      <c r="K41" s="814"/>
      <c r="L41" s="814"/>
      <c r="M41" s="814"/>
      <c r="N41" s="814"/>
      <c r="O41" s="814"/>
      <c r="P41" s="814"/>
      <c r="Q41" s="814"/>
      <c r="R41" s="814"/>
      <c r="S41" s="814"/>
      <c r="T41" s="814"/>
      <c r="U41" s="814"/>
      <c r="V41" s="814"/>
      <c r="W41" s="814"/>
      <c r="X41" s="814"/>
      <c r="Y41" s="814"/>
      <c r="Z41" s="814"/>
      <c r="AA41" s="814"/>
      <c r="AB41" s="814"/>
      <c r="AC41" s="57"/>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954"/>
      <c r="E42" s="954"/>
      <c r="F42" s="954"/>
      <c r="G42" s="954"/>
      <c r="H42" s="954"/>
      <c r="I42" s="954"/>
      <c r="J42" s="814"/>
      <c r="K42" s="814"/>
      <c r="L42" s="814"/>
      <c r="M42" s="814"/>
      <c r="N42" s="814"/>
      <c r="O42" s="814"/>
      <c r="P42" s="814"/>
      <c r="Q42" s="814"/>
      <c r="R42" s="814"/>
      <c r="S42" s="814"/>
      <c r="T42" s="814"/>
      <c r="U42" s="814"/>
      <c r="V42" s="814"/>
      <c r="W42" s="814"/>
      <c r="X42" s="814"/>
      <c r="Y42" s="814"/>
      <c r="Z42" s="814"/>
      <c r="AA42" s="814"/>
      <c r="AB42" s="814"/>
      <c r="AC42" s="57"/>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954"/>
      <c r="E43" s="954"/>
      <c r="F43" s="954"/>
      <c r="G43" s="954"/>
      <c r="H43" s="954"/>
      <c r="I43" s="954"/>
      <c r="J43" s="814"/>
      <c r="K43" s="814"/>
      <c r="L43" s="814"/>
      <c r="M43" s="814"/>
      <c r="N43" s="814"/>
      <c r="O43" s="814"/>
      <c r="P43" s="814"/>
      <c r="Q43" s="814"/>
      <c r="R43" s="814"/>
      <c r="S43" s="814"/>
      <c r="T43" s="814"/>
      <c r="U43" s="814"/>
      <c r="V43" s="814"/>
      <c r="W43" s="814"/>
      <c r="X43" s="814"/>
      <c r="Y43" s="814"/>
      <c r="Z43" s="814"/>
      <c r="AA43" s="814"/>
      <c r="AB43" s="814"/>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814"/>
      <c r="K44" s="814"/>
      <c r="L44" s="814"/>
      <c r="M44" s="814"/>
      <c r="N44" s="814"/>
      <c r="O44" s="814"/>
      <c r="P44" s="814"/>
      <c r="Q44" s="814"/>
      <c r="R44" s="814"/>
      <c r="S44" s="814"/>
      <c r="T44" s="814"/>
      <c r="U44" s="814"/>
      <c r="V44" s="814"/>
      <c r="W44" s="814"/>
      <c r="X44" s="814"/>
      <c r="Y44" s="814"/>
      <c r="Z44" s="814"/>
      <c r="AA44" s="814"/>
      <c r="AB44" s="814"/>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954"/>
      <c r="E50" s="954"/>
      <c r="F50" s="954"/>
      <c r="G50" s="954"/>
      <c r="H50" s="954"/>
      <c r="I50" s="954"/>
      <c r="J50" s="814"/>
      <c r="K50" s="814"/>
      <c r="L50" s="814"/>
      <c r="M50" s="814"/>
      <c r="N50" s="814"/>
      <c r="O50" s="814"/>
      <c r="P50" s="814"/>
      <c r="Q50" s="814"/>
      <c r="R50" s="814"/>
      <c r="S50" s="814"/>
      <c r="T50" s="814"/>
      <c r="U50" s="814"/>
      <c r="V50" s="814"/>
      <c r="W50" s="814"/>
      <c r="X50" s="814"/>
      <c r="Y50" s="814"/>
      <c r="Z50" s="814"/>
      <c r="AA50" s="814"/>
      <c r="AB50" s="814"/>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954"/>
      <c r="E51" s="954"/>
      <c r="F51" s="954"/>
      <c r="G51" s="954"/>
      <c r="H51" s="954"/>
      <c r="I51" s="954"/>
      <c r="J51" s="814"/>
      <c r="K51" s="814"/>
      <c r="L51" s="814"/>
      <c r="M51" s="814"/>
      <c r="N51" s="814"/>
      <c r="O51" s="814"/>
      <c r="P51" s="814"/>
      <c r="Q51" s="814"/>
      <c r="R51" s="814"/>
      <c r="S51" s="814"/>
      <c r="T51" s="814"/>
      <c r="U51" s="814"/>
      <c r="V51" s="814"/>
      <c r="W51" s="814"/>
      <c r="X51" s="814"/>
      <c r="Y51" s="814"/>
      <c r="Z51" s="814"/>
      <c r="AA51" s="814"/>
      <c r="AB51" s="814"/>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814"/>
      <c r="K52" s="814"/>
      <c r="L52" s="814"/>
      <c r="M52" s="814"/>
      <c r="N52" s="814"/>
      <c r="O52" s="814"/>
      <c r="P52" s="814"/>
      <c r="Q52" s="814"/>
      <c r="R52" s="814"/>
      <c r="S52" s="814"/>
      <c r="T52" s="814"/>
      <c r="U52" s="814"/>
      <c r="V52" s="814"/>
      <c r="W52" s="814"/>
      <c r="X52" s="814"/>
      <c r="Y52" s="814"/>
      <c r="Z52" s="814"/>
      <c r="AA52" s="814"/>
      <c r="AB52" s="81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0</v>
      </c>
      <c r="BM61" s="132" t="str">
        <f>IF(AND(I65="",I66=""),"",INDEX($R$68:$R$72,$BL$61,1))</f>
        <v/>
      </c>
      <c r="BO61" s="131"/>
      <c r="BP61" s="925"/>
      <c r="BQ61" s="925"/>
      <c r="BR61" s="131"/>
      <c r="BS61" s="131" t="s">
        <v>91</v>
      </c>
      <c r="BT61" s="132">
        <f>IF($AK$12&lt;&gt;"",BL61,"")</f>
        <v>0</v>
      </c>
      <c r="BU61" s="132" t="str">
        <f>IF($AK$12&lt;&gt;"",$BM$61,"")</f>
        <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t="str">
        <f>H81</f>
        <v/>
      </c>
      <c r="BM62" s="132" t="e">
        <f>INDEX($R$76:$R$80,$BL$62,1)</f>
        <v>#VALUE!</v>
      </c>
      <c r="BO62" s="131" t="s">
        <v>100</v>
      </c>
      <c r="BP62" s="132" t="e">
        <f>BL62-1</f>
        <v>#VALUE!</v>
      </c>
      <c r="BQ62" s="132" t="e">
        <f>BM62</f>
        <v>#VALUE!</v>
      </c>
      <c r="BR62" s="131"/>
      <c r="BS62" s="131" t="s">
        <v>90</v>
      </c>
      <c r="BT62" s="132" t="str">
        <f>IF($AK$12="","",IF($AK$12=1,$BP$62,$BL$62))</f>
        <v/>
      </c>
      <c r="BU62" s="132" t="e">
        <f>IF($AK$12="","",IF($AK$12=1,$BQ$62,$BM$62))</f>
        <v>#VALUE!</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
      </c>
      <c r="BM64" s="132" t="str">
        <f>IF($AK$12=1,Datos!$P$3,IF(OR($AK$12=2,$AK$12=3,$AK$12=4),Datos!$Q$3,IF($AK$12=5,Datos!$R$3,"")))</f>
        <v/>
      </c>
      <c r="BN64" s="132" t="str">
        <f>IF($AK$12=1,Datos!$P$4,IF(OR($AK$12=2,$AK$12=3,$AK$12=4),Datos!$Q$4,IF($AK$12=5,Datos!$R$4,"")))</f>
        <v/>
      </c>
      <c r="BO64" s="132" t="str">
        <f>IF($AK$12=1,Datos!$P$5,IF(OR($AK$12=2,$AK$12=3,$AK$12=4),Datos!$Q$5,IF($AK$12=5,Datos!$R$5,"")))</f>
        <v/>
      </c>
      <c r="BP64" s="132" t="str">
        <f>IF($AK$12=1,Datos!$P$6,IF(OR($AK$12=2,$AK$12=3,$AK$12=4),Datos!$Q$6,IF($AK$12=5,Datos!$R$6,"")))</f>
        <v/>
      </c>
    </row>
    <row r="65" spans="1:75" ht="14.45" customHeight="1">
      <c r="A65" s="56"/>
      <c r="B65" s="57"/>
      <c r="C65" s="57"/>
      <c r="D65" s="57"/>
      <c r="E65" s="914" t="s">
        <v>130</v>
      </c>
      <c r="F65" s="914"/>
      <c r="G65" s="914"/>
      <c r="H65" s="915"/>
      <c r="I65" s="988" t="str">
        <f>IF(Frecuencia!V26="","",Frecuencia!V26)</f>
        <v/>
      </c>
      <c r="J65" s="989"/>
      <c r="K65" s="989"/>
      <c r="L65" s="989"/>
      <c r="M65" s="989"/>
      <c r="N65" s="989"/>
      <c r="O65" s="989"/>
      <c r="P65" s="989"/>
      <c r="Q65" s="989"/>
      <c r="R65" s="989"/>
      <c r="S65" s="989"/>
      <c r="T65" s="989"/>
      <c r="U65" s="989"/>
      <c r="V65" s="989"/>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14.45" customHeight="1">
      <c r="A66" s="56"/>
      <c r="B66" s="57"/>
      <c r="C66" s="57"/>
      <c r="D66" s="57"/>
      <c r="E66" s="991" t="s">
        <v>128</v>
      </c>
      <c r="F66" s="991"/>
      <c r="G66" s="991"/>
      <c r="H66" s="992"/>
      <c r="I66" s="907" t="str">
        <f>IF(Factibilidad!P23="","",Factibilidad!P23)</f>
        <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8.5"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8.5" customHeight="1">
      <c r="A68" s="56"/>
      <c r="B68" s="57"/>
      <c r="C68" s="57"/>
      <c r="D68" s="57"/>
      <c r="E68" s="57"/>
      <c r="F68" s="57"/>
      <c r="G68" s="57"/>
      <c r="H68" s="57"/>
      <c r="I68" s="57"/>
      <c r="J68" s="57"/>
      <c r="K68" s="57"/>
      <c r="L68" s="57"/>
      <c r="M68" s="57"/>
      <c r="N68" s="57"/>
      <c r="O68" s="57"/>
      <c r="P68" s="57"/>
      <c r="Q68" s="57"/>
      <c r="R68" s="816" t="str">
        <f>IF(OR($AK$12=1,$AK$12=2,$AK$12=3,$AK$12=4),Datos!O2,IF($AK$12=5,Datos!O6,""))</f>
        <v/>
      </c>
      <c r="S68" s="816"/>
      <c r="T68" s="816"/>
      <c r="U68" s="816"/>
      <c r="V68" s="816"/>
      <c r="W68" s="816"/>
      <c r="X68" s="57"/>
      <c r="Y68" s="57"/>
      <c r="Z68" s="875"/>
      <c r="AA68" s="815">
        <f>IF($AK$12=5,4,2)</f>
        <v>2</v>
      </c>
      <c r="AB68" s="878" t="str">
        <f>IF(ISERROR(BL72=TRUE),"",IF(BL72="","",BL72))</f>
        <v/>
      </c>
      <c r="AC68" s="879"/>
      <c r="AD68" s="878" t="str">
        <f>IF(ISERROR(BM72=TRUE),"",IF(BM72="","",BM72))</f>
        <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14.45"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14.45" customHeight="1">
      <c r="A70" s="56"/>
      <c r="B70" s="57"/>
      <c r="C70" s="57"/>
      <c r="D70" s="57"/>
      <c r="E70" s="57"/>
      <c r="F70" s="57"/>
      <c r="G70" s="57"/>
      <c r="H70" s="57"/>
      <c r="I70" s="57"/>
      <c r="J70" s="81"/>
      <c r="K70" s="82"/>
      <c r="L70" s="82"/>
      <c r="M70" s="82"/>
      <c r="N70" s="82"/>
      <c r="O70" s="82"/>
      <c r="P70" s="83"/>
      <c r="Q70" s="57"/>
      <c r="R70" s="816" t="str">
        <f>IF(OR($AK$12=1,$AK$12=2,$AK$12=3,$AK$12=4),Datos!O4,IF($AK$12=5,Datos!O4,""))</f>
        <v/>
      </c>
      <c r="S70" s="816"/>
      <c r="T70" s="816"/>
      <c r="U70" s="816"/>
      <c r="V70" s="816"/>
      <c r="W70" s="816"/>
      <c r="X70" s="57"/>
      <c r="Y70" s="57"/>
      <c r="Z70" s="875"/>
      <c r="AA70" s="815">
        <f>IF($AK$12=5,3,3)</f>
        <v>3</v>
      </c>
      <c r="AB70" s="878" t="str">
        <f>IF(ISERROR(BL73=TRUE),"",IF(BL73="","",BL73))</f>
        <v/>
      </c>
      <c r="AC70" s="879"/>
      <c r="AD70" s="882" t="str">
        <f>IF(ISERROR(BM73=TRUE),"",IF(BM73="","",BM73))</f>
        <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8.5" customHeight="1">
      <c r="A71" s="56"/>
      <c r="B71" s="57"/>
      <c r="C71" s="57"/>
      <c r="D71" s="57"/>
      <c r="E71" s="57"/>
      <c r="F71" s="57"/>
      <c r="G71" s="57"/>
      <c r="H71" s="57"/>
      <c r="I71" s="57"/>
      <c r="J71" s="817" t="str">
        <f>BM61</f>
        <v/>
      </c>
      <c r="K71" s="817"/>
      <c r="L71" s="817"/>
      <c r="M71" s="817"/>
      <c r="N71" s="817"/>
      <c r="O71" s="817"/>
      <c r="P71" s="817"/>
      <c r="Q71" s="57"/>
      <c r="R71" s="816" t="str">
        <f>IF(OR($AK$12=1,$AK$12=2,$AK$12=3,$AK$12=4),Datos!O5,IF($AK$12=5,Datos!O3,""))</f>
        <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c r="AQ71" s="795"/>
      <c r="AR71" s="795"/>
      <c r="AS71" s="795"/>
      <c r="AT71" s="795"/>
      <c r="AU71" s="795"/>
      <c r="AV71" s="795"/>
      <c r="AW71" s="795"/>
      <c r="AX71" s="795"/>
      <c r="AY71" s="795"/>
      <c r="AZ71" s="795"/>
      <c r="BA71" s="795"/>
      <c r="BB71" s="795"/>
      <c r="BC71" s="795"/>
      <c r="BD71" s="795"/>
      <c r="BE71" s="795"/>
      <c r="BF71" s="795"/>
      <c r="BG71" s="59"/>
      <c r="BK71" s="131">
        <f>AA66</f>
        <v>1</v>
      </c>
      <c r="BL71" s="132" t="e">
        <f>IF(AK12="","",IF(AND(BK65=$BU$61,$BL$64=$BU$62),"X",""))</f>
        <v>#VALUE!</v>
      </c>
      <c r="BM71" s="132" t="e">
        <f>IF(AK12="","",IF(AND(BK65=$BU$61,$BM$64=$BU$62),"X",""))</f>
        <v>#VALUE!</v>
      </c>
      <c r="BN71" s="132" t="e">
        <f>IF(AK12="","",IF(AND(BK65=$BU$61,$BN$64=$BU$62),"X",""))</f>
        <v>#VALUE!</v>
      </c>
      <c r="BO71" s="132" t="e">
        <f>IF(AK12="","",IF(AND(BK65=$BU$61,$BO$64=$BU$62),"X",""))</f>
        <v>#VALUE!</v>
      </c>
      <c r="BP71" s="132" t="e">
        <f>IF(AK12="","",IF(AND(BK65=$BU$61,$BP$64=$BU$62),"X",""))</f>
        <v>#VALUE!</v>
      </c>
      <c r="BR71" s="131" t="str">
        <f>AH66</f>
        <v/>
      </c>
      <c r="BS71" s="132">
        <f>IF(AND($AK$12&lt;&gt;Datos!$A$6,OR($I$65=Datos!M2,$I$66=Datos!N2)),1,0)</f>
        <v>0</v>
      </c>
      <c r="BT71" s="132">
        <f>IF(AND($AK$12=Datos!$A$6,OR($I$65=Datos!M2,$I$66=Datos!N2)),5,0)</f>
        <v>0</v>
      </c>
      <c r="BU71" s="78"/>
      <c r="BV71" s="57"/>
      <c r="BW71" s="57"/>
    </row>
    <row r="72" spans="1:75" ht="14.25" customHeight="1">
      <c r="A72" s="56"/>
      <c r="B72" s="57"/>
      <c r="C72" s="57"/>
      <c r="D72" s="57"/>
      <c r="E72" s="57"/>
      <c r="F72" s="57"/>
      <c r="G72" s="57"/>
      <c r="H72" s="57"/>
      <c r="I72" s="57"/>
      <c r="J72" s="84"/>
      <c r="K72" s="85"/>
      <c r="L72" s="85"/>
      <c r="M72" s="85"/>
      <c r="N72" s="85"/>
      <c r="O72" s="85"/>
      <c r="P72" s="86"/>
      <c r="Q72" s="57"/>
      <c r="R72" s="816" t="str">
        <f>IF(OR($AK$12=1,$AK$12=2,$AK$12=3,$AK$12=4),Datos!O6,IF($AK$12=5,Datos!O2,""))</f>
        <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e">
        <f>IF(AK12="","",IF(AND(BK66=$BU$61,$BL$64=$BU$62),"X",""))</f>
        <v>#VALUE!</v>
      </c>
      <c r="BM72" s="132" t="e">
        <f>IF(AK12="","",IF(AND(BK66=$BU$61,$BM$64=$BU$62),"X",""))</f>
        <v>#VALUE!</v>
      </c>
      <c r="BN72" s="132" t="e">
        <f>IF(AK12="","",IF(AND(BK66=$BU$61,$BN$64=$BU$62),"X",""))</f>
        <v>#VALUE!</v>
      </c>
      <c r="BO72" s="132" t="e">
        <f>IF(AK12="","",IF(AND(BK66=$BU$61,$BO$64=$BU$62),"X",""))</f>
        <v>#VALUE!</v>
      </c>
      <c r="BP72" s="132" t="e">
        <f>IF(AK12="","",IF(AND(BK66=$BU$61,$BP$64=$BU$62),"X",""))</f>
        <v>#VALUE!</v>
      </c>
      <c r="BR72" s="131" t="str">
        <f>AH68</f>
        <v/>
      </c>
      <c r="BS72" s="132">
        <f>IF(AND($AK$12&lt;&gt;Datos!$A$6,OR($I$65=Datos!M3,$I$66=Datos!N3)),2,0)</f>
        <v>0</v>
      </c>
      <c r="BT72" s="132">
        <f>IF(AND($AK$12=Datos!$A$6,OR($I$65=Datos!M3,$I$66=Datos!N3)),4,0)</f>
        <v>0</v>
      </c>
      <c r="BU72" s="78"/>
      <c r="BV72" s="57"/>
      <c r="BW72" s="57"/>
    </row>
    <row r="73" spans="1:75" ht="28.5"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e">
        <f>IF(AK12="","",IF(AND(BK67=$BU$61,$BL$64=$BU$62),"X",""))</f>
        <v>#VALUE!</v>
      </c>
      <c r="BM73" s="132" t="e">
        <f>IF(AK12="","",IF(AND(BK67=$BU$61,$BM$64=$BU$62),"X",""))</f>
        <v>#VALUE!</v>
      </c>
      <c r="BN73" s="132" t="e">
        <f>IF(AK12="","",IF(AND(BK67=$BU$61,$BN$64=$BU$62),"X",""))</f>
        <v>#VALUE!</v>
      </c>
      <c r="BO73" s="132" t="e">
        <f>IF(AK12="","",IF(AND(BK67=$BU$61,$BO$64=$BU$62),"X",""))</f>
        <v>#VALUE!</v>
      </c>
      <c r="BP73" s="132" t="e">
        <f>IF(AK12="","",IF(AND(BK67=$BU$61,$BP$64=$BU$62),"X",""))</f>
        <v>#VALUE!</v>
      </c>
      <c r="BR73" s="131" t="str">
        <f>AH70</f>
        <v/>
      </c>
      <c r="BS73" s="132">
        <f>IF(AND($AK$12&lt;&gt;Datos!$A$6,OR($I$65=Datos!M4,$I$66=Datos!N4)),3,0)</f>
        <v>0</v>
      </c>
      <c r="BT73" s="132">
        <f>IF(AND($AK$12=Datos!$A$6,OR($I$65=Datos!M4,$I$66=Datos!N4)),3,0)</f>
        <v>0</v>
      </c>
      <c r="BU73" s="78"/>
      <c r="BV73" s="57"/>
      <c r="BW73" s="57"/>
    </row>
    <row r="74" spans="1:75" ht="28.5" customHeight="1">
      <c r="A74" s="56"/>
      <c r="B74" s="57"/>
      <c r="C74" s="895"/>
      <c r="D74" s="895"/>
      <c r="E74" s="960" t="s">
        <v>229</v>
      </c>
      <c r="F74" s="961"/>
      <c r="G74" s="961"/>
      <c r="H74" s="962"/>
      <c r="I74" s="959" t="s">
        <v>601</v>
      </c>
      <c r="J74" s="959"/>
      <c r="K74" s="959"/>
      <c r="L74" s="959"/>
      <c r="M74" s="959" t="s">
        <v>597</v>
      </c>
      <c r="N74" s="959"/>
      <c r="O74" s="959"/>
      <c r="P74" s="959"/>
      <c r="Q74" s="87"/>
      <c r="R74" s="87"/>
      <c r="S74" s="88"/>
      <c r="T74" s="57"/>
      <c r="U74" s="57"/>
      <c r="V74" s="57"/>
      <c r="W74" s="57"/>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e">
        <f>IF(AK12="","",IF(AND(BK68=$BU$61,$BL$64=$BU$62),"X",""))</f>
        <v>#VALUE!</v>
      </c>
      <c r="BM74" s="132" t="e">
        <f>IF(AK12="","",IF(AND(BK68=$BU$61,$BM$64=$BU$62),"X",""))</f>
        <v>#VALUE!</v>
      </c>
      <c r="BN74" s="132" t="e">
        <f>IF(AK12="","",IF(AND(BK68=$BU$61,$BN$64=$BU$62),"X",""))</f>
        <v>#VALUE!</v>
      </c>
      <c r="BO74" s="134" t="e">
        <f>IF(AK12="","",IF(AND(BK68=$BU$61,$BO$64=$BU$62),"X",""))</f>
        <v>#VALUE!</v>
      </c>
      <c r="BP74" s="132" t="e">
        <f>IF(AK12="","",IF(AND(BK68=$BU$61,$BP$64=$BU$62),"X",""))</f>
        <v>#VALUE!</v>
      </c>
      <c r="BR74" s="131" t="str">
        <f>AH72</f>
        <v/>
      </c>
      <c r="BS74" s="132">
        <f>IF(AND($AK$12&lt;&gt;Datos!$A$6,OR($I$65=Datos!M5,$I$66=Datos!N5)),4,0)</f>
        <v>0</v>
      </c>
      <c r="BT74" s="132">
        <f>IF(AND($AK$12=Datos!$A$6,OR($I$65=Datos!M5,$I$66=Datos!N5)),2,0)</f>
        <v>0</v>
      </c>
      <c r="BU74" s="78"/>
      <c r="BV74" s="69"/>
      <c r="BW74" s="57"/>
    </row>
    <row r="75" spans="1:75" ht="14.45" customHeight="1">
      <c r="A75" s="56"/>
      <c r="B75" s="57"/>
      <c r="C75" s="895"/>
      <c r="D75" s="895"/>
      <c r="E75" s="959" t="s">
        <v>600</v>
      </c>
      <c r="F75" s="959"/>
      <c r="G75" s="959"/>
      <c r="H75" s="959"/>
      <c r="I75" s="959" t="s">
        <v>189</v>
      </c>
      <c r="J75" s="959"/>
      <c r="K75" s="959"/>
      <c r="L75" s="959"/>
      <c r="M75" s="963"/>
      <c r="N75" s="964"/>
      <c r="O75" s="964"/>
      <c r="P75" s="965"/>
      <c r="Q75" s="87"/>
      <c r="R75" s="990"/>
      <c r="S75" s="990"/>
      <c r="T75" s="990"/>
      <c r="U75" s="990"/>
      <c r="V75" s="990"/>
      <c r="W75" s="990"/>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e">
        <f>IF(AK12="","",IF(AND(BK69=$BU$61,$BL$64=$BU$62),"X",""))</f>
        <v>#VALUE!</v>
      </c>
      <c r="BM75" s="132" t="e">
        <f>IF(AK12="","",IF(AND(BK69=$BU$61,$BM$64=$BU$62),"X",""))</f>
        <v>#VALUE!</v>
      </c>
      <c r="BN75" s="132" t="e">
        <f>IF(AK12="","",IF(AND(BK69=$BU$61,$BN$64=$BU$62),"X",""))</f>
        <v>#VALUE!</v>
      </c>
      <c r="BO75" s="132" t="e">
        <f>IF(AK12="","",IF(AND(BK69=$BU$61,$BO$64=$BU$62),"X",""))</f>
        <v>#VALUE!</v>
      </c>
      <c r="BP75" s="132" t="e">
        <f>IF(AK12="","",IF(AND(BK69=$BU$61,$BP$64=$BU$62),"X",""))</f>
        <v>#VALUE!</v>
      </c>
      <c r="BR75" s="131" t="str">
        <f>AH74</f>
        <v/>
      </c>
      <c r="BS75" s="132">
        <f>IF(AND($AK$12&lt;&gt;Datos!$A$6,OR($I$65=Datos!M6,$I$66=Datos!N6)),5,0)</f>
        <v>0</v>
      </c>
      <c r="BT75" s="132">
        <f>IF(AND($AK$12=Datos!$A$6,OR($I$65=Datos!M6,$I$66=Datos!N6)),1,0)</f>
        <v>0</v>
      </c>
      <c r="BU75" s="78"/>
      <c r="BV75" s="57"/>
      <c r="BW75" s="57"/>
    </row>
    <row r="76" spans="1:75" ht="14.4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IF($AK$12=1,Datos!P2,IF(OR($AK$12=2,$AK$12=3),Imp_Est_Pro_Seg!AJ24,IF($AK$12=4,'Inventario de Activos'!AL16,IF($AK$12=5,Imp_oportunidad!AN24,""))))</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0</v>
      </c>
      <c r="BT76" s="131"/>
      <c r="BU76" s="57"/>
      <c r="BV76" s="57"/>
      <c r="BW76" s="57"/>
    </row>
    <row r="77" spans="1:75" ht="14.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IF($AK$12=1,Datos!P3,IF(OR($AK$12=2,$AK$12=3),Imp_Est_Pro_Seg!AK24,IF($AK$12=4,'Inventario de Activos'!AL17,IF($AK$12=5,Imp_oportunidad!AM24,""))))</f>
        <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8.5" customHeight="1">
      <c r="A78" s="56"/>
      <c r="B78" s="57"/>
      <c r="C78" s="57"/>
      <c r="D78" s="57"/>
      <c r="E78" s="966"/>
      <c r="F78" s="966"/>
      <c r="G78" s="966"/>
      <c r="H78" s="966"/>
      <c r="I78" s="967"/>
      <c r="J78" s="956" t="str">
        <f>IF(J71="","", IF(ISERROR(BU62=TRUE),"",BU62))</f>
        <v/>
      </c>
      <c r="K78" s="957"/>
      <c r="L78" s="957"/>
      <c r="M78" s="957"/>
      <c r="N78" s="957"/>
      <c r="O78" s="957"/>
      <c r="P78" s="958"/>
      <c r="Q78" s="57"/>
      <c r="R78" s="970" t="str">
        <f>IF($AK$12=1,Enc_Imp_Corrupción!$M$25,IF(OR($AK$12=2,$AK$12=3),Imp_Est_Pro_Seg!AL24,IF($AK$12=4,'Inventario de Activos'!AL18,IF($AK$12=5,Imp_oportunidad!AL24,""))))</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c r="A79" s="56"/>
      <c r="B79" s="57"/>
      <c r="C79" s="57"/>
      <c r="D79" s="57"/>
      <c r="E79" s="966"/>
      <c r="F79" s="966"/>
      <c r="G79" s="966"/>
      <c r="H79" s="966"/>
      <c r="I79" s="967"/>
      <c r="J79" s="84"/>
      <c r="K79" s="85"/>
      <c r="L79" s="85"/>
      <c r="M79" s="85"/>
      <c r="N79" s="85"/>
      <c r="O79" s="85"/>
      <c r="P79" s="86"/>
      <c r="Q79" s="57"/>
      <c r="R79" s="970" t="str">
        <f>IF($AK$12=1,Enc_Imp_Corrupción!$M$26,IF(OR($AK$12=2,$AK$12=3),Imp_Est_Pro_Seg!AM24,IF($AK$12=4,'Inventario de Activos'!AL19,IF($AK$12=5,Imp_oportunidad!AK24,""))))</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IF($AK$12=1,Enc_Imp_Corrupción!$M$27,IF(OR($AK$12=2,$AK$12=3),Imp_Est_Pro_Seg!AN24,IF($AK$12=4,'Inventario de Activos'!AL20,IF($AK$12=5,Imp_oportunidad!AJ24,""))))</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t="str">
        <f>IF(R76&lt;&gt;"",1,IF(R77&lt;&gt;"",2,IF(R78&lt;&gt;"",3,IF(R79&lt;&gt;"",4,IF(R80&lt;&gt;"",5,"")))))</f>
        <v/>
      </c>
      <c r="I81" s="65"/>
      <c r="J81" s="57"/>
      <c r="K81" s="57"/>
      <c r="L81" s="57"/>
      <c r="M81" s="57"/>
      <c r="N81" s="57"/>
      <c r="O81" s="57"/>
      <c r="P81" s="57"/>
      <c r="Q81" s="57"/>
      <c r="R81" s="57"/>
      <c r="S81" s="57"/>
      <c r="T81" s="57"/>
      <c r="U81" s="57"/>
      <c r="V81" s="57"/>
      <c r="W81" s="57"/>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26.25" customHeight="1">
      <c r="A86" s="56"/>
      <c r="B86" s="57"/>
      <c r="C86" s="57"/>
      <c r="D86" s="859" t="s">
        <v>505</v>
      </c>
      <c r="E86" s="859"/>
      <c r="F86" s="859"/>
      <c r="G86" s="859"/>
      <c r="H86" s="859"/>
      <c r="I86" s="859"/>
      <c r="J86" s="859"/>
      <c r="K86" s="859"/>
      <c r="L86" s="859"/>
      <c r="M86" s="859"/>
      <c r="N86" s="859"/>
      <c r="O86" s="859"/>
      <c r="P86" s="859"/>
      <c r="Q86" s="859"/>
      <c r="R86" s="859"/>
      <c r="S86" s="859"/>
      <c r="T86" s="860" t="str">
        <f t="shared" ref="T86:T95" si="0">IF(D86&lt;&gt;"","Preventivo","")</f>
        <v>Preventivo</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tr">
        <f t="shared" ref="AL86:AL95" si="1">IF(D86&lt;&gt;"",BQ86,"")</f>
        <v>Fuerte</v>
      </c>
      <c r="AM86" s="797"/>
      <c r="AN86" s="798" t="s">
        <v>374</v>
      </c>
      <c r="AO86" s="799"/>
      <c r="AP86" s="799"/>
      <c r="AQ86" s="800"/>
      <c r="AR86" s="796" t="str">
        <f>IF(AN86&lt;&gt;"",BR86,"")</f>
        <v>Fuerte</v>
      </c>
      <c r="AS86" s="797"/>
      <c r="AT86" s="796" t="str">
        <f t="shared" ref="AT86:AT95" si="2">IF(BV86="","",BV86)</f>
        <v>Fuerte</v>
      </c>
      <c r="AU86" s="801"/>
      <c r="AV86" s="797"/>
      <c r="AW86" s="802" t="str">
        <f>IF(OR(AT86="",BX96=""),"",BX96)</f>
        <v>Fuerte</v>
      </c>
      <c r="AX86" s="803"/>
      <c r="AY86" s="804"/>
      <c r="AZ86" s="802" t="str">
        <f>IF(AW86="","",IF(BW$96&gt;=Datos!$AS$2,Datos!AQ2,Datos!AQ3))</f>
        <v>Directamente</v>
      </c>
      <c r="BA86" s="803"/>
      <c r="BB86" s="804"/>
      <c r="BC86" s="786"/>
      <c r="BD86" s="787"/>
      <c r="BE86" s="787"/>
      <c r="BF86" s="787"/>
      <c r="BG86" s="78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Fuerte</v>
      </c>
      <c r="BR86" s="132" t="str">
        <f>IF(AN86="","",IF(AN86=Datos!$AP$2,Datos!$AO$2,IF(AN86=Datos!$AP$3,Datos!$AO$3,IF(AN86=Datos!$AP$4,Datos!$AO$4,""))))</f>
        <v>Fuerte</v>
      </c>
      <c r="BS86" s="132" t="str">
        <f>IF(AND(BQ86=$BS$85,BR86=$BS$85),$BS$85,"")</f>
        <v>Fuerte</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Fuerte</v>
      </c>
      <c r="BW86" s="132">
        <f>IF(BV86=Datos!$AO$2,100,IF(BV86=Datos!$AO$3,50,IF(BV86=Datos!$AO$4,0,"")))</f>
        <v>100</v>
      </c>
      <c r="BX86" s="139"/>
      <c r="BY86" s="142"/>
      <c r="BZ86" s="138"/>
    </row>
    <row r="87" spans="1:78" ht="26.25" customHeight="1">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si="1"/>
        <v/>
      </c>
      <c r="AM87" s="797"/>
      <c r="AN87" s="798"/>
      <c r="AO87" s="799"/>
      <c r="AP87" s="799"/>
      <c r="AQ87" s="800"/>
      <c r="AR87" s="796" t="str">
        <f t="shared" ref="AR87:AR95" si="3">IF(AN87&lt;&gt;"",BR87,"")</f>
        <v/>
      </c>
      <c r="AS87" s="797"/>
      <c r="AT87" s="796" t="str">
        <f t="shared" si="2"/>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4">SUM(BI87:BO87)</f>
        <v>0</v>
      </c>
      <c r="BQ87" s="132" t="str">
        <f>IF(D87="","",IF(BP87&gt;=96,Datos!$AO$2,IF(BP87&gt;=86,Datos!$AO$3,IF(BP87&lt;86,Datos!$AO$4,""))))</f>
        <v/>
      </c>
      <c r="BR87" s="132" t="str">
        <f>IF(AN87="","",IF(AN87=Datos!$AP$2,Datos!$AO$2,IF(AN87=Datos!$AP$3,Datos!$AO$3,IF(AN87=Datos!$AP$4,Datos!$AO$4,""))))</f>
        <v/>
      </c>
      <c r="BS87" s="132" t="str">
        <f t="shared" ref="BS87:BS95" si="5">IF(AND(BQ87=$BS$85,BR87=$BS$85),$BS$85,"")</f>
        <v/>
      </c>
      <c r="BT87" s="132" t="str">
        <f t="shared" ref="BT87:BT95" si="6">IF(AND(BQ87=$BS$85,BR87=$BT$85),$BT$85,IF(AND(BQ87=$BT$85,BR87=$BS$85),$BT$85,IF(AND(BQ87=$BT$85,BR87=$BT$85),$BT$85,"")))</f>
        <v/>
      </c>
      <c r="BU87" s="132" t="str">
        <f t="shared" ref="BU87:BU95" si="7">IF(AND(BQ87=$BS$85,BR87=$BU$85),$BU$85,IF(AND(BQ87=$BT$85,BR87=$BU$85),$BU$85,IF(AND(BQ87=$BU$85,BR87=$BS$85),$BU$85,IF(AND(BQ87=$BU$85,BR87=$BT$85),$BU$85,IF(AND(BQ87=$BU$85,BR87=$BU$85),$BU$85,"")))))</f>
        <v/>
      </c>
      <c r="BV87" s="132" t="str">
        <f t="shared" ref="BV87:BV95" si="8">IF(BS87&lt;&gt;"",BS87,IF(BT87&lt;&gt;"",BT87,IF(BU87&lt;&gt;"",BU87,"")))</f>
        <v/>
      </c>
      <c r="BW87" s="132" t="str">
        <f>IF(BV87=Datos!$AO$2,100,IF(BV87=Datos!$AO$3,50,IF(BV87=Datos!$AO$4,0,"")))</f>
        <v/>
      </c>
      <c r="BX87" s="139"/>
      <c r="BY87" s="139"/>
      <c r="BZ87" s="138"/>
    </row>
    <row r="88" spans="1:78" ht="26.25" customHeight="1">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si="3"/>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4"/>
        <v>0</v>
      </c>
      <c r="BQ88" s="132" t="str">
        <f>IF(D88="","",IF(BP88&gt;=96,Datos!$AO$2,IF(BP88&gt;=86,Datos!$AO$3,IF(BP88&lt;86,Datos!$AO$4,""))))</f>
        <v/>
      </c>
      <c r="BR88" s="132" t="str">
        <f>IF(AN88="","",IF(AN88=Datos!$AP$2,Datos!$AO$2,IF(AN88=Datos!$AP$3,Datos!$AO$3,IF(AN88=Datos!$AP$4,Datos!$AO$4,""))))</f>
        <v/>
      </c>
      <c r="BS88" s="132" t="str">
        <f t="shared" si="5"/>
        <v/>
      </c>
      <c r="BT88" s="132" t="str">
        <f t="shared" si="6"/>
        <v/>
      </c>
      <c r="BU88" s="132" t="str">
        <f t="shared" si="7"/>
        <v/>
      </c>
      <c r="BV88" s="132" t="str">
        <f t="shared" si="8"/>
        <v/>
      </c>
      <c r="BW88" s="132" t="str">
        <f>IF(BV88=Datos!$AO$2,100,IF(BV88=Datos!$AO$3,50,IF(BV88=Datos!$AO$4,0,"")))</f>
        <v/>
      </c>
      <c r="BX88" s="139"/>
      <c r="BY88" s="139"/>
      <c r="BZ88" s="138"/>
    </row>
    <row r="89" spans="1:78" ht="26.25" customHeight="1">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t="str">
        <f t="shared" si="3"/>
        <v/>
      </c>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4"/>
        <v>0</v>
      </c>
      <c r="BQ89" s="132" t="str">
        <f>IF(D89="","",IF(BP89&gt;=96,Datos!$AO$2,IF(BP89&gt;=86,Datos!$AO$3,IF(BP89&lt;86,Datos!$AO$4,""))))</f>
        <v/>
      </c>
      <c r="BR89" s="132" t="str">
        <f>IF(AN89="","",IF(AN89=Datos!$AP$2,Datos!$AO$2,IF(AN89=Datos!$AP$3,Datos!$AO$3,IF(AN89=Datos!$AP$4,Datos!$AO$4,""))))</f>
        <v/>
      </c>
      <c r="BS89" s="132" t="str">
        <f t="shared" si="5"/>
        <v/>
      </c>
      <c r="BT89" s="132" t="str">
        <f t="shared" si="6"/>
        <v/>
      </c>
      <c r="BU89" s="132" t="str">
        <f t="shared" si="7"/>
        <v/>
      </c>
      <c r="BV89" s="132" t="str">
        <f t="shared" si="8"/>
        <v/>
      </c>
      <c r="BW89" s="132" t="str">
        <f>IF(BV89=Datos!$AO$2,100,IF(BV89=Datos!$AO$3,50,IF(BV89=Datos!$AO$4,0,"")))</f>
        <v/>
      </c>
      <c r="BX89" s="139"/>
      <c r="BY89" s="139"/>
      <c r="BZ89" s="138"/>
    </row>
    <row r="90" spans="1:78" ht="26.25" customHeight="1">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3"/>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4"/>
        <v>0</v>
      </c>
      <c r="BQ90" s="132" t="str">
        <f>IF(D90="","",IF(BP90&gt;=96,Datos!$AO$2,IF(BP90&gt;=86,Datos!$AO$3,IF(BP90&lt;86,Datos!$AO$4,""))))</f>
        <v/>
      </c>
      <c r="BR90" s="132" t="str">
        <f>IF(AN90="","",IF(AN90=Datos!$AP$2,Datos!$AO$2,IF(AN90=Datos!$AP$3,Datos!$AO$3,IF(AN90=Datos!$AP$4,Datos!$AO$4,""))))</f>
        <v/>
      </c>
      <c r="BS90" s="132" t="str">
        <f t="shared" si="5"/>
        <v/>
      </c>
      <c r="BT90" s="132" t="str">
        <f t="shared" si="6"/>
        <v/>
      </c>
      <c r="BU90" s="132" t="str">
        <f t="shared" si="7"/>
        <v/>
      </c>
      <c r="BV90" s="132" t="str">
        <f t="shared" si="8"/>
        <v/>
      </c>
      <c r="BW90" s="132" t="str">
        <f>IF(BV90=Datos!$AO$2,100,IF(BV90=Datos!$AO$3,50,IF(BV90=Datos!$AO$4,0,"")))</f>
        <v/>
      </c>
      <c r="BX90" s="139"/>
      <c r="BY90" s="139"/>
      <c r="BZ90" s="138"/>
    </row>
    <row r="91" spans="1:78" ht="26.25" customHeight="1">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3"/>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4"/>
        <v>0</v>
      </c>
      <c r="BQ91" s="132" t="str">
        <f>IF(D91="","",IF(BP91&gt;=96,Datos!$AO$2,IF(BP91&gt;=86,Datos!$AO$3,IF(BP91&lt;86,Datos!$AO$4,""))))</f>
        <v/>
      </c>
      <c r="BR91" s="132" t="str">
        <f>IF(AN91="","",IF(AN91=Datos!$AP$2,Datos!$AO$2,IF(AN91=Datos!$AP$3,Datos!$AO$3,IF(AN91=Datos!$AP$4,Datos!$AO$4,""))))</f>
        <v/>
      </c>
      <c r="BS91" s="132" t="str">
        <f t="shared" si="5"/>
        <v/>
      </c>
      <c r="BT91" s="132" t="str">
        <f t="shared" si="6"/>
        <v/>
      </c>
      <c r="BU91" s="132" t="str">
        <f t="shared" si="7"/>
        <v/>
      </c>
      <c r="BV91" s="132" t="str">
        <f t="shared" si="8"/>
        <v/>
      </c>
      <c r="BW91" s="132" t="str">
        <f>IF(BV91=Datos!$AO$2,100,IF(BV91=Datos!$AO$3,50,IF(BV91=Datos!$AO$4,0,"")))</f>
        <v/>
      </c>
      <c r="BX91" s="139"/>
      <c r="BY91" s="139"/>
      <c r="BZ91" s="138"/>
    </row>
    <row r="92" spans="1:78" ht="26.25" customHeight="1">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3"/>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4"/>
        <v>0</v>
      </c>
      <c r="BQ92" s="132" t="str">
        <f>IF(D92="","",IF(BP92&gt;=96,Datos!$AO$2,IF(BP92&gt;=86,Datos!$AO$3,IF(BP92&lt;86,Datos!$AO$4,""))))</f>
        <v/>
      </c>
      <c r="BR92" s="132" t="str">
        <f>IF(AN92="","",IF(AN92=Datos!$AP$2,Datos!$AO$2,IF(AN92=Datos!$AP$3,Datos!$AO$3,IF(AN92=Datos!$AP$4,Datos!$AO$4,""))))</f>
        <v/>
      </c>
      <c r="BS92" s="132" t="str">
        <f t="shared" si="5"/>
        <v/>
      </c>
      <c r="BT92" s="132" t="str">
        <f t="shared" si="6"/>
        <v/>
      </c>
      <c r="BU92" s="132" t="str">
        <f t="shared" si="7"/>
        <v/>
      </c>
      <c r="BV92" s="132" t="str">
        <f t="shared" si="8"/>
        <v/>
      </c>
      <c r="BW92" s="132" t="str">
        <f>IF(BV92=Datos!$AO$2,100,IF(BV92=Datos!$AO$3,50,IF(BV92=Datos!$AO$4,0,"")))</f>
        <v/>
      </c>
      <c r="BX92" s="139"/>
      <c r="BY92" s="139"/>
      <c r="BZ92" s="138"/>
    </row>
    <row r="93" spans="1:78" ht="26.25" customHeight="1">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3"/>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4"/>
        <v>0</v>
      </c>
      <c r="BQ93" s="132" t="str">
        <f>IF(D93="","",IF(BP93&gt;=96,Datos!$AO$2,IF(BP93&gt;=86,Datos!$AO$3,IF(BP93&lt;86,Datos!$AO$4,""))))</f>
        <v/>
      </c>
      <c r="BR93" s="132" t="str">
        <f>IF(AN93="","",IF(AN93=Datos!$AP$2,Datos!$AO$2,IF(AN93=Datos!$AP$3,Datos!$AO$3,IF(AN93=Datos!$AP$4,Datos!$AO$4,""))))</f>
        <v/>
      </c>
      <c r="BS93" s="132" t="str">
        <f t="shared" si="5"/>
        <v/>
      </c>
      <c r="BT93" s="132" t="str">
        <f t="shared" si="6"/>
        <v/>
      </c>
      <c r="BU93" s="132" t="str">
        <f t="shared" si="7"/>
        <v/>
      </c>
      <c r="BV93" s="132" t="str">
        <f t="shared" si="8"/>
        <v/>
      </c>
      <c r="BW93" s="132" t="str">
        <f>IF(BV93=Datos!$AO$2,100,IF(BV93=Datos!$AO$3,50,IF(BV93=Datos!$AO$4,0,"")))</f>
        <v/>
      </c>
      <c r="BX93" s="139"/>
      <c r="BY93" s="139"/>
      <c r="BZ93" s="138"/>
    </row>
    <row r="94" spans="1:78" ht="26.25" customHeight="1">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3"/>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4"/>
        <v>0</v>
      </c>
      <c r="BQ94" s="132" t="str">
        <f>IF(D94="","",IF(BP94&gt;=96,Datos!$AO$2,IF(BP94&gt;=86,Datos!$AO$3,IF(BP94&lt;86,Datos!$AO$4,""))))</f>
        <v/>
      </c>
      <c r="BR94" s="132" t="str">
        <f>IF(AN94="","",IF(AN94=Datos!$AP$2,Datos!$AO$2,IF(AN94=Datos!$AP$3,Datos!$AO$3,IF(AN94=Datos!$AP$4,Datos!$AO$4,""))))</f>
        <v/>
      </c>
      <c r="BS94" s="132" t="str">
        <f t="shared" si="5"/>
        <v/>
      </c>
      <c r="BT94" s="132" t="str">
        <f t="shared" si="6"/>
        <v/>
      </c>
      <c r="BU94" s="132" t="str">
        <f t="shared" si="7"/>
        <v/>
      </c>
      <c r="BV94" s="132" t="str">
        <f t="shared" si="8"/>
        <v/>
      </c>
      <c r="BW94" s="132" t="str">
        <f>IF(BV94=Datos!$AO$2,100,IF(BV94=Datos!$AO$3,50,IF(BV94=Datos!$AO$4,0,"")))</f>
        <v/>
      </c>
      <c r="BX94" s="139"/>
      <c r="BY94" s="139"/>
      <c r="BZ94" s="138"/>
    </row>
    <row r="95" spans="1:78" ht="26.25" customHeight="1">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3"/>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4"/>
        <v>0</v>
      </c>
      <c r="BQ95" s="132" t="str">
        <f>IF(D95="","",IF(BP95&gt;=96,Datos!$AO$2,IF(BP95&gt;=86,Datos!$AO$3,IF(BP95&lt;86,Datos!$AO$4,""))))</f>
        <v/>
      </c>
      <c r="BR95" s="132" t="str">
        <f>IF(AN95="","",IF(AN95=Datos!$AP$2,Datos!$AO$2,IF(AN95=Datos!$AP$3,Datos!$AO$3,IF(AN95=Datos!$AP$4,Datos!$AO$4,""))))</f>
        <v/>
      </c>
      <c r="BS95" s="132" t="str">
        <f t="shared" si="5"/>
        <v/>
      </c>
      <c r="BT95" s="132" t="str">
        <f t="shared" si="6"/>
        <v/>
      </c>
      <c r="BU95" s="132" t="str">
        <f t="shared" si="7"/>
        <v/>
      </c>
      <c r="BV95" s="132" t="str">
        <f t="shared" si="8"/>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100</v>
      </c>
      <c r="BV96" s="132" t="s">
        <v>382</v>
      </c>
      <c r="BW96" s="132">
        <f>IF(COUNTA(D86:D95)=0,0,SUM(BW86:BW95)/(COUNTA(D86:S95)))</f>
        <v>100</v>
      </c>
      <c r="BX96" s="137" t="str">
        <f>IF(BW96="","",IF(BW96=100,Datos!$AO$2,IF(BW96&gt;=50,Datos!$AO$3,Datos!$AO$4)))</f>
        <v>Fuerte</v>
      </c>
      <c r="BY96" s="137" t="str">
        <f>IF(AZ86="","",AZ86)</f>
        <v>Directamente</v>
      </c>
      <c r="BZ96" s="137">
        <f>IF(OR(BX96="",BY96=""),"",IF(AND(BX96=Datos!$AO$2,BY96=Datos!$AQ$2),2,IF(AND(BX96=Datos!$AO$2,BY96=Datos!$AQ$3),0,IF(AND(BX96=Datos!$AO$3,BY96=Datos!$AQ$2),1,IF(AND(BX96=Datos!$AO$3,BY96=Datos!$AQ$3),0,IF(BX96=Datos!$AO$4,0,""))))))</f>
        <v>2</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t="s">
        <v>503</v>
      </c>
      <c r="E101" s="859"/>
      <c r="F101" s="859"/>
      <c r="G101" s="859"/>
      <c r="H101" s="859"/>
      <c r="I101" s="859"/>
      <c r="J101" s="859"/>
      <c r="K101" s="859"/>
      <c r="L101" s="859"/>
      <c r="M101" s="859"/>
      <c r="N101" s="859"/>
      <c r="O101" s="859"/>
      <c r="P101" s="859"/>
      <c r="Q101" s="859"/>
      <c r="R101" s="859"/>
      <c r="S101" s="859"/>
      <c r="T101" s="860" t="str">
        <f>IF(D101&lt;&gt;"","Detectivo","")</f>
        <v>Detectivo</v>
      </c>
      <c r="U101" s="860"/>
      <c r="V101" s="860"/>
      <c r="W101" s="860"/>
      <c r="X101" s="798" t="s">
        <v>350</v>
      </c>
      <c r="Y101" s="800"/>
      <c r="Z101" s="798" t="s">
        <v>352</v>
      </c>
      <c r="AA101" s="800"/>
      <c r="AB101" s="798" t="s">
        <v>354</v>
      </c>
      <c r="AC101" s="800"/>
      <c r="AD101" s="798" t="s">
        <v>356</v>
      </c>
      <c r="AE101" s="800"/>
      <c r="AF101" s="798" t="s">
        <v>358</v>
      </c>
      <c r="AG101" s="800"/>
      <c r="AH101" s="798" t="s">
        <v>395</v>
      </c>
      <c r="AI101" s="800"/>
      <c r="AJ101" s="798" t="s">
        <v>360</v>
      </c>
      <c r="AK101" s="800"/>
      <c r="AL101" s="796" t="str">
        <f t="shared" ref="AL101:AL110" si="9">IF(D101&lt;&gt;"",BQ101,"")</f>
        <v>Fuerte</v>
      </c>
      <c r="AM101" s="797"/>
      <c r="AN101" s="798" t="s">
        <v>374</v>
      </c>
      <c r="AO101" s="799"/>
      <c r="AP101" s="799"/>
      <c r="AQ101" s="800"/>
      <c r="AR101" s="796" t="str">
        <f t="shared" ref="AR101:AR110" si="10">IF(AN101&lt;&gt;"",BR101,"")</f>
        <v>Fuerte</v>
      </c>
      <c r="AS101" s="797"/>
      <c r="AT101" s="796" t="str">
        <f t="shared" ref="AT101:AT110" si="11">IF(BV101="","",BV101)</f>
        <v>Fuerte</v>
      </c>
      <c r="AU101" s="801"/>
      <c r="AV101" s="797"/>
      <c r="AW101" s="802" t="str">
        <f>IF(OR(AT101="",BX111=""),"",BX111)</f>
        <v>Fuerte</v>
      </c>
      <c r="AX101" s="803"/>
      <c r="AY101" s="804"/>
      <c r="AZ101" s="802" t="str">
        <f>IF(AW101="","",IF($AK$12=1,Datos!$AR$4,IF(BW$111&gt;=Datos!$AT$2,Datos!$AR$2,IF(BW$111&gt;=Datos!$AT$3,Datos!$AR$3,IF(BW$111&lt;Datos!$AT$3,Datos!$AR$4,"")))))</f>
        <v>Directamente</v>
      </c>
      <c r="BA101" s="803"/>
      <c r="BB101" s="804"/>
      <c r="BC101" s="786"/>
      <c r="BD101" s="787"/>
      <c r="BE101" s="787"/>
      <c r="BF101" s="787"/>
      <c r="BG101" s="788"/>
      <c r="BI101" s="132">
        <f>IF(X101=Datos!$AH$2,15,"")</f>
        <v>15</v>
      </c>
      <c r="BJ101" s="132">
        <f>IF(Z101=Datos!$AI$2,15,"")</f>
        <v>15</v>
      </c>
      <c r="BK101" s="132">
        <f>IF(AB101=Datos!$AJ$2,15,"")</f>
        <v>15</v>
      </c>
      <c r="BL101" s="132">
        <f>IF(AD101=Datos!$AK$2,15,"")</f>
        <v>15</v>
      </c>
      <c r="BM101" s="132">
        <f>IF(AF101=Datos!$AL$2,15,"")</f>
        <v>15</v>
      </c>
      <c r="BN101" s="132">
        <f>IF(AH101=Datos!$AM$2,15,"")</f>
        <v>15</v>
      </c>
      <c r="BO101" s="132">
        <f>IF(AJ101=Datos!$AN$2,10,IF(AJ101=Datos!$AN$3,5,IF(AJ101=Datos!$AN$4,"","")))</f>
        <v>10</v>
      </c>
      <c r="BP101" s="132">
        <f>SUM(BI101:BO101)</f>
        <v>100</v>
      </c>
      <c r="BQ101" s="132" t="str">
        <f>IF(D101="","",IF(BP101&gt;=96,Datos!$AO$2,IF(BP101&gt;=86,Datos!$AO$3,IF(BP101&lt;86,Datos!$AO$4,""))))</f>
        <v>Fuerte</v>
      </c>
      <c r="BR101" s="132" t="str">
        <f>IF(AN101="","",IF(AN101=Datos!$AP$2,Datos!$AO$2,IF(AN101=Datos!$AP$3,Datos!$AO$3,IF(AN101=Datos!$AP$4,Datos!$AO$4,""))))</f>
        <v>Fuerte</v>
      </c>
      <c r="BS101" s="132" t="str">
        <f>IF(AND(BQ101=$BS$100,BR101=$BS$100),$BS$100,"")</f>
        <v>Fuerte</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Fuerte</v>
      </c>
      <c r="BW101" s="132">
        <f>IF(BV101=Datos!$AO$2,100,IF(BV101=Datos!$AO$3,50,IF(BV101=Datos!$AO$4,0,"")))</f>
        <v>100</v>
      </c>
      <c r="BX101" s="139"/>
      <c r="BY101" s="142"/>
      <c r="BZ101" s="138"/>
    </row>
    <row r="102" spans="1:78" ht="26.25" customHeight="1">
      <c r="A102" s="56"/>
      <c r="B102" s="57"/>
      <c r="C102" s="57"/>
      <c r="D102" s="859" t="s">
        <v>504</v>
      </c>
      <c r="E102" s="859"/>
      <c r="F102" s="859"/>
      <c r="G102" s="859"/>
      <c r="H102" s="859"/>
      <c r="I102" s="859"/>
      <c r="J102" s="859"/>
      <c r="K102" s="859"/>
      <c r="L102" s="859"/>
      <c r="M102" s="859"/>
      <c r="N102" s="859"/>
      <c r="O102" s="859"/>
      <c r="P102" s="859"/>
      <c r="Q102" s="859"/>
      <c r="R102" s="859"/>
      <c r="S102" s="859"/>
      <c r="T102" s="860" t="str">
        <f t="shared" ref="T102:T110" si="12">IF(D102&lt;&gt;"","Detectivo","")</f>
        <v>Detectivo</v>
      </c>
      <c r="U102" s="860"/>
      <c r="V102" s="860"/>
      <c r="W102" s="860"/>
      <c r="X102" s="798" t="s">
        <v>350</v>
      </c>
      <c r="Y102" s="800"/>
      <c r="Z102" s="798" t="s">
        <v>352</v>
      </c>
      <c r="AA102" s="800"/>
      <c r="AB102" s="798" t="s">
        <v>354</v>
      </c>
      <c r="AC102" s="800"/>
      <c r="AD102" s="798" t="s">
        <v>356</v>
      </c>
      <c r="AE102" s="800"/>
      <c r="AF102" s="798" t="s">
        <v>358</v>
      </c>
      <c r="AG102" s="800"/>
      <c r="AH102" s="798" t="s">
        <v>395</v>
      </c>
      <c r="AI102" s="800"/>
      <c r="AJ102" s="798" t="s">
        <v>360</v>
      </c>
      <c r="AK102" s="800"/>
      <c r="AL102" s="796" t="str">
        <f t="shared" si="9"/>
        <v>Fuerte</v>
      </c>
      <c r="AM102" s="797"/>
      <c r="AN102" s="798" t="s">
        <v>374</v>
      </c>
      <c r="AO102" s="799"/>
      <c r="AP102" s="799"/>
      <c r="AQ102" s="800"/>
      <c r="AR102" s="796" t="str">
        <f t="shared" si="10"/>
        <v>Fuerte</v>
      </c>
      <c r="AS102" s="797"/>
      <c r="AT102" s="796" t="str">
        <f t="shared" si="11"/>
        <v>Fuerte</v>
      </c>
      <c r="AU102" s="801"/>
      <c r="AV102" s="797"/>
      <c r="AW102" s="805"/>
      <c r="AX102" s="806"/>
      <c r="AY102" s="807"/>
      <c r="AZ102" s="805"/>
      <c r="BA102" s="806"/>
      <c r="BB102" s="807"/>
      <c r="BC102" s="786"/>
      <c r="BD102" s="787"/>
      <c r="BE102" s="787"/>
      <c r="BF102" s="787"/>
      <c r="BG102" s="788"/>
      <c r="BI102" s="132">
        <f>IF(X102=Datos!$AH$2,15,"")</f>
        <v>15</v>
      </c>
      <c r="BJ102" s="132">
        <f>IF(Z102=Datos!$AI$2,15,"")</f>
        <v>15</v>
      </c>
      <c r="BK102" s="132">
        <f>IF(AB102=Datos!$AJ$2,15,"")</f>
        <v>15</v>
      </c>
      <c r="BL102" s="132">
        <f>IF(AD102=Datos!$AK$2,15,"")</f>
        <v>15</v>
      </c>
      <c r="BM102" s="132">
        <f>IF(AF102=Datos!$AL$2,15,"")</f>
        <v>15</v>
      </c>
      <c r="BN102" s="132">
        <f>IF(AH102=Datos!$AM$2,15,"")</f>
        <v>15</v>
      </c>
      <c r="BO102" s="132">
        <f>IF(AJ102=Datos!$AN$2,10,IF(AJ102=Datos!$AN$3,5,IF(AJ102=Datos!$AN$4,"","")))</f>
        <v>10</v>
      </c>
      <c r="BP102" s="132">
        <f t="shared" ref="BP102:BP110" si="13">SUM(BI102:BO102)</f>
        <v>100</v>
      </c>
      <c r="BQ102" s="132" t="str">
        <f>IF(D102="","",IF(BP102&gt;=96,Datos!$AO$2,IF(BP102&gt;=86,Datos!$AO$3,IF(BP102&lt;86,Datos!$AO$4,""))))</f>
        <v>Fuerte</v>
      </c>
      <c r="BR102" s="132" t="str">
        <f>IF(AN102="","",IF(AN102=Datos!$AP$2,Datos!$AO$2,IF(AN102=Datos!$AP$3,Datos!$AO$3,IF(AN102=Datos!$AP$4,Datos!$AO$4,""))))</f>
        <v>Fuerte</v>
      </c>
      <c r="BS102" s="132" t="str">
        <f t="shared" ref="BS102:BS110" si="14">IF(AND(BQ102=$BS$100,BR102=$BS$100),$BS$100,"")</f>
        <v>Fuerte</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Fuerte</v>
      </c>
      <c r="BW102" s="132">
        <f>IF(BV102=Datos!$AO$2,100,IF(BV102=Datos!$AO$3,50,IF(BV102=Datos!$AO$4,0,"")))</f>
        <v>100</v>
      </c>
      <c r="BX102" s="139"/>
      <c r="BY102" s="139"/>
      <c r="BZ102" s="138"/>
    </row>
    <row r="103" spans="1:78" ht="26.25" customHeight="1">
      <c r="A103" s="56"/>
      <c r="B103" s="57"/>
      <c r="C103" s="57"/>
      <c r="D103" s="859"/>
      <c r="E103" s="859"/>
      <c r="F103" s="859"/>
      <c r="G103" s="859"/>
      <c r="H103" s="859"/>
      <c r="I103" s="859"/>
      <c r="J103" s="859"/>
      <c r="K103" s="859"/>
      <c r="L103" s="859"/>
      <c r="M103" s="859"/>
      <c r="N103" s="859"/>
      <c r="O103" s="859"/>
      <c r="P103" s="859"/>
      <c r="Q103" s="859"/>
      <c r="R103" s="859"/>
      <c r="S103" s="859"/>
      <c r="T103" s="860" t="str">
        <f t="shared" si="12"/>
        <v/>
      </c>
      <c r="U103" s="860"/>
      <c r="V103" s="860"/>
      <c r="W103" s="860"/>
      <c r="X103" s="798" t="s">
        <v>351</v>
      </c>
      <c r="Y103" s="800"/>
      <c r="Z103" s="798" t="s">
        <v>353</v>
      </c>
      <c r="AA103" s="800"/>
      <c r="AB103" s="798" t="s">
        <v>355</v>
      </c>
      <c r="AC103" s="800"/>
      <c r="AD103" s="798" t="s">
        <v>356</v>
      </c>
      <c r="AE103" s="800"/>
      <c r="AF103" s="798" t="s">
        <v>359</v>
      </c>
      <c r="AG103" s="800"/>
      <c r="AH103" s="798" t="s">
        <v>395</v>
      </c>
      <c r="AI103" s="800"/>
      <c r="AJ103" s="798" t="s">
        <v>360</v>
      </c>
      <c r="AK103" s="800"/>
      <c r="AL103" s="796" t="str">
        <f t="shared" si="9"/>
        <v/>
      </c>
      <c r="AM103" s="797"/>
      <c r="AN103" s="798" t="s">
        <v>375</v>
      </c>
      <c r="AO103" s="799"/>
      <c r="AP103" s="799"/>
      <c r="AQ103" s="800"/>
      <c r="AR103" s="796" t="str">
        <f t="shared" si="10"/>
        <v>Moderado</v>
      </c>
      <c r="AS103" s="797"/>
      <c r="AT103" s="796" t="str">
        <f t="shared" si="11"/>
        <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f>IF(AD103=Datos!$AK$2,15,"")</f>
        <v>15</v>
      </c>
      <c r="BM103" s="132" t="str">
        <f>IF(AF103=Datos!$AL$2,15,"")</f>
        <v/>
      </c>
      <c r="BN103" s="132">
        <f>IF(AH103=Datos!$AM$2,15,"")</f>
        <v>15</v>
      </c>
      <c r="BO103" s="132">
        <f>IF(AJ103=Datos!$AN$2,10,IF(AJ103=Datos!$AN$3,5,IF(AJ103=Datos!$AN$4,"","")))</f>
        <v>10</v>
      </c>
      <c r="BP103" s="132">
        <f t="shared" si="13"/>
        <v>40</v>
      </c>
      <c r="BQ103" s="132" t="str">
        <f>IF(D103="","",IF(BP103&gt;=96,Datos!$AO$2,IF(BP103&gt;=86,Datos!$AO$3,IF(BP103&lt;86,Datos!$AO$4,""))))</f>
        <v/>
      </c>
      <c r="BR103" s="132" t="str">
        <f>IF(AN103="","",IF(AN103=Datos!$AP$2,Datos!$AO$2,IF(AN103=Datos!$AP$3,Datos!$AO$3,IF(AN103=Datos!$AP$4,Datos!$AO$4,""))))</f>
        <v>Moderado</v>
      </c>
      <c r="BS103" s="132" t="str">
        <f t="shared" si="14"/>
        <v/>
      </c>
      <c r="BT103" s="132" t="str">
        <f t="shared" si="15"/>
        <v/>
      </c>
      <c r="BU103" s="132" t="str">
        <f t="shared" si="16"/>
        <v/>
      </c>
      <c r="BV103" s="132" t="str">
        <f t="shared" si="17"/>
        <v/>
      </c>
      <c r="BW103" s="132" t="str">
        <f>IF(BV103=Datos!$AO$2,100,IF(BV103=Datos!$AO$3,50,IF(BV103=Datos!$AO$4,0,"")))</f>
        <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120</v>
      </c>
      <c r="BV111" s="132" t="s">
        <v>382</v>
      </c>
      <c r="BW111" s="132">
        <f>IF(COUNTA(D101:D110)=0,0,SUM(BW101:BW110)/(COUNTA(D101:S110)))</f>
        <v>100</v>
      </c>
      <c r="BX111" s="137" t="str">
        <f>IF(BW111="","",IF(BW111=100,Datos!$AO$2,IF(BW111&gt;=50,Datos!$AO$3,Datos!$AO$4)))</f>
        <v>Fuerte</v>
      </c>
      <c r="BY111" s="137" t="str">
        <f>IF(AZ101="","",AZ101)</f>
        <v>Directamente</v>
      </c>
      <c r="BZ111" s="137">
        <f>IF(OR(BX111="",BY111=""),"",IF($AK$12=1,0,IF(AND(BX111=Datos!$AO$2,BY111=Datos!$AR$2),2,IF(AND(BX111=Datos!$AO$2,BY111=Datos!$AR$3),1,IF(AND(BX111=Datos!$AO$2,BY111=Datos!$AR$4),0,IF(AND(BX111=Datos!$AO$3,BY111=Datos!$AR$2),1,IF(AND(BX111=Datos!$AO$3,BY111=Datos!$AR$3),0,IF(AND(BX111=Datos!$AO$3,BY111=Datos!$AR$4),0,IF(BX111=Datos!$AO$4,0,"")))))))))</f>
        <v>2</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120</v>
      </c>
    </row>
    <row r="114" spans="1:73" ht="27" customHeight="1">
      <c r="A114" s="99"/>
      <c r="B114" s="250"/>
      <c r="C114" s="250"/>
      <c r="D114" s="250"/>
      <c r="E114" s="250"/>
      <c r="F114" s="250"/>
      <c r="G114" s="250"/>
      <c r="H114" s="250"/>
      <c r="I114" s="250"/>
      <c r="J114" s="250"/>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50"/>
      <c r="C115" s="250"/>
      <c r="D115" s="250"/>
      <c r="E115" s="250"/>
      <c r="F115" s="250"/>
      <c r="G115" s="250"/>
      <c r="H115" s="250"/>
      <c r="I115" s="250"/>
      <c r="J115" s="250"/>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50"/>
      <c r="C116" s="250"/>
      <c r="D116" s="250"/>
      <c r="E116" s="250"/>
      <c r="F116" s="250"/>
      <c r="G116" s="250"/>
      <c r="H116" s="250"/>
      <c r="I116" s="250"/>
      <c r="J116" s="250"/>
      <c r="K116" s="58"/>
      <c r="L116" s="58"/>
      <c r="M116" s="57"/>
      <c r="N116" s="57"/>
      <c r="O116" s="57"/>
      <c r="P116" s="57"/>
      <c r="Q116" s="57"/>
      <c r="R116" s="57"/>
      <c r="S116" s="57"/>
      <c r="T116" s="57"/>
      <c r="U116" s="902" t="s">
        <v>91</v>
      </c>
      <c r="V116" s="903"/>
      <c r="W116" s="903"/>
      <c r="X116" s="903"/>
      <c r="Y116" s="903"/>
      <c r="Z116" s="904">
        <f>IF(COUNTA(D86:D95)=0,0,IF(BZ96=0,0,BZ96))</f>
        <v>2</v>
      </c>
      <c r="AA116" s="905"/>
      <c r="AB116" s="57"/>
      <c r="AC116" s="57"/>
      <c r="AD116" s="57"/>
      <c r="AE116" s="896" t="s">
        <v>90</v>
      </c>
      <c r="AF116" s="896"/>
      <c r="AG116" s="896"/>
      <c r="AH116" s="896"/>
      <c r="AI116" s="897"/>
      <c r="AJ116" s="906">
        <f>IF(COUNTA(D101:D110)=0,0,IF(BZ111=0,0,BZ111))</f>
        <v>2</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50"/>
      <c r="C117" s="250"/>
      <c r="D117" s="250"/>
      <c r="E117" s="250"/>
      <c r="F117" s="250"/>
      <c r="G117" s="250"/>
      <c r="H117" s="250"/>
      <c r="I117" s="250"/>
      <c r="J117" s="250"/>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50"/>
      <c r="C118" s="250"/>
      <c r="D118" s="250"/>
      <c r="E118" s="250"/>
      <c r="F118" s="250"/>
      <c r="G118" s="250"/>
      <c r="H118" s="250"/>
      <c r="I118" s="250"/>
      <c r="J118" s="250"/>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50"/>
      <c r="C119" s="250"/>
      <c r="D119" s="250"/>
      <c r="E119" s="250"/>
      <c r="F119" s="250"/>
      <c r="G119" s="250"/>
      <c r="H119" s="250"/>
      <c r="I119" s="250"/>
      <c r="J119" s="250"/>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t="e">
        <f>IF(AK12=Datos!A6,BQ132,BL132)</f>
        <v>#N/A</v>
      </c>
      <c r="BM122" s="66" t="e">
        <f>INDEX($R$122:$W$126,$BL$122,1)</f>
        <v>#N/A</v>
      </c>
      <c r="BP122" s="818"/>
      <c r="BQ122" s="818"/>
      <c r="BS122" s="52" t="s">
        <v>91</v>
      </c>
      <c r="BT122" s="66" t="e">
        <f>IF($AK$12&lt;&gt;"",BL122,"")</f>
        <v>#N/A</v>
      </c>
      <c r="BU122" s="66" t="e">
        <f>IF($AK$12&lt;&gt;"",$BM$122,"")</f>
        <v>#N/A</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t="e">
        <f>IF($AK$12&lt;&gt;"",(INDEX($BK$125:$BN$131,MATCH($BT$62,$BK$125:$BK$131,0),MATCH($AJ$116,$BK$126:$BN$126,0))),"")</f>
        <v>#N/A</v>
      </c>
      <c r="BM123" s="66" t="e">
        <f>INDEX($R$129:$W$133,$BL$123,1)</f>
        <v>#N/A</v>
      </c>
      <c r="BO123" s="52" t="s">
        <v>108</v>
      </c>
      <c r="BP123" s="66" t="e">
        <f>IF($AK$12&lt;&gt;"",(INDEX($BK$125:$BN$131,MATCH($BT$62,$BK$125:$BK$131,0),MATCH($AJ$116,$BK$126:$BN$126,0))),"")</f>
        <v>#N/A</v>
      </c>
      <c r="BQ123" s="66" t="e">
        <f>INDEX($R$129:$W$133,$BP$123+1,1)</f>
        <v>#N/A</v>
      </c>
      <c r="BS123" s="52" t="s">
        <v>90</v>
      </c>
      <c r="BT123" s="66" t="e">
        <f>IF($AK$12="","",IF($AK$12=1,$BP$123,$BL$123))</f>
        <v>#N/A</v>
      </c>
      <c r="BU123" s="66" t="e">
        <f>IF($AK$12="","",IF($AK$12=1,$BQ$123,$BM$123))</f>
        <v>#N/A</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t="e">
        <f>IF($AK$12="","",IF($AK$12&lt;&gt;Datos!A6,(INDEX($BK$125:$BN$131,MATCH($BT$61,$BK$125:$BK$131,0),MATCH($Z$116,$BK$126:$BN$126,0)))))</f>
        <v>#N/A</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
      </c>
      <c r="K133" s="930"/>
      <c r="L133" s="930"/>
      <c r="M133" s="930"/>
      <c r="N133" s="930"/>
      <c r="O133" s="930"/>
      <c r="P133" s="930"/>
      <c r="Q133" s="57"/>
      <c r="R133" s="877" t="str">
        <f>IF($AK$12=1,Datos!P6,IF(OR($AK$12=2,$AK$12=3,$AK$12=4),Datos!Q6,IF($AK$12=5,Datos!R6,"")))</f>
        <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t="e">
        <f>IF($AK$12="","",IF($AK$12&lt;&gt;Datos!A6,(INDEX($BK$125:$BN$131,MATCH($BT$62,$BK$125:$BK$131,0),MATCH($AJ$116,$BK$126:$BN$126,0)))))</f>
        <v>#N/A</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e">
        <f>IF(AK12="","",IF(AND(BK65=$BU$122,$BL$64=$BU$123),"X",""))</f>
        <v>#N/A</v>
      </c>
      <c r="BM139" s="66" t="e">
        <f>IF(AK12="","",IF(AND(BK65=$BU$122,$BM$64=$BU$123),"X",""))</f>
        <v>#N/A</v>
      </c>
      <c r="BN139" s="66" t="e">
        <f>IF(AK12="","",IF(AND(BK65=$BU$122,$BN$64=$BU$123),"X",""))</f>
        <v>#N/A</v>
      </c>
      <c r="BO139" s="66" t="e">
        <f>IF(AK12="","",IF(AND(BK65=$BU$122,$BO$64=$BU$123),"X",""))</f>
        <v>#N/A</v>
      </c>
      <c r="BP139" s="66" t="e">
        <f>IF(AK12="","",IF(AND(BK65=$BU$122,$BP$64=$BU$123),"X",""))</f>
        <v>#N/A</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e">
        <f>IF(AK12="","",IF(AND(BK66=$BU$122,$BL$64=$BU$123),"X",""))</f>
        <v>#N/A</v>
      </c>
      <c r="BM140" s="66" t="e">
        <f>IF(AK12="","",IF(AND(BK66=$BU$122,$BM$64=$BU$123),"X",""))</f>
        <v>#N/A</v>
      </c>
      <c r="BN140" s="66" t="e">
        <f>IF(AK12="","",IF(AND(BK66=$BU$122,$BN$64=$BU$123),"X",""))</f>
        <v>#N/A</v>
      </c>
      <c r="BO140" s="66" t="e">
        <f>IF(AK12="","",IF(AND(BK66=$BU$122,$BO$64=$BU$123),"X",""))</f>
        <v>#N/A</v>
      </c>
      <c r="BP140" s="66" t="e">
        <f>IF(AK12="","",IF(AND(BK66=$BU$122,$BP$64=$BU$123),"X",""))</f>
        <v>#N/A</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e">
        <f>IF(AK12="","",IF(AND(BK67=$BU$122,$BL$64=$BU$123),"X",""))</f>
        <v>#N/A</v>
      </c>
      <c r="BM141" s="66" t="e">
        <f>IF(AK12="","",IF(AND(BK67=$BU$122,$BM$64=$BU$123),"X",""))</f>
        <v>#N/A</v>
      </c>
      <c r="BN141" s="66" t="e">
        <f>IF(AK12="","",IF(AND(BK67=$BU$122,$BN$64=$BU$123),"X",""))</f>
        <v>#N/A</v>
      </c>
      <c r="BO141" s="66" t="e">
        <f>IF(AK12="","",IF(AND(BK67=$BU$122,$BO$64=$BU$123),"X",""))</f>
        <v>#N/A</v>
      </c>
      <c r="BP141" s="66" t="e">
        <f>IF(AK12="","",IF(AND(BK67=$BU$122,$BP$64=$BU$123),"X",""))</f>
        <v>#N/A</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e">
        <f>IF(AK12="","",IF(AND(BK68=$BU$122,$BL$64=$BU$123),"X",""))</f>
        <v>#N/A</v>
      </c>
      <c r="BM142" s="66" t="e">
        <f>IF(AK12="","",IF(AND(BK68=$BU$122,$BM$64=$BU$123),"X",""))</f>
        <v>#N/A</v>
      </c>
      <c r="BN142" s="66" t="e">
        <f>IF(AK12="","",IF(AND(BK68=$BU$122,$BN$64=$BU$123),"X",""))</f>
        <v>#N/A</v>
      </c>
      <c r="BO142" s="89" t="e">
        <f>IF(AK12="","",IF(AND(BK68=$BU$122,$BO$64=$BU$123),"X",""))</f>
        <v>#N/A</v>
      </c>
      <c r="BP142" s="66" t="e">
        <f>IF(AK12="","",IF(AND(BK68=$BU$122,$BP$64=$BU$123),"X",""))</f>
        <v>#N/A</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e">
        <f>IF(AK12="","",IF(AND(BK69=$BU$122,$BL$64=$BU$123),"X",""))</f>
        <v>#N/A</v>
      </c>
      <c r="BM143" s="66" t="e">
        <f>IF(AK12="","",IF(AND(BK69=$BU$122,$BM$64=$BU$123),"X",""))</f>
        <v>#N/A</v>
      </c>
      <c r="BN143" s="66" t="e">
        <f>IF(AK12="","",IF(AND(BK69=$BU$122,$BN$64=$BU$123),"X",""))</f>
        <v>#N/A</v>
      </c>
      <c r="BO143" s="66" t="e">
        <f>IF(AK12="","",IF(AND(BK69=$BU$122,$BO$64=$BU$123),"X",""))</f>
        <v>#N/A</v>
      </c>
      <c r="BP143" s="66" t="e">
        <f>IF(AK12="","",IF(AND(BK69=$BU$122,$BP$64=$BU$123),"X",""))</f>
        <v>#N/A</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434</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fdgh</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6"/>
      <c r="BB179" s="736"/>
      <c r="BC179" s="736"/>
      <c r="BD179" s="736"/>
      <c r="BE179" s="736"/>
      <c r="BF179" s="736"/>
      <c r="BG179" s="299"/>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asdf</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fgs</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249">
        <v>1</v>
      </c>
    </row>
    <row r="231" spans="63:64">
      <c r="BK231" s="82"/>
    </row>
  </sheetData>
  <sheetProtection formatColumns="0" formatRows="0"/>
  <mergeCells count="867">
    <mergeCell ref="R80:W80"/>
    <mergeCell ref="D214:BB214"/>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06:U206"/>
    <mergeCell ref="V206:AM206"/>
    <mergeCell ref="AN206:BG206"/>
    <mergeCell ref="D207:U207"/>
    <mergeCell ref="V207:AM207"/>
    <mergeCell ref="AN207:BG207"/>
    <mergeCell ref="D205:U205"/>
    <mergeCell ref="V205:AM205"/>
    <mergeCell ref="AN205:BG205"/>
    <mergeCell ref="D199:BB199"/>
    <mergeCell ref="BC199:BG199"/>
    <mergeCell ref="D200:BB200"/>
    <mergeCell ref="D202:BG202"/>
    <mergeCell ref="D203:U203"/>
    <mergeCell ref="V203:AM203"/>
    <mergeCell ref="AN203:BG203"/>
    <mergeCell ref="BA197:BF197"/>
    <mergeCell ref="E198:U198"/>
    <mergeCell ref="V198:AG198"/>
    <mergeCell ref="AH198:AP198"/>
    <mergeCell ref="AQ198:AZ198"/>
    <mergeCell ref="BA198:BF198"/>
    <mergeCell ref="D204:U204"/>
    <mergeCell ref="V204:AM204"/>
    <mergeCell ref="AN204:BG204"/>
    <mergeCell ref="D189:D198"/>
    <mergeCell ref="E197:U197"/>
    <mergeCell ref="V197:AG197"/>
    <mergeCell ref="AH197:AP197"/>
    <mergeCell ref="AQ197:AZ197"/>
    <mergeCell ref="BA193:BF193"/>
    <mergeCell ref="BA194:BF194"/>
    <mergeCell ref="E195:U195"/>
    <mergeCell ref="V195:AG195"/>
    <mergeCell ref="AH195:AP195"/>
    <mergeCell ref="AQ195:AZ195"/>
    <mergeCell ref="BA195:BF195"/>
    <mergeCell ref="E196:U196"/>
    <mergeCell ref="V196:AG196"/>
    <mergeCell ref="AH196:AP196"/>
    <mergeCell ref="AQ196:AZ196"/>
    <mergeCell ref="BA196:BF196"/>
    <mergeCell ref="E188:U188"/>
    <mergeCell ref="V188:AG188"/>
    <mergeCell ref="AH188:AP188"/>
    <mergeCell ref="AQ188:AZ188"/>
    <mergeCell ref="BA188:BF188"/>
    <mergeCell ref="E189:U189"/>
    <mergeCell ref="V189:AG189"/>
    <mergeCell ref="AH189:AP189"/>
    <mergeCell ref="AQ189:AZ189"/>
    <mergeCell ref="E191:U191"/>
    <mergeCell ref="V191:AG191"/>
    <mergeCell ref="AH191:AP191"/>
    <mergeCell ref="AQ191:AZ191"/>
    <mergeCell ref="E194:U194"/>
    <mergeCell ref="V194:AG194"/>
    <mergeCell ref="AH194:AP194"/>
    <mergeCell ref="AQ194:AZ194"/>
    <mergeCell ref="BA189:BF189"/>
    <mergeCell ref="E190:U190"/>
    <mergeCell ref="V190:AG190"/>
    <mergeCell ref="AH190:AP190"/>
    <mergeCell ref="AQ190:AZ190"/>
    <mergeCell ref="BA190:BF190"/>
    <mergeCell ref="BA191:BF191"/>
    <mergeCell ref="E192:U192"/>
    <mergeCell ref="V192:AG192"/>
    <mergeCell ref="AH192:AP192"/>
    <mergeCell ref="AQ192:AZ192"/>
    <mergeCell ref="BA192:BF192"/>
    <mergeCell ref="E193:U193"/>
    <mergeCell ref="V193:AG193"/>
    <mergeCell ref="AH193:AP193"/>
    <mergeCell ref="AQ193:AZ193"/>
    <mergeCell ref="AQ183:AZ183"/>
    <mergeCell ref="BA183:BF183"/>
    <mergeCell ref="BA186:BF186"/>
    <mergeCell ref="E187:U187"/>
    <mergeCell ref="V187:AG187"/>
    <mergeCell ref="AH187:AP187"/>
    <mergeCell ref="AQ187:AZ187"/>
    <mergeCell ref="BA187:BF187"/>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0:BF180"/>
    <mergeCell ref="E181:U181"/>
    <mergeCell ref="V181:AG181"/>
    <mergeCell ref="AH181:AP181"/>
    <mergeCell ref="AQ181:AZ181"/>
    <mergeCell ref="BA181:BF181"/>
    <mergeCell ref="D179:D188"/>
    <mergeCell ref="E179:U179"/>
    <mergeCell ref="V179:AG179"/>
    <mergeCell ref="AH179:AP179"/>
    <mergeCell ref="AQ179:AZ179"/>
    <mergeCell ref="BA179:BF179"/>
    <mergeCell ref="E180:U180"/>
    <mergeCell ref="V180:AG180"/>
    <mergeCell ref="AH180:AP180"/>
    <mergeCell ref="AQ180:AZ180"/>
    <mergeCell ref="E182:U182"/>
    <mergeCell ref="V182:AG182"/>
    <mergeCell ref="AH182:AP182"/>
    <mergeCell ref="AQ182:AZ182"/>
    <mergeCell ref="BA182:BF182"/>
    <mergeCell ref="E183:U183"/>
    <mergeCell ref="V183:AG183"/>
    <mergeCell ref="AH183:AP183"/>
    <mergeCell ref="D176:BG176"/>
    <mergeCell ref="D177:U178"/>
    <mergeCell ref="V177:BG177"/>
    <mergeCell ref="V178:AG178"/>
    <mergeCell ref="AH178:AP178"/>
    <mergeCell ref="AQ178:AZ178"/>
    <mergeCell ref="BA178:BF178"/>
    <mergeCell ref="E172:U172"/>
    <mergeCell ref="V172:AG172"/>
    <mergeCell ref="AH172:AP172"/>
    <mergeCell ref="AQ172:AZ172"/>
    <mergeCell ref="BA172:BF172"/>
    <mergeCell ref="E173:U173"/>
    <mergeCell ref="V173:AG173"/>
    <mergeCell ref="AH173:AP173"/>
    <mergeCell ref="AQ173:AZ173"/>
    <mergeCell ref="BA173:BF173"/>
    <mergeCell ref="D164:D173"/>
    <mergeCell ref="E170:U170"/>
    <mergeCell ref="V170:AG170"/>
    <mergeCell ref="AH170:AP170"/>
    <mergeCell ref="AQ170:AZ170"/>
    <mergeCell ref="BA170:BF170"/>
    <mergeCell ref="E171:U171"/>
    <mergeCell ref="V171:AG171"/>
    <mergeCell ref="AH171:AP171"/>
    <mergeCell ref="AQ171:AZ171"/>
    <mergeCell ref="BA171:BF171"/>
    <mergeCell ref="E168:U168"/>
    <mergeCell ref="V168:AG168"/>
    <mergeCell ref="AH168:AP168"/>
    <mergeCell ref="AQ168:AZ168"/>
    <mergeCell ref="BA168:BF168"/>
    <mergeCell ref="E169:U169"/>
    <mergeCell ref="V169:AG169"/>
    <mergeCell ref="AH169:AP169"/>
    <mergeCell ref="AQ169:AZ169"/>
    <mergeCell ref="BA169:BF169"/>
    <mergeCell ref="E166:U166"/>
    <mergeCell ref="V166:AG166"/>
    <mergeCell ref="AH166:AP166"/>
    <mergeCell ref="AQ166:AZ166"/>
    <mergeCell ref="BA166:BF166"/>
    <mergeCell ref="E167:U167"/>
    <mergeCell ref="V167:AG167"/>
    <mergeCell ref="AH167:AP167"/>
    <mergeCell ref="AQ167:AZ167"/>
    <mergeCell ref="BA167:BF167"/>
    <mergeCell ref="BA164:BF164"/>
    <mergeCell ref="E165:U165"/>
    <mergeCell ref="V165:AG165"/>
    <mergeCell ref="AH165:AP165"/>
    <mergeCell ref="AQ165:AZ165"/>
    <mergeCell ref="BA165:BF165"/>
    <mergeCell ref="E163:U163"/>
    <mergeCell ref="V163:AG163"/>
    <mergeCell ref="AH163:AP163"/>
    <mergeCell ref="AQ163:AZ163"/>
    <mergeCell ref="BA163:BF163"/>
    <mergeCell ref="E164:U164"/>
    <mergeCell ref="V164:AG164"/>
    <mergeCell ref="AH164:AP164"/>
    <mergeCell ref="AQ164:AZ164"/>
    <mergeCell ref="E161:U161"/>
    <mergeCell ref="V161:AG161"/>
    <mergeCell ref="AH161:AP161"/>
    <mergeCell ref="AQ161:AZ161"/>
    <mergeCell ref="BA161:BF161"/>
    <mergeCell ref="E162:U162"/>
    <mergeCell ref="V162:AG162"/>
    <mergeCell ref="AH162:AP162"/>
    <mergeCell ref="AQ162:AZ162"/>
    <mergeCell ref="BA162:BF162"/>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AQ155:AZ155"/>
    <mergeCell ref="BA155:BF155"/>
    <mergeCell ref="E156:U156"/>
    <mergeCell ref="V156:AG156"/>
    <mergeCell ref="AH156:AP156"/>
    <mergeCell ref="AQ156:AZ156"/>
    <mergeCell ref="BA156:BF156"/>
    <mergeCell ref="BA153:BF153"/>
    <mergeCell ref="D154:D163"/>
    <mergeCell ref="E154:U154"/>
    <mergeCell ref="V154:AG154"/>
    <mergeCell ref="AH154:AP154"/>
    <mergeCell ref="AQ154:AZ154"/>
    <mergeCell ref="BA154:BF154"/>
    <mergeCell ref="E155:U155"/>
    <mergeCell ref="V155:AG155"/>
    <mergeCell ref="AH155:AP155"/>
    <mergeCell ref="E157:U157"/>
    <mergeCell ref="V157:AG157"/>
    <mergeCell ref="AH157:AP157"/>
    <mergeCell ref="AQ157:AZ157"/>
    <mergeCell ref="BA157:BF157"/>
    <mergeCell ref="E158:U158"/>
    <mergeCell ref="V158:AG158"/>
    <mergeCell ref="AM144:AN144"/>
    <mergeCell ref="AO144:AR144"/>
    <mergeCell ref="D148:J149"/>
    <mergeCell ref="L148:BF149"/>
    <mergeCell ref="D151:BG151"/>
    <mergeCell ref="D152:U153"/>
    <mergeCell ref="V152:BG152"/>
    <mergeCell ref="V153:AG153"/>
    <mergeCell ref="AH153:AP153"/>
    <mergeCell ref="AQ153:AZ153"/>
    <mergeCell ref="J133:P133"/>
    <mergeCell ref="R133:W133"/>
    <mergeCell ref="A140:J140"/>
    <mergeCell ref="G143:K145"/>
    <mergeCell ref="T144:U144"/>
    <mergeCell ref="V144:W144"/>
    <mergeCell ref="AF130:AG131"/>
    <mergeCell ref="AH130:AI131"/>
    <mergeCell ref="AJ130:AK131"/>
    <mergeCell ref="R131:W131"/>
    <mergeCell ref="R132:W132"/>
    <mergeCell ref="AA132:AA133"/>
    <mergeCell ref="AB132:AC133"/>
    <mergeCell ref="AD132:AE133"/>
    <mergeCell ref="AF132:AG133"/>
    <mergeCell ref="AH132:AI133"/>
    <mergeCell ref="AF128:AG129"/>
    <mergeCell ref="AH128:AI129"/>
    <mergeCell ref="AJ128:AK129"/>
    <mergeCell ref="AP128:BF128"/>
    <mergeCell ref="R129:W129"/>
    <mergeCell ref="AP129:BF133"/>
    <mergeCell ref="R130:W130"/>
    <mergeCell ref="AA130:AA131"/>
    <mergeCell ref="AB130:AC131"/>
    <mergeCell ref="AD130:AE131"/>
    <mergeCell ref="AD128:AE129"/>
    <mergeCell ref="AJ132:AK133"/>
    <mergeCell ref="BL125:BN125"/>
    <mergeCell ref="BQ125:BS125"/>
    <mergeCell ref="J126:P126"/>
    <mergeCell ref="R126:W126"/>
    <mergeCell ref="AA126:AA127"/>
    <mergeCell ref="AB126:AC127"/>
    <mergeCell ref="AD126:AE127"/>
    <mergeCell ref="AF126:AG127"/>
    <mergeCell ref="AH126:AI127"/>
    <mergeCell ref="AJ126:AK127"/>
    <mergeCell ref="AF124:AG125"/>
    <mergeCell ref="AH124:AI125"/>
    <mergeCell ref="AJ124:AK125"/>
    <mergeCell ref="AP124:BF124"/>
    <mergeCell ref="R125:W125"/>
    <mergeCell ref="AP125:BF126"/>
    <mergeCell ref="E124:P124"/>
    <mergeCell ref="R124:W124"/>
    <mergeCell ref="Z124:Z133"/>
    <mergeCell ref="AA124:AA125"/>
    <mergeCell ref="AB124:AC125"/>
    <mergeCell ref="AD124:AE125"/>
    <mergeCell ref="AA128:AA129"/>
    <mergeCell ref="AB128:AC129"/>
    <mergeCell ref="R123:W123"/>
    <mergeCell ref="AB123:AC123"/>
    <mergeCell ref="AD123:AE123"/>
    <mergeCell ref="AF123:AG123"/>
    <mergeCell ref="AH123:AI123"/>
    <mergeCell ref="AJ123:AK123"/>
    <mergeCell ref="Z120:AK120"/>
    <mergeCell ref="BK120:BM121"/>
    <mergeCell ref="D121:G121"/>
    <mergeCell ref="D110:S110"/>
    <mergeCell ref="T110:W110"/>
    <mergeCell ref="X110:Y110"/>
    <mergeCell ref="Z110:AA110"/>
    <mergeCell ref="AB110:AC110"/>
    <mergeCell ref="BP121:BP122"/>
    <mergeCell ref="BQ121:BQ122"/>
    <mergeCell ref="R122:W122"/>
    <mergeCell ref="AB122:AK122"/>
    <mergeCell ref="AR110:AS110"/>
    <mergeCell ref="AT110:AV110"/>
    <mergeCell ref="BC110:BG110"/>
    <mergeCell ref="A113:J113"/>
    <mergeCell ref="U115:AK115"/>
    <mergeCell ref="U116:Y116"/>
    <mergeCell ref="Z116:AA116"/>
    <mergeCell ref="AE116:AI116"/>
    <mergeCell ref="AJ116:AK116"/>
    <mergeCell ref="AD110:AE110"/>
    <mergeCell ref="AF110:AG110"/>
    <mergeCell ref="AH110:AI110"/>
    <mergeCell ref="AJ110:AK110"/>
    <mergeCell ref="AL110:AM110"/>
    <mergeCell ref="AN110:AQ110"/>
    <mergeCell ref="AL108:AM108"/>
    <mergeCell ref="AN108:AQ108"/>
    <mergeCell ref="AR108:AS108"/>
    <mergeCell ref="AT108:AV108"/>
    <mergeCell ref="AL109:AM109"/>
    <mergeCell ref="AN109:AQ109"/>
    <mergeCell ref="AR109:AS109"/>
    <mergeCell ref="AT109:AV109"/>
    <mergeCell ref="BC109:BG109"/>
    <mergeCell ref="D109:S109"/>
    <mergeCell ref="T109:W109"/>
    <mergeCell ref="X109:Y109"/>
    <mergeCell ref="Z109:AA109"/>
    <mergeCell ref="AB109:AC109"/>
    <mergeCell ref="AD109:AE109"/>
    <mergeCell ref="AF109:AG109"/>
    <mergeCell ref="AH109:AI109"/>
    <mergeCell ref="AJ109:AK109"/>
    <mergeCell ref="D107:S107"/>
    <mergeCell ref="T107:W107"/>
    <mergeCell ref="X107:Y107"/>
    <mergeCell ref="Z107:AA107"/>
    <mergeCell ref="AB107:AC107"/>
    <mergeCell ref="AR107:AS107"/>
    <mergeCell ref="AT107:AV107"/>
    <mergeCell ref="BC107:BG107"/>
    <mergeCell ref="D108:S108"/>
    <mergeCell ref="T108:W108"/>
    <mergeCell ref="X108:Y108"/>
    <mergeCell ref="Z108:AA108"/>
    <mergeCell ref="AB108:AC108"/>
    <mergeCell ref="AD108:AE108"/>
    <mergeCell ref="AF108:AG108"/>
    <mergeCell ref="AD107:AE107"/>
    <mergeCell ref="AF107:AG107"/>
    <mergeCell ref="AH107:AI107"/>
    <mergeCell ref="AJ107:AK107"/>
    <mergeCell ref="AL107:AM107"/>
    <mergeCell ref="AN107:AQ107"/>
    <mergeCell ref="BC108:BG108"/>
    <mergeCell ref="AH108:AI108"/>
    <mergeCell ref="AJ108:AK108"/>
    <mergeCell ref="BC105:BG105"/>
    <mergeCell ref="D106:S106"/>
    <mergeCell ref="T106:W106"/>
    <mergeCell ref="X106:Y106"/>
    <mergeCell ref="Z106:AA106"/>
    <mergeCell ref="AB106:AC106"/>
    <mergeCell ref="AD106:AE106"/>
    <mergeCell ref="AF106:AG106"/>
    <mergeCell ref="AH106:AI106"/>
    <mergeCell ref="AJ106:AK106"/>
    <mergeCell ref="AH105:AI105"/>
    <mergeCell ref="AJ105:AK105"/>
    <mergeCell ref="AL105:AM105"/>
    <mergeCell ref="AN105:AQ105"/>
    <mergeCell ref="AR105:AS105"/>
    <mergeCell ref="AT105:AV105"/>
    <mergeCell ref="AL106:AM106"/>
    <mergeCell ref="AN106:AQ106"/>
    <mergeCell ref="AR106:AS106"/>
    <mergeCell ref="AT106:AV106"/>
    <mergeCell ref="BC106:BG106"/>
    <mergeCell ref="D105:S105"/>
    <mergeCell ref="T105:W105"/>
    <mergeCell ref="X105:Y105"/>
    <mergeCell ref="Z105:AA105"/>
    <mergeCell ref="AB105:AC105"/>
    <mergeCell ref="AD105:AE105"/>
    <mergeCell ref="AF105:AG105"/>
    <mergeCell ref="AD104:AE104"/>
    <mergeCell ref="AF104:AG104"/>
    <mergeCell ref="AL103:AM103"/>
    <mergeCell ref="AN103:AQ103"/>
    <mergeCell ref="AR103:AS103"/>
    <mergeCell ref="AT103:AV103"/>
    <mergeCell ref="BC103:BG103"/>
    <mergeCell ref="D104:S104"/>
    <mergeCell ref="T104:W104"/>
    <mergeCell ref="X104:Y104"/>
    <mergeCell ref="Z104:AA104"/>
    <mergeCell ref="AB104:AC104"/>
    <mergeCell ref="AR104:AS104"/>
    <mergeCell ref="AT104:AV104"/>
    <mergeCell ref="BC104:BG104"/>
    <mergeCell ref="AH104:AI104"/>
    <mergeCell ref="AJ104:AK104"/>
    <mergeCell ref="AL104:AM104"/>
    <mergeCell ref="AN104:AQ104"/>
    <mergeCell ref="BC102:BG102"/>
    <mergeCell ref="D103:S103"/>
    <mergeCell ref="T103:W103"/>
    <mergeCell ref="X103:Y103"/>
    <mergeCell ref="Z103:AA103"/>
    <mergeCell ref="AB103:AC103"/>
    <mergeCell ref="AD103:AE103"/>
    <mergeCell ref="AF103:AG103"/>
    <mergeCell ref="AH103:AI103"/>
    <mergeCell ref="AJ103:AK103"/>
    <mergeCell ref="AH102:AI102"/>
    <mergeCell ref="AJ102:AK102"/>
    <mergeCell ref="AL102:AM102"/>
    <mergeCell ref="AN102:AQ102"/>
    <mergeCell ref="AR102:AS102"/>
    <mergeCell ref="AT102:AV102"/>
    <mergeCell ref="AW101:AY110"/>
    <mergeCell ref="AZ101:BB110"/>
    <mergeCell ref="BC101:BG101"/>
    <mergeCell ref="D102:S102"/>
    <mergeCell ref="T102:W102"/>
    <mergeCell ref="X102:Y102"/>
    <mergeCell ref="Z102:AA102"/>
    <mergeCell ref="AB102:AC102"/>
    <mergeCell ref="AD102:AE102"/>
    <mergeCell ref="AF102:AG102"/>
    <mergeCell ref="AH101:AI101"/>
    <mergeCell ref="AJ101:AK101"/>
    <mergeCell ref="AL101:AM101"/>
    <mergeCell ref="AN101:AQ101"/>
    <mergeCell ref="AR101:AS101"/>
    <mergeCell ref="AT101:AV101"/>
    <mergeCell ref="AW100:AY100"/>
    <mergeCell ref="AZ100:BB100"/>
    <mergeCell ref="BC100:BG100"/>
    <mergeCell ref="D101:S101"/>
    <mergeCell ref="T101:W101"/>
    <mergeCell ref="X101:Y101"/>
    <mergeCell ref="Z101:AA101"/>
    <mergeCell ref="AB101:AC101"/>
    <mergeCell ref="AD101:AE101"/>
    <mergeCell ref="AF101:AG101"/>
    <mergeCell ref="AD100:AE100"/>
    <mergeCell ref="AF100:AG100"/>
    <mergeCell ref="AH100:AI100"/>
    <mergeCell ref="AJ100:AK100"/>
    <mergeCell ref="AN100:AQ100"/>
    <mergeCell ref="AT100:AV100"/>
    <mergeCell ref="AL99:AM100"/>
    <mergeCell ref="AN99:AQ99"/>
    <mergeCell ref="AR99:AS100"/>
    <mergeCell ref="BS99:BU99"/>
    <mergeCell ref="BV99:BX99"/>
    <mergeCell ref="D100:S100"/>
    <mergeCell ref="T100:W100"/>
    <mergeCell ref="X100:Y100"/>
    <mergeCell ref="Z100:AA100"/>
    <mergeCell ref="AB100:AC100"/>
    <mergeCell ref="AT95:AV95"/>
    <mergeCell ref="BC95:BG95"/>
    <mergeCell ref="X98:AM98"/>
    <mergeCell ref="AN98:AS98"/>
    <mergeCell ref="X99:AA99"/>
    <mergeCell ref="AB99:AC99"/>
    <mergeCell ref="AD99:AE99"/>
    <mergeCell ref="AF99:AG99"/>
    <mergeCell ref="AH99:AI99"/>
    <mergeCell ref="AJ99:AK99"/>
    <mergeCell ref="AF95:AG95"/>
    <mergeCell ref="AH95:AI95"/>
    <mergeCell ref="AJ95:AK95"/>
    <mergeCell ref="AL95:AM95"/>
    <mergeCell ref="AN95:AQ95"/>
    <mergeCell ref="AR95:AS95"/>
    <mergeCell ref="D95:S95"/>
    <mergeCell ref="T95:W95"/>
    <mergeCell ref="X95:Y95"/>
    <mergeCell ref="Z95:AA95"/>
    <mergeCell ref="AB95:AC95"/>
    <mergeCell ref="AD95:AE95"/>
    <mergeCell ref="AJ94:AK94"/>
    <mergeCell ref="AL94:AM94"/>
    <mergeCell ref="AN94:AQ94"/>
    <mergeCell ref="AR94:AS94"/>
    <mergeCell ref="AT94:AV94"/>
    <mergeCell ref="BC94:BG94"/>
    <mergeCell ref="AT93:AV93"/>
    <mergeCell ref="BC93:BG93"/>
    <mergeCell ref="D94:S94"/>
    <mergeCell ref="T94:W94"/>
    <mergeCell ref="X94:Y94"/>
    <mergeCell ref="Z94:AA94"/>
    <mergeCell ref="AB94:AC94"/>
    <mergeCell ref="AD94:AE94"/>
    <mergeCell ref="AF94:AG94"/>
    <mergeCell ref="AH94:AI94"/>
    <mergeCell ref="AF93:AG93"/>
    <mergeCell ref="AH93:AI93"/>
    <mergeCell ref="AJ93:AK93"/>
    <mergeCell ref="AL93:AM93"/>
    <mergeCell ref="AN93:AQ93"/>
    <mergeCell ref="AR93:AS93"/>
    <mergeCell ref="D93:S93"/>
    <mergeCell ref="T93:W93"/>
    <mergeCell ref="X93:Y93"/>
    <mergeCell ref="Z93:AA93"/>
    <mergeCell ref="AB93:AC93"/>
    <mergeCell ref="AD93:AE93"/>
    <mergeCell ref="AN92:AQ92"/>
    <mergeCell ref="AR92:AS92"/>
    <mergeCell ref="AT92:AV92"/>
    <mergeCell ref="BC92:BG92"/>
    <mergeCell ref="AT91:AV91"/>
    <mergeCell ref="BC91:BG91"/>
    <mergeCell ref="D92:S92"/>
    <mergeCell ref="T92:W92"/>
    <mergeCell ref="X92:Y92"/>
    <mergeCell ref="Z92:AA92"/>
    <mergeCell ref="AB92:AC92"/>
    <mergeCell ref="AD92:AE92"/>
    <mergeCell ref="AF92:AG92"/>
    <mergeCell ref="AH92:AI92"/>
    <mergeCell ref="AF91:AG91"/>
    <mergeCell ref="AH91:AI91"/>
    <mergeCell ref="AJ91:AK91"/>
    <mergeCell ref="AL91:AM91"/>
    <mergeCell ref="AN91:AQ91"/>
    <mergeCell ref="AR91:AS91"/>
    <mergeCell ref="D91:S91"/>
    <mergeCell ref="T91:W91"/>
    <mergeCell ref="BC90:BG90"/>
    <mergeCell ref="AT89:AV89"/>
    <mergeCell ref="BC89:BG89"/>
    <mergeCell ref="D90:S90"/>
    <mergeCell ref="T90:W90"/>
    <mergeCell ref="X90:Y90"/>
    <mergeCell ref="Z90:AA90"/>
    <mergeCell ref="AB90:AC90"/>
    <mergeCell ref="AD90:AE90"/>
    <mergeCell ref="AF90:AG90"/>
    <mergeCell ref="AH90:AI90"/>
    <mergeCell ref="AF89:AG89"/>
    <mergeCell ref="AH89:AI89"/>
    <mergeCell ref="AJ89:AK89"/>
    <mergeCell ref="AL89:AM89"/>
    <mergeCell ref="AN89:AQ89"/>
    <mergeCell ref="AR89:AS89"/>
    <mergeCell ref="D89:S89"/>
    <mergeCell ref="T89:W89"/>
    <mergeCell ref="X89:Y89"/>
    <mergeCell ref="Z89:AA89"/>
    <mergeCell ref="AB89:AC89"/>
    <mergeCell ref="AD89:AE89"/>
    <mergeCell ref="AJ90:AK90"/>
    <mergeCell ref="BC88:BG88"/>
    <mergeCell ref="AT87:AV87"/>
    <mergeCell ref="BC87:BG87"/>
    <mergeCell ref="D88:S88"/>
    <mergeCell ref="T88:W88"/>
    <mergeCell ref="X88:Y88"/>
    <mergeCell ref="Z88:AA88"/>
    <mergeCell ref="AB88:AC88"/>
    <mergeCell ref="AD88:AE88"/>
    <mergeCell ref="AF88:AG88"/>
    <mergeCell ref="AH88:AI88"/>
    <mergeCell ref="AF87:AG87"/>
    <mergeCell ref="AH87:AI87"/>
    <mergeCell ref="AJ87:AK87"/>
    <mergeCell ref="AL87:AM87"/>
    <mergeCell ref="AN87:AQ87"/>
    <mergeCell ref="AR87:AS87"/>
    <mergeCell ref="BC86:BG86"/>
    <mergeCell ref="D87:S87"/>
    <mergeCell ref="T87:W87"/>
    <mergeCell ref="X87:Y87"/>
    <mergeCell ref="Z87:AA87"/>
    <mergeCell ref="AB87:AC87"/>
    <mergeCell ref="AD87:AE87"/>
    <mergeCell ref="AF86:AG86"/>
    <mergeCell ref="AH86:AI86"/>
    <mergeCell ref="AJ86:AK86"/>
    <mergeCell ref="AL86:AM86"/>
    <mergeCell ref="AN86:AQ86"/>
    <mergeCell ref="AR86:AS86"/>
    <mergeCell ref="D86:S86"/>
    <mergeCell ref="T86:W86"/>
    <mergeCell ref="X86:Y86"/>
    <mergeCell ref="Z86:AA86"/>
    <mergeCell ref="AB86:AC86"/>
    <mergeCell ref="AD86:AE86"/>
    <mergeCell ref="D85:S85"/>
    <mergeCell ref="T85:W85"/>
    <mergeCell ref="X85:Y85"/>
    <mergeCell ref="Z85:AA85"/>
    <mergeCell ref="AB85:AC85"/>
    <mergeCell ref="AD85:AE85"/>
    <mergeCell ref="AT86:AV86"/>
    <mergeCell ref="AW86:AY95"/>
    <mergeCell ref="AZ86:BB95"/>
    <mergeCell ref="AJ88:AK88"/>
    <mergeCell ref="AL88:AM88"/>
    <mergeCell ref="AN88:AQ88"/>
    <mergeCell ref="AR88:AS88"/>
    <mergeCell ref="AT88:AV88"/>
    <mergeCell ref="X91:Y91"/>
    <mergeCell ref="Z91:AA91"/>
    <mergeCell ref="AB91:AC91"/>
    <mergeCell ref="AD91:AE91"/>
    <mergeCell ref="AL90:AM90"/>
    <mergeCell ref="AN90:AQ90"/>
    <mergeCell ref="AR90:AS90"/>
    <mergeCell ref="AT90:AV90"/>
    <mergeCell ref="AJ92:AK92"/>
    <mergeCell ref="AL92:AM92"/>
    <mergeCell ref="AJ84:AK84"/>
    <mergeCell ref="AL84:AM85"/>
    <mergeCell ref="AN84:AQ84"/>
    <mergeCell ref="AR84:AS85"/>
    <mergeCell ref="BS84:BU84"/>
    <mergeCell ref="BV84:BX84"/>
    <mergeCell ref="AZ85:BB85"/>
    <mergeCell ref="BC85:BG85"/>
    <mergeCell ref="F80:G80"/>
    <mergeCell ref="H80:I80"/>
    <mergeCell ref="A83:J83"/>
    <mergeCell ref="X83:AM83"/>
    <mergeCell ref="AN83:AS83"/>
    <mergeCell ref="X84:AA84"/>
    <mergeCell ref="AB84:AC84"/>
    <mergeCell ref="AD84:AE84"/>
    <mergeCell ref="AF84:AG84"/>
    <mergeCell ref="AH84:AI84"/>
    <mergeCell ref="AF85:AG85"/>
    <mergeCell ref="AH85:AI85"/>
    <mergeCell ref="AJ85:AK85"/>
    <mergeCell ref="AN85:AQ85"/>
    <mergeCell ref="AT85:AV85"/>
    <mergeCell ref="AW85:AY85"/>
    <mergeCell ref="C73:D77"/>
    <mergeCell ref="E74:H74"/>
    <mergeCell ref="I74:L74"/>
    <mergeCell ref="M74:P74"/>
    <mergeCell ref="AA74:AA75"/>
    <mergeCell ref="AB74:AC75"/>
    <mergeCell ref="AD74:AE75"/>
    <mergeCell ref="E76:P76"/>
    <mergeCell ref="R76:W76"/>
    <mergeCell ref="E77:I79"/>
    <mergeCell ref="R77:W77"/>
    <mergeCell ref="J78:P78"/>
    <mergeCell ref="R78:W78"/>
    <mergeCell ref="R79:W79"/>
    <mergeCell ref="BS69:BS70"/>
    <mergeCell ref="BT69:BT70"/>
    <mergeCell ref="BU69:BU70"/>
    <mergeCell ref="R70:W70"/>
    <mergeCell ref="AA70:AA71"/>
    <mergeCell ref="AB70:AC71"/>
    <mergeCell ref="AD70:AE71"/>
    <mergeCell ref="AF70:AG71"/>
    <mergeCell ref="AH70:AI71"/>
    <mergeCell ref="AJ70:AK71"/>
    <mergeCell ref="AP70:BF70"/>
    <mergeCell ref="R71:W71"/>
    <mergeCell ref="AP71:BF75"/>
    <mergeCell ref="R72:W72"/>
    <mergeCell ref="AA72:AA73"/>
    <mergeCell ref="AB72:AC73"/>
    <mergeCell ref="AD72:AE73"/>
    <mergeCell ref="AJ74:AK75"/>
    <mergeCell ref="R75:W75"/>
    <mergeCell ref="AF72:AG73"/>
    <mergeCell ref="AH72:AI73"/>
    <mergeCell ref="AJ72:AK73"/>
    <mergeCell ref="AF74:AG75"/>
    <mergeCell ref="AH74:AI75"/>
    <mergeCell ref="AP66:BF66"/>
    <mergeCell ref="AP67:BF68"/>
    <mergeCell ref="R68:W68"/>
    <mergeCell ref="AA68:AA69"/>
    <mergeCell ref="AB68:AC69"/>
    <mergeCell ref="AD68:AE69"/>
    <mergeCell ref="AF68:AG69"/>
    <mergeCell ref="AH68:AI69"/>
    <mergeCell ref="AJ68:AK69"/>
    <mergeCell ref="R69:W69"/>
    <mergeCell ref="E66:H66"/>
    <mergeCell ref="I66:V66"/>
    <mergeCell ref="Z66:Z75"/>
    <mergeCell ref="AA66:AA67"/>
    <mergeCell ref="AB66:AC67"/>
    <mergeCell ref="AD66:AE67"/>
    <mergeCell ref="AF66:AG67"/>
    <mergeCell ref="AH66:AI67"/>
    <mergeCell ref="AJ66:AK67"/>
    <mergeCell ref="E69:P69"/>
    <mergeCell ref="J71:P71"/>
    <mergeCell ref="E75:H75"/>
    <mergeCell ref="I75:L75"/>
    <mergeCell ref="M75:P75"/>
    <mergeCell ref="Z62:AK62"/>
    <mergeCell ref="D63:G63"/>
    <mergeCell ref="E64:Z64"/>
    <mergeCell ref="AB64:AK64"/>
    <mergeCell ref="E65:H65"/>
    <mergeCell ref="I65:V65"/>
    <mergeCell ref="AB65:AC65"/>
    <mergeCell ref="AD65:AE65"/>
    <mergeCell ref="AF65:AG65"/>
    <mergeCell ref="AH65:AI65"/>
    <mergeCell ref="AJ65:AK65"/>
    <mergeCell ref="D59:I59"/>
    <mergeCell ref="J59:AB59"/>
    <mergeCell ref="AD59:BF59"/>
    <mergeCell ref="BK59:BM60"/>
    <mergeCell ref="BP60:BP61"/>
    <mergeCell ref="BQ60:BQ61"/>
    <mergeCell ref="A61:J61"/>
    <mergeCell ref="D57:I57"/>
    <mergeCell ref="J57:AB57"/>
    <mergeCell ref="AD57:BF57"/>
    <mergeCell ref="D58:I58"/>
    <mergeCell ref="J58:AB58"/>
    <mergeCell ref="AD58:BF58"/>
    <mergeCell ref="D55:I55"/>
    <mergeCell ref="J55:AB55"/>
    <mergeCell ref="AD55:BF55"/>
    <mergeCell ref="D56:I56"/>
    <mergeCell ref="J56:AB56"/>
    <mergeCell ref="AD56:BF56"/>
    <mergeCell ref="D53:I53"/>
    <mergeCell ref="J53:AB53"/>
    <mergeCell ref="AD53:BF53"/>
    <mergeCell ref="D54:I54"/>
    <mergeCell ref="J54:AB54"/>
    <mergeCell ref="AD54:BF54"/>
    <mergeCell ref="D51:I51"/>
    <mergeCell ref="J51:AB51"/>
    <mergeCell ref="AD51:BF51"/>
    <mergeCell ref="D52:I52"/>
    <mergeCell ref="J52:AB52"/>
    <mergeCell ref="AD52:BF52"/>
    <mergeCell ref="D48:AB48"/>
    <mergeCell ref="AD48:BF48"/>
    <mergeCell ref="D49:I49"/>
    <mergeCell ref="J49:AB49"/>
    <mergeCell ref="AD49:BF49"/>
    <mergeCell ref="D50:I50"/>
    <mergeCell ref="J50:AB50"/>
    <mergeCell ref="AD50:BF50"/>
    <mergeCell ref="D46:I46"/>
    <mergeCell ref="J46:AB46"/>
    <mergeCell ref="AD46:BF46"/>
    <mergeCell ref="D47:I47"/>
    <mergeCell ref="J47:AB47"/>
    <mergeCell ref="AD47:BF47"/>
    <mergeCell ref="D44:I44"/>
    <mergeCell ref="J44:AB44"/>
    <mergeCell ref="AD44:BF44"/>
    <mergeCell ref="D45:I45"/>
    <mergeCell ref="J45:AB45"/>
    <mergeCell ref="AD45:BF45"/>
    <mergeCell ref="D42:I42"/>
    <mergeCell ref="J42:AB42"/>
    <mergeCell ref="AD42:BF42"/>
    <mergeCell ref="D43:I43"/>
    <mergeCell ref="J43:AB43"/>
    <mergeCell ref="AD43:BF43"/>
    <mergeCell ref="D40:I40"/>
    <mergeCell ref="J40:AB40"/>
    <mergeCell ref="AD40:BF40"/>
    <mergeCell ref="D41:I41"/>
    <mergeCell ref="J41:AB41"/>
    <mergeCell ref="AD41:BF41"/>
    <mergeCell ref="D38:I38"/>
    <mergeCell ref="J38:AB38"/>
    <mergeCell ref="AD38:BF38"/>
    <mergeCell ref="D39:I39"/>
    <mergeCell ref="J39:AB39"/>
    <mergeCell ref="AD39:BF39"/>
    <mergeCell ref="D35:AB35"/>
    <mergeCell ref="AD35:BF36"/>
    <mergeCell ref="D36:AB36"/>
    <mergeCell ref="D37:I37"/>
    <mergeCell ref="J37:AB37"/>
    <mergeCell ref="AD37:BF37"/>
    <mergeCell ref="D28:AB28"/>
    <mergeCell ref="AD28:BF33"/>
    <mergeCell ref="D29:AB29"/>
    <mergeCell ref="D30:AB30"/>
    <mergeCell ref="D31:AB31"/>
    <mergeCell ref="D32:AB32"/>
    <mergeCell ref="D33:AB33"/>
    <mergeCell ref="D22:AR22"/>
    <mergeCell ref="AY22:BF22"/>
    <mergeCell ref="D23:AV23"/>
    <mergeCell ref="AY23:BF23"/>
    <mergeCell ref="D27:AB27"/>
    <mergeCell ref="AD27:BF27"/>
    <mergeCell ref="D25:O25"/>
    <mergeCell ref="R25:S25"/>
    <mergeCell ref="W25:AC25"/>
    <mergeCell ref="AI25:AR25"/>
    <mergeCell ref="AU25:AV25"/>
    <mergeCell ref="D17:Q17"/>
    <mergeCell ref="S17:V17"/>
    <mergeCell ref="X17:BF17"/>
    <mergeCell ref="D19:BC19"/>
    <mergeCell ref="D20:BF20"/>
    <mergeCell ref="D21:BF21"/>
    <mergeCell ref="AT10:BC10"/>
    <mergeCell ref="M12:T12"/>
    <mergeCell ref="V12:AJ12"/>
    <mergeCell ref="A14:J14"/>
    <mergeCell ref="D16:Q16"/>
    <mergeCell ref="S16:V16"/>
    <mergeCell ref="X16:BB16"/>
    <mergeCell ref="D5:G5"/>
    <mergeCell ref="K5:BF5"/>
    <mergeCell ref="D7:G7"/>
    <mergeCell ref="K7:BF7"/>
    <mergeCell ref="D9:I9"/>
    <mergeCell ref="K9:AJ9"/>
    <mergeCell ref="AQ9:AW9"/>
    <mergeCell ref="AX9:BF9"/>
    <mergeCell ref="A1:Q3"/>
    <mergeCell ref="U1:BA1"/>
    <mergeCell ref="BB1:BF1"/>
    <mergeCell ref="V2:BA2"/>
    <mergeCell ref="BB2:BF2"/>
    <mergeCell ref="U3:BA3"/>
    <mergeCell ref="BB3:BF3"/>
  </mergeCells>
  <conditionalFormatting sqref="X86:Y86">
    <cfRule type="expression" dxfId="443" priority="385">
      <formula>AND($D86&lt;&gt;"",$X86="")</formula>
    </cfRule>
  </conditionalFormatting>
  <conditionalFormatting sqref="Z86:AA86">
    <cfRule type="expression" dxfId="442" priority="384">
      <formula>AND($D86&lt;&gt;"",$Z86="")</formula>
    </cfRule>
  </conditionalFormatting>
  <conditionalFormatting sqref="AB86:AC86">
    <cfRule type="expression" dxfId="441" priority="383">
      <formula>AND($D86&lt;&gt;"",$AB86="")</formula>
    </cfRule>
  </conditionalFormatting>
  <conditionalFormatting sqref="AD86:AE86">
    <cfRule type="expression" dxfId="440" priority="382">
      <formula>AND($D86&lt;&gt;"",$AD86="")</formula>
    </cfRule>
  </conditionalFormatting>
  <conditionalFormatting sqref="AF86:AG86">
    <cfRule type="expression" dxfId="439" priority="381">
      <formula>AND($D86&lt;&gt;"",$AF86="")</formula>
    </cfRule>
  </conditionalFormatting>
  <conditionalFormatting sqref="AH86:AI86">
    <cfRule type="expression" dxfId="438" priority="380">
      <formula>AND($D86&lt;&gt;"",$AH86="")</formula>
    </cfRule>
  </conditionalFormatting>
  <conditionalFormatting sqref="AJ86:AK86">
    <cfRule type="expression" dxfId="437" priority="379">
      <formula>AND($D86&lt;&gt;"",$AJ86="")</formula>
    </cfRule>
  </conditionalFormatting>
  <conditionalFormatting sqref="E65:H65">
    <cfRule type="expression" dxfId="436" priority="378">
      <formula>$I$66&lt;&gt;""</formula>
    </cfRule>
  </conditionalFormatting>
  <conditionalFormatting sqref="I65:V65">
    <cfRule type="expression" dxfId="435" priority="377">
      <formula>$I$66&lt;&gt;""</formula>
    </cfRule>
  </conditionalFormatting>
  <conditionalFormatting sqref="AD124:AE133">
    <cfRule type="expression" dxfId="434" priority="336">
      <formula>$AK$12=1</formula>
    </cfRule>
  </conditionalFormatting>
  <conditionalFormatting sqref="AB66:AC67">
    <cfRule type="expression" dxfId="433" priority="372">
      <formula>$AK$12=1</formula>
    </cfRule>
  </conditionalFormatting>
  <conditionalFormatting sqref="AB68:AC69">
    <cfRule type="expression" dxfId="432" priority="371">
      <formula>$AK$12=1</formula>
    </cfRule>
  </conditionalFormatting>
  <conditionalFormatting sqref="AB70:AC71">
    <cfRule type="expression" dxfId="431" priority="370">
      <formula>$AK$12=1</formula>
    </cfRule>
  </conditionalFormatting>
  <conditionalFormatting sqref="AB72:AC73">
    <cfRule type="expression" dxfId="430" priority="369">
      <formula>$AK$12=1</formula>
    </cfRule>
  </conditionalFormatting>
  <conditionalFormatting sqref="AB74:AC75">
    <cfRule type="expression" dxfId="429" priority="368">
      <formula>$AK$12=1</formula>
    </cfRule>
  </conditionalFormatting>
  <conditionalFormatting sqref="AD66:AE75">
    <cfRule type="expression" dxfId="428" priority="367">
      <formula>$AK$12=1</formula>
    </cfRule>
  </conditionalFormatting>
  <conditionalFormatting sqref="AB124:AC125">
    <cfRule type="expression" dxfId="427" priority="361">
      <formula>$AB$66=x</formula>
    </cfRule>
    <cfRule type="expression" dxfId="426" priority="366">
      <formula>$AK$12=1</formula>
    </cfRule>
  </conditionalFormatting>
  <conditionalFormatting sqref="AB126:AC127">
    <cfRule type="expression" dxfId="425" priority="356">
      <formula>$AB$68=x</formula>
    </cfRule>
    <cfRule type="expression" dxfId="424" priority="365">
      <formula>$AK$12=1</formula>
    </cfRule>
  </conditionalFormatting>
  <conditionalFormatting sqref="AB128:AC129">
    <cfRule type="expression" dxfId="423" priority="351">
      <formula>$AB$70=x</formula>
    </cfRule>
    <cfRule type="expression" dxfId="422" priority="364">
      <formula>$AK$12=1</formula>
    </cfRule>
  </conditionalFormatting>
  <conditionalFormatting sqref="AB130:AC131">
    <cfRule type="expression" dxfId="421" priority="346">
      <formula>$AB$72=x</formula>
    </cfRule>
    <cfRule type="expression" dxfId="420" priority="363">
      <formula>$AK$12=1</formula>
    </cfRule>
  </conditionalFormatting>
  <conditionalFormatting sqref="AB132:AC133">
    <cfRule type="expression" dxfId="419" priority="341">
      <formula>$AB$74=x</formula>
    </cfRule>
    <cfRule type="expression" dxfId="418" priority="362">
      <formula>$AK$12=1</formula>
    </cfRule>
  </conditionalFormatting>
  <conditionalFormatting sqref="AJ124:AK125">
    <cfRule type="expression" dxfId="417" priority="357">
      <formula>$AJ$66=x</formula>
    </cfRule>
  </conditionalFormatting>
  <conditionalFormatting sqref="AJ126:AK127">
    <cfRule type="expression" dxfId="416" priority="352">
      <formula>$AJ$68=x</formula>
    </cfRule>
  </conditionalFormatting>
  <conditionalFormatting sqref="AJ128:AK129">
    <cfRule type="expression" dxfId="415" priority="347">
      <formula>$AJ$70=x</formula>
    </cfRule>
  </conditionalFormatting>
  <conditionalFormatting sqref="AJ130:AK131">
    <cfRule type="expression" dxfId="414" priority="342">
      <formula>$AJ$72=x</formula>
    </cfRule>
  </conditionalFormatting>
  <conditionalFormatting sqref="AJ132:AK133">
    <cfRule type="expression" dxfId="413" priority="337">
      <formula>$AJ$74=x</formula>
    </cfRule>
  </conditionalFormatting>
  <conditionalFormatting sqref="AD124:AE125">
    <cfRule type="expression" dxfId="412" priority="360">
      <formula>$AD$66=x</formula>
    </cfRule>
  </conditionalFormatting>
  <conditionalFormatting sqref="AF124:AG125">
    <cfRule type="expression" dxfId="411" priority="359">
      <formula>$AF$66=x</formula>
    </cfRule>
  </conditionalFormatting>
  <conditionalFormatting sqref="AH124:AI125">
    <cfRule type="expression" dxfId="410" priority="358">
      <formula>$AH$66=x</formula>
    </cfRule>
  </conditionalFormatting>
  <conditionalFormatting sqref="AD126:AE127">
    <cfRule type="expression" dxfId="409" priority="355">
      <formula>$AD$68=x</formula>
    </cfRule>
  </conditionalFormatting>
  <conditionalFormatting sqref="AF126:AG127">
    <cfRule type="expression" dxfId="408" priority="354">
      <formula>$AF$68=x</formula>
    </cfRule>
  </conditionalFormatting>
  <conditionalFormatting sqref="AH126:AI127">
    <cfRule type="expression" dxfId="407" priority="353">
      <formula>$AH$68=x</formula>
    </cfRule>
  </conditionalFormatting>
  <conditionalFormatting sqref="AD128:AE129">
    <cfRule type="expression" dxfId="406" priority="350">
      <formula>$AD$70=x</formula>
    </cfRule>
  </conditionalFormatting>
  <conditionalFormatting sqref="AF128:AG129">
    <cfRule type="expression" dxfId="405" priority="349">
      <formula>$AF$70=x</formula>
    </cfRule>
  </conditionalFormatting>
  <conditionalFormatting sqref="AH128:AI129">
    <cfRule type="expression" dxfId="404" priority="348">
      <formula>$AH$70=x</formula>
    </cfRule>
  </conditionalFormatting>
  <conditionalFormatting sqref="AD130:AE131">
    <cfRule type="expression" dxfId="403" priority="345">
      <formula>$AD$72=x</formula>
    </cfRule>
  </conditionalFormatting>
  <conditionalFormatting sqref="AF130:AG131">
    <cfRule type="expression" dxfId="402" priority="344">
      <formula>$AF$72=x</formula>
    </cfRule>
  </conditionalFormatting>
  <conditionalFormatting sqref="AH130:AI131">
    <cfRule type="expression" dxfId="401" priority="343">
      <formula>$AH$72=x</formula>
    </cfRule>
  </conditionalFormatting>
  <conditionalFormatting sqref="AD132:AE133">
    <cfRule type="expression" dxfId="400" priority="340">
      <formula>$AD$74=x</formula>
    </cfRule>
  </conditionalFormatting>
  <conditionalFormatting sqref="AF132:AG133">
    <cfRule type="expression" dxfId="399" priority="339">
      <formula>$AF$74=x</formula>
    </cfRule>
  </conditionalFormatting>
  <conditionalFormatting sqref="AH132:AI133">
    <cfRule type="expression" dxfId="398" priority="338">
      <formula>$AH$74=x</formula>
    </cfRule>
  </conditionalFormatting>
  <conditionalFormatting sqref="D28:AB33">
    <cfRule type="cellIs" dxfId="397" priority="335" operator="notEqual">
      <formula>$BF$18</formula>
    </cfRule>
  </conditionalFormatting>
  <conditionalFormatting sqref="AD28">
    <cfRule type="cellIs" dxfId="396" priority="334" operator="notEqual">
      <formula>$BF$18</formula>
    </cfRule>
  </conditionalFormatting>
  <conditionalFormatting sqref="I66:V66">
    <cfRule type="expression" dxfId="395" priority="333">
      <formula>$I$65&lt;&gt;""</formula>
    </cfRule>
  </conditionalFormatting>
  <conditionalFormatting sqref="D21">
    <cfRule type="expression" dxfId="394" priority="332">
      <formula>$AK$12&lt;&gt;1</formula>
    </cfRule>
  </conditionalFormatting>
  <conditionalFormatting sqref="X89:Y89">
    <cfRule type="expression" dxfId="393" priority="326">
      <formula>AND($D89&lt;&gt;"",$X89="")</formula>
    </cfRule>
  </conditionalFormatting>
  <conditionalFormatting sqref="Z89:AA89">
    <cfRule type="expression" dxfId="392" priority="325">
      <formula>AND($D89&lt;&gt;"",$Z89="")</formula>
    </cfRule>
  </conditionalFormatting>
  <conditionalFormatting sqref="AB89:AC89">
    <cfRule type="expression" dxfId="391" priority="324">
      <formula>AND($D89&lt;&gt;"",$AB89="")</formula>
    </cfRule>
  </conditionalFormatting>
  <conditionalFormatting sqref="AD89:AE89">
    <cfRule type="expression" dxfId="390" priority="323">
      <formula>AND($D89&lt;&gt;"",$AD89="")</formula>
    </cfRule>
  </conditionalFormatting>
  <conditionalFormatting sqref="AF89:AG89">
    <cfRule type="expression" dxfId="389" priority="322">
      <formula>AND($D89&lt;&gt;"",$AF89="")</formula>
    </cfRule>
  </conditionalFormatting>
  <conditionalFormatting sqref="AH89:AI89">
    <cfRule type="expression" dxfId="388" priority="321">
      <formula>AND($D89&lt;&gt;"",$AH89="")</formula>
    </cfRule>
  </conditionalFormatting>
  <conditionalFormatting sqref="AJ89:AK89">
    <cfRule type="expression" dxfId="387" priority="320">
      <formula>AND($D89&lt;&gt;"",$AJ89="")</formula>
    </cfRule>
  </conditionalFormatting>
  <conditionalFormatting sqref="X90:Y90">
    <cfRule type="expression" dxfId="386" priority="319">
      <formula>AND($D90&lt;&gt;"",$X90="")</formula>
    </cfRule>
  </conditionalFormatting>
  <conditionalFormatting sqref="Z90:AA90">
    <cfRule type="expression" dxfId="385" priority="318">
      <formula>AND($D90&lt;&gt;"",$Z90="")</formula>
    </cfRule>
  </conditionalFormatting>
  <conditionalFormatting sqref="AB90:AC90">
    <cfRule type="expression" dxfId="384" priority="317">
      <formula>AND($D90&lt;&gt;"",$AB90="")</formula>
    </cfRule>
  </conditionalFormatting>
  <conditionalFormatting sqref="AD90:AE90">
    <cfRule type="expression" dxfId="383" priority="316">
      <formula>AND($D90&lt;&gt;"",$AD90="")</formula>
    </cfRule>
  </conditionalFormatting>
  <conditionalFormatting sqref="AF90:AG90">
    <cfRule type="expression" dxfId="382" priority="315">
      <formula>AND($D90&lt;&gt;"",$AF90="")</formula>
    </cfRule>
  </conditionalFormatting>
  <conditionalFormatting sqref="AH90:AI90">
    <cfRule type="expression" dxfId="381" priority="314">
      <formula>AND($D90&lt;&gt;"",$AH90="")</formula>
    </cfRule>
  </conditionalFormatting>
  <conditionalFormatting sqref="AJ90:AK90">
    <cfRule type="expression" dxfId="380" priority="313">
      <formula>AND($D90&lt;&gt;"",$AJ90="")</formula>
    </cfRule>
  </conditionalFormatting>
  <conditionalFormatting sqref="X91:Y91">
    <cfRule type="expression" dxfId="379" priority="312">
      <formula>AND($D91&lt;&gt;"",$X91="")</formula>
    </cfRule>
  </conditionalFormatting>
  <conditionalFormatting sqref="Z91:AA91">
    <cfRule type="expression" dxfId="378" priority="311">
      <formula>AND($D91&lt;&gt;"",$Z91="")</formula>
    </cfRule>
  </conditionalFormatting>
  <conditionalFormatting sqref="AB91:AC91">
    <cfRule type="expression" dxfId="377" priority="310">
      <formula>AND($D91&lt;&gt;"",$AB91="")</formula>
    </cfRule>
  </conditionalFormatting>
  <conditionalFormatting sqref="AD91:AE91">
    <cfRule type="expression" dxfId="376" priority="309">
      <formula>AND($D91&lt;&gt;"",$AD91="")</formula>
    </cfRule>
  </conditionalFormatting>
  <conditionalFormatting sqref="AF91:AG91">
    <cfRule type="expression" dxfId="375" priority="308">
      <formula>AND($D91&lt;&gt;"",$AF91="")</formula>
    </cfRule>
  </conditionalFormatting>
  <conditionalFormatting sqref="AH91:AI91">
    <cfRule type="expression" dxfId="374" priority="307">
      <formula>AND($D91&lt;&gt;"",$AH91="")</formula>
    </cfRule>
  </conditionalFormatting>
  <conditionalFormatting sqref="AJ91:AK91">
    <cfRule type="expression" dxfId="373" priority="306">
      <formula>AND($D91&lt;&gt;"",$AJ91="")</formula>
    </cfRule>
  </conditionalFormatting>
  <conditionalFormatting sqref="X92:Y92">
    <cfRule type="expression" dxfId="372" priority="305">
      <formula>AND($D92&lt;&gt;"",$X92="")</formula>
    </cfRule>
  </conditionalFormatting>
  <conditionalFormatting sqref="Z92:AA92">
    <cfRule type="expression" dxfId="371" priority="304">
      <formula>AND($D92&lt;&gt;"",$Z92="")</formula>
    </cfRule>
  </conditionalFormatting>
  <conditionalFormatting sqref="AB92:AC92">
    <cfRule type="expression" dxfId="370" priority="303">
      <formula>AND($D92&lt;&gt;"",$AB92="")</formula>
    </cfRule>
  </conditionalFormatting>
  <conditionalFormatting sqref="AD92:AE92">
    <cfRule type="expression" dxfId="369" priority="302">
      <formula>AND($D92&lt;&gt;"",$AD92="")</formula>
    </cfRule>
  </conditionalFormatting>
  <conditionalFormatting sqref="AF92:AG92">
    <cfRule type="expression" dxfId="368" priority="301">
      <formula>AND($D92&lt;&gt;"",$AF92="")</formula>
    </cfRule>
  </conditionalFormatting>
  <conditionalFormatting sqref="AH92:AI92">
    <cfRule type="expression" dxfId="367" priority="300">
      <formula>AND($D92&lt;&gt;"",$AH92="")</formula>
    </cfRule>
  </conditionalFormatting>
  <conditionalFormatting sqref="AJ92:AK92">
    <cfRule type="expression" dxfId="366" priority="299">
      <formula>AND($D92&lt;&gt;"",$AJ92="")</formula>
    </cfRule>
  </conditionalFormatting>
  <conditionalFormatting sqref="X93:Y93">
    <cfRule type="expression" dxfId="365" priority="298">
      <formula>AND($D93&lt;&gt;"",$X93="")</formula>
    </cfRule>
  </conditionalFormatting>
  <conditionalFormatting sqref="Z93:AA93">
    <cfRule type="expression" dxfId="364" priority="297">
      <formula>AND($D93&lt;&gt;"",$Z93="")</formula>
    </cfRule>
  </conditionalFormatting>
  <conditionalFormatting sqref="AB93:AC93">
    <cfRule type="expression" dxfId="363" priority="296">
      <formula>AND($D93&lt;&gt;"",$AB93="")</formula>
    </cfRule>
  </conditionalFormatting>
  <conditionalFormatting sqref="AD93:AE93">
    <cfRule type="expression" dxfId="362" priority="295">
      <formula>AND($D93&lt;&gt;"",$AD93="")</formula>
    </cfRule>
  </conditionalFormatting>
  <conditionalFormatting sqref="AF93:AG93">
    <cfRule type="expression" dxfId="361" priority="294">
      <formula>AND($D93&lt;&gt;"",$AF93="")</formula>
    </cfRule>
  </conditionalFormatting>
  <conditionalFormatting sqref="AH93:AI93">
    <cfRule type="expression" dxfId="360" priority="293">
      <formula>AND($D93&lt;&gt;"",$AH93="")</formula>
    </cfRule>
  </conditionalFormatting>
  <conditionalFormatting sqref="AJ93:AK93">
    <cfRule type="expression" dxfId="359" priority="292">
      <formula>AND($D93&lt;&gt;"",$AJ93="")</formula>
    </cfRule>
  </conditionalFormatting>
  <conditionalFormatting sqref="X94:Y94">
    <cfRule type="expression" dxfId="358" priority="291">
      <formula>AND($D94&lt;&gt;"",$X94="")</formula>
    </cfRule>
  </conditionalFormatting>
  <conditionalFormatting sqref="Z94:AA94">
    <cfRule type="expression" dxfId="357" priority="290">
      <formula>AND($D94&lt;&gt;"",$Z94="")</formula>
    </cfRule>
  </conditionalFormatting>
  <conditionalFormatting sqref="AB94:AC94">
    <cfRule type="expression" dxfId="356" priority="289">
      <formula>AND($D94&lt;&gt;"",$AB94="")</formula>
    </cfRule>
  </conditionalFormatting>
  <conditionalFormatting sqref="AD94:AE94">
    <cfRule type="expression" dxfId="355" priority="288">
      <formula>AND($D94&lt;&gt;"",$AD94="")</formula>
    </cfRule>
  </conditionalFormatting>
  <conditionalFormatting sqref="AF94:AG94">
    <cfRule type="expression" dxfId="354" priority="287">
      <formula>AND($D94&lt;&gt;"",$AF94="")</formula>
    </cfRule>
  </conditionalFormatting>
  <conditionalFormatting sqref="AH94:AI94">
    <cfRule type="expression" dxfId="353" priority="286">
      <formula>AND($D94&lt;&gt;"",$AH94="")</formula>
    </cfRule>
  </conditionalFormatting>
  <conditionalFormatting sqref="AJ94:AK94">
    <cfRule type="expression" dxfId="352" priority="285">
      <formula>AND($D94&lt;&gt;"",$AJ94="")</formula>
    </cfRule>
  </conditionalFormatting>
  <conditionalFormatting sqref="X95:Y95">
    <cfRule type="expression" dxfId="351" priority="284">
      <formula>AND($D95&lt;&gt;"",$X95="")</formula>
    </cfRule>
  </conditionalFormatting>
  <conditionalFormatting sqref="Z95:AA95">
    <cfRule type="expression" dxfId="350" priority="283">
      <formula>AND($D95&lt;&gt;"",$Z95="")</formula>
    </cfRule>
  </conditionalFormatting>
  <conditionalFormatting sqref="AB95:AC95">
    <cfRule type="expression" dxfId="349" priority="282">
      <formula>AND($D95&lt;&gt;"",$AB95="")</formula>
    </cfRule>
  </conditionalFormatting>
  <conditionalFormatting sqref="AD95:AE95">
    <cfRule type="expression" dxfId="348" priority="281">
      <formula>AND($D95&lt;&gt;"",$AD95="")</formula>
    </cfRule>
  </conditionalFormatting>
  <conditionalFormatting sqref="AF95:AG95">
    <cfRule type="expression" dxfId="347" priority="280">
      <formula>AND($D95&lt;&gt;"",$AF95="")</formula>
    </cfRule>
  </conditionalFormatting>
  <conditionalFormatting sqref="AH95:AI95">
    <cfRule type="expression" dxfId="346" priority="279">
      <formula>AND($D95&lt;&gt;"",$AH95="")</formula>
    </cfRule>
  </conditionalFormatting>
  <conditionalFormatting sqref="AJ95:AK95">
    <cfRule type="expression" dxfId="345" priority="278">
      <formula>AND($D95&lt;&gt;"",$AJ95="")</formula>
    </cfRule>
  </conditionalFormatting>
  <conditionalFormatting sqref="X104:Y104">
    <cfRule type="expression" dxfId="344" priority="237">
      <formula>AND($D104&lt;&gt;"",$X104="")</formula>
    </cfRule>
  </conditionalFormatting>
  <conditionalFormatting sqref="Z104:AA104">
    <cfRule type="expression" dxfId="343" priority="236">
      <formula>AND($D104&lt;&gt;"",$Z104="")</formula>
    </cfRule>
  </conditionalFormatting>
  <conditionalFormatting sqref="AB104:AC104">
    <cfRule type="expression" dxfId="342" priority="235">
      <formula>AND($D104&lt;&gt;"",$AB104="")</formula>
    </cfRule>
  </conditionalFormatting>
  <conditionalFormatting sqref="AD104:AE104">
    <cfRule type="expression" dxfId="341" priority="234">
      <formula>AND($D104&lt;&gt;"",$AD104="")</formula>
    </cfRule>
  </conditionalFormatting>
  <conditionalFormatting sqref="AF104:AG104">
    <cfRule type="expression" dxfId="340" priority="233">
      <formula>AND($D104&lt;&gt;"",$AF104="")</formula>
    </cfRule>
  </conditionalFormatting>
  <conditionalFormatting sqref="AH104:AI104">
    <cfRule type="expression" dxfId="339" priority="232">
      <formula>AND($D104&lt;&gt;"",$AH104="")</formula>
    </cfRule>
  </conditionalFormatting>
  <conditionalFormatting sqref="AJ104:AK104">
    <cfRule type="expression" dxfId="338" priority="231">
      <formula>AND($D104&lt;&gt;"",$AJ104="")</formula>
    </cfRule>
  </conditionalFormatting>
  <conditionalFormatting sqref="X103:Y103">
    <cfRule type="expression" dxfId="337" priority="244">
      <formula>AND($D103&lt;&gt;"",$X103="")</formula>
    </cfRule>
  </conditionalFormatting>
  <conditionalFormatting sqref="Z103:AA103">
    <cfRule type="expression" dxfId="336" priority="243">
      <formula>AND($D103&lt;&gt;"",$Z103="")</formula>
    </cfRule>
  </conditionalFormatting>
  <conditionalFormatting sqref="AB103:AC103">
    <cfRule type="expression" dxfId="335" priority="242">
      <formula>AND($D103&lt;&gt;"",$AB103="")</formula>
    </cfRule>
  </conditionalFormatting>
  <conditionalFormatting sqref="AD103:AE103">
    <cfRule type="expression" dxfId="334" priority="241">
      <formula>AND($D103&lt;&gt;"",$AD103="")</formula>
    </cfRule>
  </conditionalFormatting>
  <conditionalFormatting sqref="AF103:AG103">
    <cfRule type="expression" dxfId="333" priority="240">
      <formula>AND($D103&lt;&gt;"",$AF103="")</formula>
    </cfRule>
  </conditionalFormatting>
  <conditionalFormatting sqref="AH103:AI103">
    <cfRule type="expression" dxfId="332" priority="239">
      <formula>AND($D103&lt;&gt;"",$AH103="")</formula>
    </cfRule>
  </conditionalFormatting>
  <conditionalFormatting sqref="AJ103:AK103">
    <cfRule type="expression" dxfId="331" priority="238">
      <formula>AND($D103&lt;&gt;"",$AJ103="")</formula>
    </cfRule>
  </conditionalFormatting>
  <conditionalFormatting sqref="X105:Y105">
    <cfRule type="expression" dxfId="330" priority="230">
      <formula>AND($D105&lt;&gt;"",$X105="")</formula>
    </cfRule>
  </conditionalFormatting>
  <conditionalFormatting sqref="Z105:AA105">
    <cfRule type="expression" dxfId="329" priority="229">
      <formula>AND($D105&lt;&gt;"",$Z105="")</formula>
    </cfRule>
  </conditionalFormatting>
  <conditionalFormatting sqref="AB105:AC105">
    <cfRule type="expression" dxfId="328" priority="228">
      <formula>AND($D105&lt;&gt;"",$AB105="")</formula>
    </cfRule>
  </conditionalFormatting>
  <conditionalFormatting sqref="AD105:AE105">
    <cfRule type="expression" dxfId="327" priority="227">
      <formula>AND($D105&lt;&gt;"",$AD105="")</formula>
    </cfRule>
  </conditionalFormatting>
  <conditionalFormatting sqref="AF105:AG105">
    <cfRule type="expression" dxfId="326" priority="226">
      <formula>AND($D105&lt;&gt;"",$AF105="")</formula>
    </cfRule>
  </conditionalFormatting>
  <conditionalFormatting sqref="AH105:AI105">
    <cfRule type="expression" dxfId="325" priority="225">
      <formula>AND($D105&lt;&gt;"",$AH105="")</formula>
    </cfRule>
  </conditionalFormatting>
  <conditionalFormatting sqref="AJ105:AK105">
    <cfRule type="expression" dxfId="324" priority="224">
      <formula>AND($D105&lt;&gt;"",$AJ105="")</formula>
    </cfRule>
  </conditionalFormatting>
  <conditionalFormatting sqref="X106:Y106">
    <cfRule type="expression" dxfId="323" priority="223">
      <formula>AND($D106&lt;&gt;"",$X106="")</formula>
    </cfRule>
  </conditionalFormatting>
  <conditionalFormatting sqref="Z106:AA106">
    <cfRule type="expression" dxfId="322" priority="222">
      <formula>AND($D106&lt;&gt;"",$Z106="")</formula>
    </cfRule>
  </conditionalFormatting>
  <conditionalFormatting sqref="AB106:AC106">
    <cfRule type="expression" dxfId="321" priority="221">
      <formula>AND($D106&lt;&gt;"",$AB106="")</formula>
    </cfRule>
  </conditionalFormatting>
  <conditionalFormatting sqref="AD106:AE106">
    <cfRule type="expression" dxfId="320" priority="220">
      <formula>AND($D106&lt;&gt;"",$AD106="")</formula>
    </cfRule>
  </conditionalFormatting>
  <conditionalFormatting sqref="AF106:AG106">
    <cfRule type="expression" dxfId="319" priority="219">
      <formula>AND($D106&lt;&gt;"",$AF106="")</formula>
    </cfRule>
  </conditionalFormatting>
  <conditionalFormatting sqref="AH106:AI106">
    <cfRule type="expression" dxfId="318" priority="218">
      <formula>AND($D106&lt;&gt;"",$AH106="")</formula>
    </cfRule>
  </conditionalFormatting>
  <conditionalFormatting sqref="AJ106:AK106">
    <cfRule type="expression" dxfId="317" priority="217">
      <formula>AND($D106&lt;&gt;"",$AJ106="")</formula>
    </cfRule>
  </conditionalFormatting>
  <conditionalFormatting sqref="X107:Y107">
    <cfRule type="expression" dxfId="316" priority="216">
      <formula>AND($D107&lt;&gt;"",$X107="")</formula>
    </cfRule>
  </conditionalFormatting>
  <conditionalFormatting sqref="Z107:AA107">
    <cfRule type="expression" dxfId="315" priority="215">
      <formula>AND($D107&lt;&gt;"",$Z107="")</formula>
    </cfRule>
  </conditionalFormatting>
  <conditionalFormatting sqref="AB107:AC107">
    <cfRule type="expression" dxfId="314" priority="214">
      <formula>AND($D107&lt;&gt;"",$AB107="")</formula>
    </cfRule>
  </conditionalFormatting>
  <conditionalFormatting sqref="AD107:AE107">
    <cfRule type="expression" dxfId="313" priority="213">
      <formula>AND($D107&lt;&gt;"",$AD107="")</formula>
    </cfRule>
  </conditionalFormatting>
  <conditionalFormatting sqref="AF107:AG107">
    <cfRule type="expression" dxfId="312" priority="212">
      <formula>AND($D107&lt;&gt;"",$AF107="")</formula>
    </cfRule>
  </conditionalFormatting>
  <conditionalFormatting sqref="AH107:AI107">
    <cfRule type="expression" dxfId="311" priority="211">
      <formula>AND($D107&lt;&gt;"",$AH107="")</formula>
    </cfRule>
  </conditionalFormatting>
  <conditionalFormatting sqref="AJ107:AK107">
    <cfRule type="expression" dxfId="310" priority="210">
      <formula>AND($D107&lt;&gt;"",$AJ107="")</formula>
    </cfRule>
  </conditionalFormatting>
  <conditionalFormatting sqref="X108:Y108">
    <cfRule type="expression" dxfId="309" priority="209">
      <formula>AND($D108&lt;&gt;"",$X108="")</formula>
    </cfRule>
  </conditionalFormatting>
  <conditionalFormatting sqref="Z108:AA108">
    <cfRule type="expression" dxfId="308" priority="208">
      <formula>AND($D108&lt;&gt;"",$Z108="")</formula>
    </cfRule>
  </conditionalFormatting>
  <conditionalFormatting sqref="AB108:AC108">
    <cfRule type="expression" dxfId="307" priority="207">
      <formula>AND($D108&lt;&gt;"",$AB108="")</formula>
    </cfRule>
  </conditionalFormatting>
  <conditionalFormatting sqref="AD108:AE108">
    <cfRule type="expression" dxfId="306" priority="206">
      <formula>AND($D108&lt;&gt;"",$AD108="")</formula>
    </cfRule>
  </conditionalFormatting>
  <conditionalFormatting sqref="AF108:AG108">
    <cfRule type="expression" dxfId="305" priority="205">
      <formula>AND($D108&lt;&gt;"",$AF108="")</formula>
    </cfRule>
  </conditionalFormatting>
  <conditionalFormatting sqref="AH108:AI108">
    <cfRule type="expression" dxfId="304" priority="204">
      <formula>AND($D108&lt;&gt;"",$AH108="")</formula>
    </cfRule>
  </conditionalFormatting>
  <conditionalFormatting sqref="AJ108:AK108">
    <cfRule type="expression" dxfId="303" priority="203">
      <formula>AND($D108&lt;&gt;"",$AJ108="")</formula>
    </cfRule>
  </conditionalFormatting>
  <conditionalFormatting sqref="X109:Y109">
    <cfRule type="expression" dxfId="302" priority="202">
      <formula>AND($D109&lt;&gt;"",$X109="")</formula>
    </cfRule>
  </conditionalFormatting>
  <conditionalFormatting sqref="Z109:AA109">
    <cfRule type="expression" dxfId="301" priority="201">
      <formula>AND($D109&lt;&gt;"",$Z109="")</formula>
    </cfRule>
  </conditionalFormatting>
  <conditionalFormatting sqref="AB109:AC109">
    <cfRule type="expression" dxfId="300" priority="200">
      <formula>AND($D109&lt;&gt;"",$AB109="")</formula>
    </cfRule>
  </conditionalFormatting>
  <conditionalFormatting sqref="AD109:AE109">
    <cfRule type="expression" dxfId="299" priority="199">
      <formula>AND($D109&lt;&gt;"",$AD109="")</formula>
    </cfRule>
  </conditionalFormatting>
  <conditionalFormatting sqref="AF109:AG109">
    <cfRule type="expression" dxfId="298" priority="198">
      <formula>AND($D109&lt;&gt;"",$AF109="")</formula>
    </cfRule>
  </conditionalFormatting>
  <conditionalFormatting sqref="AH109:AI109">
    <cfRule type="expression" dxfId="297" priority="197">
      <formula>AND($D109&lt;&gt;"",$AH109="")</formula>
    </cfRule>
  </conditionalFormatting>
  <conditionalFormatting sqref="AJ109:AK109">
    <cfRule type="expression" dxfId="296" priority="196">
      <formula>AND($D109&lt;&gt;"",$AJ109="")</formula>
    </cfRule>
  </conditionalFormatting>
  <conditionalFormatting sqref="X110:Y110">
    <cfRule type="expression" dxfId="295" priority="195">
      <formula>AND($D110&lt;&gt;"",$X110="")</formula>
    </cfRule>
  </conditionalFormatting>
  <conditionalFormatting sqref="Z110:AA110">
    <cfRule type="expression" dxfId="294" priority="194">
      <formula>AND($D110&lt;&gt;"",$Z110="")</formula>
    </cfRule>
  </conditionalFormatting>
  <conditionalFormatting sqref="AB110:AC110">
    <cfRule type="expression" dxfId="293" priority="193">
      <formula>AND($D110&lt;&gt;"",$AB110="")</formula>
    </cfRule>
  </conditionalFormatting>
  <conditionalFormatting sqref="AD110:AE110">
    <cfRule type="expression" dxfId="292" priority="192">
      <formula>AND($D110&lt;&gt;"",$AD110="")</formula>
    </cfRule>
  </conditionalFormatting>
  <conditionalFormatting sqref="AF110:AG110">
    <cfRule type="expression" dxfId="291" priority="191">
      <formula>AND($D110&lt;&gt;"",$AF110="")</formula>
    </cfRule>
  </conditionalFormatting>
  <conditionalFormatting sqref="AH110:AI110">
    <cfRule type="expression" dxfId="290" priority="190">
      <formula>AND($D110&lt;&gt;"",$AH110="")</formula>
    </cfRule>
  </conditionalFormatting>
  <conditionalFormatting sqref="AJ110:AK110">
    <cfRule type="expression" dxfId="289" priority="189">
      <formula>AND($D110&lt;&gt;"",$AJ110="")</formula>
    </cfRule>
  </conditionalFormatting>
  <conditionalFormatting sqref="S143:W145">
    <cfRule type="expression" dxfId="288" priority="40">
      <formula>$AM$144=x</formula>
    </cfRule>
  </conditionalFormatting>
  <conditionalFormatting sqref="AL143:AR145">
    <cfRule type="expression" dxfId="287" priority="39">
      <formula>$T$144=x</formula>
    </cfRule>
  </conditionalFormatting>
  <conditionalFormatting sqref="R68:W72 R122:W126 R75:W75 R129:W133">
    <cfRule type="expression" dxfId="286" priority="390">
      <formula>$BL$230=1</formula>
    </cfRule>
  </conditionalFormatting>
  <conditionalFormatting sqref="AK12">
    <cfRule type="expression" dxfId="285" priority="391">
      <formula>$BL$230=1</formula>
    </cfRule>
  </conditionalFormatting>
  <conditionalFormatting sqref="BF18">
    <cfRule type="expression" dxfId="284" priority="37">
      <formula>$BL$230=1</formula>
    </cfRule>
  </conditionalFormatting>
  <conditionalFormatting sqref="X102:Y102">
    <cfRule type="expression" dxfId="283" priority="29">
      <formula>AND($D102&lt;&gt;"",$X102="")</formula>
    </cfRule>
  </conditionalFormatting>
  <conditionalFormatting sqref="Z102:AA102">
    <cfRule type="expression" dxfId="282" priority="28">
      <formula>AND($D102&lt;&gt;"",$Z102="")</formula>
    </cfRule>
  </conditionalFormatting>
  <conditionalFormatting sqref="AB102:AC102">
    <cfRule type="expression" dxfId="281" priority="27">
      <formula>AND($D102&lt;&gt;"",$AB102="")</formula>
    </cfRule>
  </conditionalFormatting>
  <conditionalFormatting sqref="AD102:AE102">
    <cfRule type="expression" dxfId="280" priority="26">
      <formula>AND($D102&lt;&gt;"",$AD102="")</formula>
    </cfRule>
  </conditionalFormatting>
  <conditionalFormatting sqref="AF102:AG102">
    <cfRule type="expression" dxfId="279" priority="25">
      <formula>AND($D102&lt;&gt;"",$AF102="")</formula>
    </cfRule>
  </conditionalFormatting>
  <conditionalFormatting sqref="AH102:AI102">
    <cfRule type="expression" dxfId="278" priority="24">
      <formula>AND($D102&lt;&gt;"",$AH102="")</formula>
    </cfRule>
  </conditionalFormatting>
  <conditionalFormatting sqref="AJ102:AK102">
    <cfRule type="expression" dxfId="277" priority="23">
      <formula>AND($D102&lt;&gt;"",$AJ102="")</formula>
    </cfRule>
  </conditionalFormatting>
  <conditionalFormatting sqref="X101:Y101">
    <cfRule type="expression" dxfId="276" priority="36">
      <formula>AND($D101&lt;&gt;"",$X101="")</formula>
    </cfRule>
  </conditionalFormatting>
  <conditionalFormatting sqref="Z101:AA101">
    <cfRule type="expression" dxfId="275" priority="35">
      <formula>AND($D101&lt;&gt;"",$Z101="")</formula>
    </cfRule>
  </conditionalFormatting>
  <conditionalFormatting sqref="AB101:AC101">
    <cfRule type="expression" dxfId="274" priority="34">
      <formula>AND($D101&lt;&gt;"",$AB101="")</formula>
    </cfRule>
  </conditionalFormatting>
  <conditionalFormatting sqref="AD101:AE101">
    <cfRule type="expression" dxfId="273" priority="33">
      <formula>AND($D101&lt;&gt;"",$AD101="")</formula>
    </cfRule>
  </conditionalFormatting>
  <conditionalFormatting sqref="AF101:AG101">
    <cfRule type="expression" dxfId="272" priority="32">
      <formula>AND($D101&lt;&gt;"",$AF101="")</formula>
    </cfRule>
  </conditionalFormatting>
  <conditionalFormatting sqref="AH101:AI101">
    <cfRule type="expression" dxfId="271" priority="31">
      <formula>AND($D101&lt;&gt;"",$AH101="")</formula>
    </cfRule>
  </conditionalFormatting>
  <conditionalFormatting sqref="AJ101:AK101">
    <cfRule type="expression" dxfId="270" priority="30">
      <formula>AND($D101&lt;&gt;"",$AJ101="")</formula>
    </cfRule>
  </conditionalFormatting>
  <conditionalFormatting sqref="D176:BG179 D189:BG198 E180:BG188">
    <cfRule type="expression" dxfId="269" priority="22">
      <formula>$AM$144=x</formula>
    </cfRule>
  </conditionalFormatting>
  <conditionalFormatting sqref="X87:Y87">
    <cfRule type="expression" dxfId="268" priority="16">
      <formula>AND($D87&lt;&gt;"",$X87="")</formula>
    </cfRule>
  </conditionalFormatting>
  <conditionalFormatting sqref="Z87:AA87">
    <cfRule type="expression" dxfId="267" priority="15">
      <formula>AND($D87&lt;&gt;"",$Z87="")</formula>
    </cfRule>
  </conditionalFormatting>
  <conditionalFormatting sqref="AB87:AC87">
    <cfRule type="expression" dxfId="266" priority="14">
      <formula>AND($D87&lt;&gt;"",$AB87="")</formula>
    </cfRule>
  </conditionalFormatting>
  <conditionalFormatting sqref="AD87:AE87">
    <cfRule type="expression" dxfId="265" priority="13">
      <formula>AND($D87&lt;&gt;"",$AD87="")</formula>
    </cfRule>
  </conditionalFormatting>
  <conditionalFormatting sqref="AF87:AG87">
    <cfRule type="expression" dxfId="264" priority="12">
      <formula>AND($D87&lt;&gt;"",$AF87="")</formula>
    </cfRule>
  </conditionalFormatting>
  <conditionalFormatting sqref="AH87:AI87">
    <cfRule type="expression" dxfId="263" priority="11">
      <formula>AND($D87&lt;&gt;"",$AH87="")</formula>
    </cfRule>
  </conditionalFormatting>
  <conditionalFormatting sqref="AJ87:AK87">
    <cfRule type="expression" dxfId="262" priority="10">
      <formula>AND($D87&lt;&gt;"",$AJ87="")</formula>
    </cfRule>
  </conditionalFormatting>
  <conditionalFormatting sqref="X88:Y88">
    <cfRule type="expression" dxfId="261" priority="9">
      <formula>AND($D88&lt;&gt;"",$X88="")</formula>
    </cfRule>
  </conditionalFormatting>
  <conditionalFormatting sqref="Z88:AA88">
    <cfRule type="expression" dxfId="260" priority="8">
      <formula>AND($D88&lt;&gt;"",$Z88="")</formula>
    </cfRule>
  </conditionalFormatting>
  <conditionalFormatting sqref="AB88:AC88">
    <cfRule type="expression" dxfId="259" priority="7">
      <formula>AND($D88&lt;&gt;"",$AB88="")</formula>
    </cfRule>
  </conditionalFormatting>
  <conditionalFormatting sqref="AD88:AE88">
    <cfRule type="expression" dxfId="258" priority="6">
      <formula>AND($D88&lt;&gt;"",$AD88="")</formula>
    </cfRule>
  </conditionalFormatting>
  <conditionalFormatting sqref="AF88:AG88">
    <cfRule type="expression" dxfId="257" priority="5">
      <formula>AND($D88&lt;&gt;"",$AF88="")</formula>
    </cfRule>
  </conditionalFormatting>
  <conditionalFormatting sqref="AH88:AI88">
    <cfRule type="expression" dxfId="256" priority="4">
      <formula>AND($D88&lt;&gt;"",$AH88="")</formula>
    </cfRule>
  </conditionalFormatting>
  <conditionalFormatting sqref="AJ88:AK88">
    <cfRule type="expression" dxfId="255" priority="3">
      <formula>AND($D88&lt;&gt;"",$AJ88="")</formula>
    </cfRule>
  </conditionalFormatting>
  <conditionalFormatting sqref="E66:H66">
    <cfRule type="expression" dxfId="254" priority="2">
      <formula>$I$66&lt;&gt;""</formula>
    </cfRule>
  </conditionalFormatting>
  <conditionalFormatting sqref="R76:W80">
    <cfRule type="expression" dxfId="253" priority="1">
      <formula>$BL$231=1</formula>
    </cfRule>
  </conditionalFormatting>
  <dataValidations count="21">
    <dataValidation type="list" showInputMessage="1" showErrorMessage="1" sqref="E179:U188">
      <formula1>$BK$176:$BK$186</formula1>
    </dataValidation>
    <dataValidation type="list" allowBlank="1" showInputMessage="1" showErrorMessage="1" sqref="V12:AJ12">
      <formula1>Enfoque</formula1>
    </dataValidation>
    <dataValidation type="list" allowBlank="1" showInputMessage="1" showErrorMessage="1" sqref="E189:U198">
      <formula1>$BK$188:$BK$198</formula1>
    </dataValidation>
    <dataValidation type="date" operator="greaterThanOrEqual" allowBlank="1" showInputMessage="1" showErrorMessage="1" errorTitle="Error de fecha" error="La fecha final debe ser mayor o igual a la inicial." sqref="BG154:BG173 BG179:BG198">
      <formula1>BA154</formula1>
    </dataValidation>
    <dataValidation type="date" allowBlank="1" showInputMessage="1" showErrorMessage="1" sqref="AX9:BF9">
      <formula1>42370</formula1>
      <formula2>43830</formula2>
    </dataValidation>
    <dataValidation type="list" allowBlank="1" showInputMessage="1" showErrorMessage="1" sqref="AT26 AY23:AY24">
      <formula1>Clase_riesgo</formula1>
    </dataValidation>
    <dataValidation type="list" allowBlank="1" showInputMessage="1" showErrorMessage="1" sqref="AN86:AQ95 AN101:AQ110">
      <formula1>IF($D86&lt;&gt;"",Pregunta8)</formula1>
    </dataValidation>
    <dataValidation type="list" allowBlank="1" showInputMessage="1" showErrorMessage="1" sqref="AJ101:AK110 AJ86:AK95">
      <formula1>IF($D86&lt;&gt;"",Pregunta7)</formula1>
    </dataValidation>
    <dataValidation type="list" allowBlank="1" showInputMessage="1" showErrorMessage="1" sqref="AH101:AI110 AH86:AI95">
      <formula1>IF($D86&lt;&gt;"",Pregunta6)</formula1>
    </dataValidation>
    <dataValidation type="list" allowBlank="1" showInputMessage="1" showErrorMessage="1" sqref="AF101:AG110 AF86:AG95">
      <formula1>IF($D86&lt;&gt;"",Pregunta5)</formula1>
    </dataValidation>
    <dataValidation type="list" allowBlank="1" showInputMessage="1" showErrorMessage="1" sqref="AD101:AE110 AD86:AE95">
      <formula1>IF($D86&lt;&gt;"",Pregunta4)</formula1>
    </dataValidation>
    <dataValidation type="list" allowBlank="1" showInputMessage="1" showErrorMessage="1" sqref="AB101:AC110 AB86:AC95">
      <formula1>IF($D86&lt;&gt;"",Pregunta3)</formula1>
    </dataValidation>
    <dataValidation type="list" allowBlank="1" showInputMessage="1" showErrorMessage="1" sqref="Z101:AA110 Z86:AA95">
      <formula1>IF($D86&lt;&gt;"",Pregunta2)</formula1>
    </dataValidation>
    <dataValidation type="list" allowBlank="1" showInputMessage="1" showErrorMessage="1" sqref="X101:Y110 X86:Y95">
      <formula1>IF($D86&lt;&gt;"",Pregunta1)</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allowBlank="1" showInputMessage="1" sqref="X17"/>
    <dataValidation showInputMessage="1" showErrorMessage="1" sqref="D204:D213"/>
    <dataValidation type="list" allowBlank="1" showInputMessage="1" showErrorMessage="1" sqref="T144 AM144">
      <formula1>x</formula1>
    </dataValidation>
    <dataValidation type="list" allowBlank="1" showInputMessage="1" showErrorMessage="1" sqref="D50:I59">
      <formula1>Agente_generador_externas</formula1>
    </dataValidation>
    <dataValidation type="list" allowBlank="1" showInputMessage="1" showErrorMessage="1" sqref="D38:I47">
      <formula1>Agente_generador_internas</formula1>
    </dataValidation>
  </dataValidations>
  <hyperlinks>
    <hyperlink ref="E65:H65" location="Frecuencia!C5" display="Frecuencia"/>
    <hyperlink ref="E66:H66" location="Factibilidad!C12" display="Factibilidad"/>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30050"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30051" r:id="rId5" name="Check Box 3">
              <controlPr defaultSize="0" autoFill="0" autoLine="0" autoPict="0">
                <anchor moveWithCells="1">
                  <from>
                    <xdr:col>19</xdr:col>
                    <xdr:colOff>57150</xdr:colOff>
                    <xdr:row>24</xdr:row>
                    <xdr:rowOff>66675</xdr:rowOff>
                  </from>
                  <to>
                    <xdr:col>20</xdr:col>
                    <xdr:colOff>142875</xdr:colOff>
                    <xdr:row>24</xdr:row>
                    <xdr:rowOff>361950</xdr:rowOff>
                  </to>
                </anchor>
              </controlPr>
            </control>
          </mc:Choice>
        </mc:AlternateContent>
        <mc:AlternateContent xmlns:mc="http://schemas.openxmlformats.org/markup-compatibility/2006">
          <mc:Choice Requires="x14">
            <control shapeId="130052"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30053"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30054" r:id="rId8" name="Check Box 6">
              <controlPr defaultSize="0" autoFill="0" autoLine="0" autoPict="0">
                <anchor moveWithCells="1">
                  <from>
                    <xdr:col>44</xdr:col>
                    <xdr:colOff>247650</xdr:colOff>
                    <xdr:row>24</xdr:row>
                    <xdr:rowOff>47625</xdr:rowOff>
                  </from>
                  <to>
                    <xdr:col>45</xdr:col>
                    <xdr:colOff>95250</xdr:colOff>
                    <xdr:row>24</xdr:row>
                    <xdr:rowOff>361950</xdr:rowOff>
                  </to>
                </anchor>
              </controlPr>
            </control>
          </mc:Choice>
        </mc:AlternateContent>
        <mc:AlternateContent xmlns:mc="http://schemas.openxmlformats.org/markup-compatibility/2006">
          <mc:Choice Requires="x14">
            <control shapeId="130055" r:id="rId9" name="Check Box 7">
              <controlPr defaultSize="0" autoFill="0" autoLine="0" autoPict="0">
                <anchor moveWithCells="1">
                  <from>
                    <xdr:col>48</xdr:col>
                    <xdr:colOff>19050</xdr:colOff>
                    <xdr:row>24</xdr:row>
                    <xdr:rowOff>57150</xdr:rowOff>
                  </from>
                  <to>
                    <xdr:col>49</xdr:col>
                    <xdr:colOff>95250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6" id="{1A781C3F-8578-400F-834F-0EDB428B3294}">
            <xm:f>OR($AP$67=Datos!$S$5,$AP$67=Datos!$T$5)</xm:f>
            <x14:dxf>
              <fill>
                <patternFill>
                  <bgColor rgb="FF92D050"/>
                </patternFill>
              </fill>
            </x14:dxf>
          </x14:cfRule>
          <x14:cfRule type="expression" priority="387" id="{F5722ECF-1B0B-48B5-8130-B9027E1C2F36}">
            <xm:f>OR($AP$67=Datos!$S$4,$AP$67=Datos!$T$4)</xm:f>
            <x14:dxf>
              <fill>
                <patternFill>
                  <bgColor rgb="FFFFFF00"/>
                </patternFill>
              </fill>
            </x14:dxf>
          </x14:cfRule>
          <x14:cfRule type="expression" priority="388" id="{5EB857EA-B52B-487F-A984-6862C6751C55}">
            <xm:f>OR($AP$67=Datos!$S$3,$AP$67=Datos!$T$3)</xm:f>
            <x14:dxf>
              <fill>
                <patternFill>
                  <bgColor rgb="FFFFC000"/>
                </patternFill>
              </fill>
            </x14:dxf>
          </x14:cfRule>
          <x14:cfRule type="expression" priority="389" id="{B00C5C85-DEC3-4EDF-87DD-3E39C9E8E0CD}">
            <xm:f>OR($AP$67=Datos!$S$2,$AP$67=Datos!$T$2)</xm:f>
            <x14:dxf>
              <fill>
                <patternFill>
                  <bgColor rgb="FFFF0000"/>
                </patternFill>
              </fill>
            </x14:dxf>
          </x14:cfRule>
          <xm:sqref>AP67</xm:sqref>
        </x14:conditionalFormatting>
        <x14:conditionalFormatting xmlns:xm="http://schemas.microsoft.com/office/excel/2006/main">
          <x14:cfRule type="expression" priority="373" id="{4BAA237E-7C3C-4423-B9DC-C418691EC054}">
            <xm:f>OR($AP$125=Datos!$S$2,$AP$125=Datos!$T$2)</xm:f>
            <x14:dxf>
              <fill>
                <patternFill>
                  <bgColor rgb="FFFF0000"/>
                </patternFill>
              </fill>
            </x14:dxf>
          </x14:cfRule>
          <x14:cfRule type="expression" priority="374" id="{2082B8CF-62C2-4CB7-AF6B-4694C9449CFA}">
            <xm:f>OR($AP$125=Datos!$S$3,$AP$125=Datos!$T$3)</xm:f>
            <x14:dxf>
              <fill>
                <patternFill>
                  <bgColor rgb="FFFFC000"/>
                </patternFill>
              </fill>
            </x14:dxf>
          </x14:cfRule>
          <x14:cfRule type="expression" priority="375" id="{55A101E8-1742-40CE-9987-CE2894F71299}">
            <xm:f>OR($AP$125=Datos!$S$4,$AP$125=Datos!$T$4)</xm:f>
            <x14:dxf>
              <fill>
                <patternFill>
                  <bgColor rgb="FFFFFF00"/>
                </patternFill>
              </fill>
            </x14:dxf>
          </x14:cfRule>
          <x14:cfRule type="expression" priority="376" id="{0D018533-5A24-4429-AEB3-2061691219F8}">
            <xm:f>OR($AP$125=Datos!$S$5,$AP$125=Datos!$T$5)</xm:f>
            <x14:dxf>
              <fill>
                <patternFill>
                  <bgColor rgb="FF92D050"/>
                </patternFill>
              </fill>
            </x14:dxf>
          </x14:cfRule>
          <xm:sqref>AP125</xm:sqref>
        </x14:conditionalFormatting>
        <x14:conditionalFormatting xmlns:xm="http://schemas.microsoft.com/office/excel/2006/main">
          <x14:cfRule type="cellIs" priority="277" operator="equal" id="{017D8FEF-FC79-4740-91F0-F6093FD14B27}">
            <xm:f>Datos!$AO$2</xm:f>
            <x14:dxf>
              <fill>
                <patternFill>
                  <bgColor rgb="FF92D050"/>
                </patternFill>
              </fill>
            </x14:dxf>
          </x14:cfRule>
          <x14:cfRule type="cellIs" priority="330" operator="equal" id="{2E310098-879C-439C-8B21-3DCDB914E7C5}">
            <xm:f>Datos!$AO$4</xm:f>
            <x14:dxf>
              <fill>
                <patternFill>
                  <bgColor theme="5" tint="0.39994506668294322"/>
                </patternFill>
              </fill>
            </x14:dxf>
          </x14:cfRule>
          <x14:cfRule type="cellIs" priority="331" operator="equal" id="{9B9977C9-AC37-4676-AC0F-1068EBEDFCD6}">
            <xm:f>Datos!$AO$3</xm:f>
            <x14:dxf>
              <fill>
                <patternFill>
                  <bgColor rgb="FFFFFF00"/>
                </patternFill>
              </fill>
            </x14:dxf>
          </x14:cfRule>
          <xm:sqref>AL86</xm:sqref>
        </x14:conditionalFormatting>
        <x14:conditionalFormatting xmlns:xm="http://schemas.microsoft.com/office/excel/2006/main">
          <x14:cfRule type="cellIs" priority="274" operator="equal" id="{389A5C60-D4E3-4A32-808D-F5C0A64B47A1}">
            <xm:f>Datos!$AO$2</xm:f>
            <x14:dxf>
              <fill>
                <patternFill>
                  <bgColor rgb="FF92D050"/>
                </patternFill>
              </fill>
            </x14:dxf>
          </x14:cfRule>
          <x14:cfRule type="cellIs" priority="275" operator="equal" id="{A801C8B5-0578-45CD-8F95-21274DA9D388}">
            <xm:f>Datos!$AO$4</xm:f>
            <x14:dxf>
              <fill>
                <patternFill>
                  <bgColor theme="5" tint="0.39994506668294322"/>
                </patternFill>
              </fill>
            </x14:dxf>
          </x14:cfRule>
          <x14:cfRule type="cellIs" priority="276" operator="equal" id="{A420E603-9631-43CE-81B9-8D5AD6974501}">
            <xm:f>Datos!$AO$3</xm:f>
            <x14:dxf>
              <fill>
                <patternFill>
                  <bgColor rgb="FFFFFF00"/>
                </patternFill>
              </fill>
            </x14:dxf>
          </x14:cfRule>
          <xm:sqref>AL87</xm:sqref>
        </x14:conditionalFormatting>
        <x14:conditionalFormatting xmlns:xm="http://schemas.microsoft.com/office/excel/2006/main">
          <x14:cfRule type="cellIs" priority="271" operator="equal" id="{D81455E7-ECA8-4245-8E74-73D126AFB21E}">
            <xm:f>Datos!$AO$2</xm:f>
            <x14:dxf>
              <fill>
                <patternFill>
                  <bgColor rgb="FF92D050"/>
                </patternFill>
              </fill>
            </x14:dxf>
          </x14:cfRule>
          <x14:cfRule type="cellIs" priority="272" operator="equal" id="{A60E061A-3E0D-4862-BA85-7D1E8E08505A}">
            <xm:f>Datos!$AO$4</xm:f>
            <x14:dxf>
              <fill>
                <patternFill>
                  <bgColor theme="5" tint="0.39994506668294322"/>
                </patternFill>
              </fill>
            </x14:dxf>
          </x14:cfRule>
          <x14:cfRule type="cellIs" priority="273" operator="equal" id="{D3D16AFE-096F-4295-A5AE-AD138467E620}">
            <xm:f>Datos!$AO$3</xm:f>
            <x14:dxf>
              <fill>
                <patternFill>
                  <bgColor rgb="FFFFFF00"/>
                </patternFill>
              </fill>
            </x14:dxf>
          </x14:cfRule>
          <xm:sqref>AL88</xm:sqref>
        </x14:conditionalFormatting>
        <x14:conditionalFormatting xmlns:xm="http://schemas.microsoft.com/office/excel/2006/main">
          <x14:cfRule type="cellIs" priority="268" operator="equal" id="{7312FB0C-6097-4AFE-85C5-EA12EF52FE71}">
            <xm:f>Datos!$AO$2</xm:f>
            <x14:dxf>
              <fill>
                <patternFill>
                  <bgColor rgb="FF92D050"/>
                </patternFill>
              </fill>
            </x14:dxf>
          </x14:cfRule>
          <x14:cfRule type="cellIs" priority="269" operator="equal" id="{33760512-ABC1-47A3-87E2-FC3FEE90BC6A}">
            <xm:f>Datos!$AO$4</xm:f>
            <x14:dxf>
              <fill>
                <patternFill>
                  <bgColor theme="5" tint="0.39994506668294322"/>
                </patternFill>
              </fill>
            </x14:dxf>
          </x14:cfRule>
          <x14:cfRule type="cellIs" priority="270" operator="equal" id="{7A4CFCA4-7991-41BD-9182-97494462A176}">
            <xm:f>Datos!$AO$3</xm:f>
            <x14:dxf>
              <fill>
                <patternFill>
                  <bgColor rgb="FFFFFF00"/>
                </patternFill>
              </fill>
            </x14:dxf>
          </x14:cfRule>
          <xm:sqref>AL89</xm:sqref>
        </x14:conditionalFormatting>
        <x14:conditionalFormatting xmlns:xm="http://schemas.microsoft.com/office/excel/2006/main">
          <x14:cfRule type="cellIs" priority="265" operator="equal" id="{03BD2A4A-95C0-4485-BE14-60B4EB17E4BB}">
            <xm:f>Datos!$AO$2</xm:f>
            <x14:dxf>
              <fill>
                <patternFill>
                  <bgColor rgb="FF92D050"/>
                </patternFill>
              </fill>
            </x14:dxf>
          </x14:cfRule>
          <x14:cfRule type="cellIs" priority="266" operator="equal" id="{C7F6DCBA-5FB2-4644-8945-CC15E0B61772}">
            <xm:f>Datos!$AO$4</xm:f>
            <x14:dxf>
              <fill>
                <patternFill>
                  <bgColor theme="5" tint="0.39994506668294322"/>
                </patternFill>
              </fill>
            </x14:dxf>
          </x14:cfRule>
          <x14:cfRule type="cellIs" priority="267" operator="equal" id="{DB604465-6FBB-4AA0-AA93-B80C10184B4C}">
            <xm:f>Datos!$AO$3</xm:f>
            <x14:dxf>
              <fill>
                <patternFill>
                  <bgColor rgb="FFFFFF00"/>
                </patternFill>
              </fill>
            </x14:dxf>
          </x14:cfRule>
          <xm:sqref>AL90</xm:sqref>
        </x14:conditionalFormatting>
        <x14:conditionalFormatting xmlns:xm="http://schemas.microsoft.com/office/excel/2006/main">
          <x14:cfRule type="cellIs" priority="262" operator="equal" id="{0FC021AE-A000-4EBB-BF9F-34782B5124F7}">
            <xm:f>Datos!$AO$2</xm:f>
            <x14:dxf>
              <fill>
                <patternFill>
                  <bgColor rgb="FF92D050"/>
                </patternFill>
              </fill>
            </x14:dxf>
          </x14:cfRule>
          <x14:cfRule type="cellIs" priority="263" operator="equal" id="{067A7720-7D7F-4889-B8F1-C5FD3AAD85EC}">
            <xm:f>Datos!$AO$4</xm:f>
            <x14:dxf>
              <fill>
                <patternFill>
                  <bgColor theme="5" tint="0.39994506668294322"/>
                </patternFill>
              </fill>
            </x14:dxf>
          </x14:cfRule>
          <x14:cfRule type="cellIs" priority="264" operator="equal" id="{57C3E30F-EA21-41A6-BE71-FEE7C3684E93}">
            <xm:f>Datos!$AO$3</xm:f>
            <x14:dxf>
              <fill>
                <patternFill>
                  <bgColor rgb="FFFFFF00"/>
                </patternFill>
              </fill>
            </x14:dxf>
          </x14:cfRule>
          <xm:sqref>AL91</xm:sqref>
        </x14:conditionalFormatting>
        <x14:conditionalFormatting xmlns:xm="http://schemas.microsoft.com/office/excel/2006/main">
          <x14:cfRule type="cellIs" priority="259" operator="equal" id="{874CCF87-35D1-41E5-BA3B-CA69F3CB6F27}">
            <xm:f>Datos!$AO$2</xm:f>
            <x14:dxf>
              <fill>
                <patternFill>
                  <bgColor rgb="FF92D050"/>
                </patternFill>
              </fill>
            </x14:dxf>
          </x14:cfRule>
          <x14:cfRule type="cellIs" priority="260" operator="equal" id="{903CE2B9-4B0B-4F25-8189-D7FDD439EBF7}">
            <xm:f>Datos!$AO$4</xm:f>
            <x14:dxf>
              <fill>
                <patternFill>
                  <bgColor theme="5" tint="0.39994506668294322"/>
                </patternFill>
              </fill>
            </x14:dxf>
          </x14:cfRule>
          <x14:cfRule type="cellIs" priority="261" operator="equal" id="{94C22E9E-DB0D-4493-BE77-38599A3B0E73}">
            <xm:f>Datos!$AO$3</xm:f>
            <x14:dxf>
              <fill>
                <patternFill>
                  <bgColor rgb="FFFFFF00"/>
                </patternFill>
              </fill>
            </x14:dxf>
          </x14:cfRule>
          <xm:sqref>AL92</xm:sqref>
        </x14:conditionalFormatting>
        <x14:conditionalFormatting xmlns:xm="http://schemas.microsoft.com/office/excel/2006/main">
          <x14:cfRule type="cellIs" priority="256" operator="equal" id="{A93018C3-1781-4B87-8DB9-13212D0408FE}">
            <xm:f>Datos!$AO$2</xm:f>
            <x14:dxf>
              <fill>
                <patternFill>
                  <bgColor rgb="FF92D050"/>
                </patternFill>
              </fill>
            </x14:dxf>
          </x14:cfRule>
          <x14:cfRule type="cellIs" priority="257" operator="equal" id="{B708696D-F325-498A-AFFC-F7F3405DB993}">
            <xm:f>Datos!$AO$4</xm:f>
            <x14:dxf>
              <fill>
                <patternFill>
                  <bgColor theme="5" tint="0.39994506668294322"/>
                </patternFill>
              </fill>
            </x14:dxf>
          </x14:cfRule>
          <x14:cfRule type="cellIs" priority="258" operator="equal" id="{104E7256-588F-4259-B92C-E2530D1A1599}">
            <xm:f>Datos!$AO$3</xm:f>
            <x14:dxf>
              <fill>
                <patternFill>
                  <bgColor rgb="FFFFFF00"/>
                </patternFill>
              </fill>
            </x14:dxf>
          </x14:cfRule>
          <xm:sqref>AL93</xm:sqref>
        </x14:conditionalFormatting>
        <x14:conditionalFormatting xmlns:xm="http://schemas.microsoft.com/office/excel/2006/main">
          <x14:cfRule type="cellIs" priority="253" operator="equal" id="{49C39013-60AE-4B95-BE06-16296E0802CB}">
            <xm:f>Datos!$AO$2</xm:f>
            <x14:dxf>
              <fill>
                <patternFill>
                  <bgColor rgb="FF92D050"/>
                </patternFill>
              </fill>
            </x14:dxf>
          </x14:cfRule>
          <x14:cfRule type="cellIs" priority="254" operator="equal" id="{756B426A-C9E3-4326-8813-EEACC99B42EE}">
            <xm:f>Datos!$AO$4</xm:f>
            <x14:dxf>
              <fill>
                <patternFill>
                  <bgColor theme="5" tint="0.39994506668294322"/>
                </patternFill>
              </fill>
            </x14:dxf>
          </x14:cfRule>
          <x14:cfRule type="cellIs" priority="255" operator="equal" id="{033DFFE5-559B-486C-843A-44A371AADB65}">
            <xm:f>Datos!$AO$3</xm:f>
            <x14:dxf>
              <fill>
                <patternFill>
                  <bgColor rgb="FFFFFF00"/>
                </patternFill>
              </fill>
            </x14:dxf>
          </x14:cfRule>
          <xm:sqref>AL94</xm:sqref>
        </x14:conditionalFormatting>
        <x14:conditionalFormatting xmlns:xm="http://schemas.microsoft.com/office/excel/2006/main">
          <x14:cfRule type="cellIs" priority="250" operator="equal" id="{59103993-F28C-46C3-A0FE-AE103292ADEF}">
            <xm:f>Datos!$AO$2</xm:f>
            <x14:dxf>
              <fill>
                <patternFill>
                  <bgColor rgb="FF92D050"/>
                </patternFill>
              </fill>
            </x14:dxf>
          </x14:cfRule>
          <x14:cfRule type="cellIs" priority="251" operator="equal" id="{BD8770C9-1B54-48C0-BD20-7717867024BA}">
            <xm:f>Datos!$AO$4</xm:f>
            <x14:dxf>
              <fill>
                <patternFill>
                  <bgColor theme="5" tint="0.39994506668294322"/>
                </patternFill>
              </fill>
            </x14:dxf>
          </x14:cfRule>
          <x14:cfRule type="cellIs" priority="252" operator="equal" id="{3E27EE68-CBE5-4E85-AC9D-EA66021500A4}">
            <xm:f>Datos!$AO$3</xm:f>
            <x14:dxf>
              <fill>
                <patternFill>
                  <bgColor rgb="FFFFFF00"/>
                </patternFill>
              </fill>
            </x14:dxf>
          </x14:cfRule>
          <xm:sqref>AL95</xm:sqref>
        </x14:conditionalFormatting>
        <x14:conditionalFormatting xmlns:xm="http://schemas.microsoft.com/office/excel/2006/main">
          <x14:cfRule type="cellIs" priority="247" operator="equal" id="{01D3C5E4-B8BF-4F1C-8C00-AD3A2C3D5E56}">
            <xm:f>Datos!$AO$4</xm:f>
            <x14:dxf>
              <fill>
                <patternFill>
                  <bgColor theme="5" tint="0.39994506668294322"/>
                </patternFill>
              </fill>
            </x14:dxf>
          </x14:cfRule>
          <x14:cfRule type="cellIs" priority="248" operator="equal" id="{AE1F1418-D848-4439-91D0-EA27006E7509}">
            <xm:f>Datos!$AO$3</xm:f>
            <x14:dxf>
              <fill>
                <patternFill>
                  <bgColor rgb="FFFFFF00"/>
                </patternFill>
              </fill>
            </x14:dxf>
          </x14:cfRule>
          <x14:cfRule type="cellIs" priority="249" operator="equal" id="{5DDAAF13-EE8C-4639-892E-A2EBC6EAF770}">
            <xm:f>Datos!$AO$2</xm:f>
            <x14:dxf>
              <fill>
                <patternFill>
                  <bgColor rgb="FF92D050"/>
                </patternFill>
              </fill>
            </x14:dxf>
          </x14:cfRule>
          <xm:sqref>AT87</xm:sqref>
        </x14:conditionalFormatting>
        <x14:conditionalFormatting xmlns:xm="http://schemas.microsoft.com/office/excel/2006/main">
          <x14:cfRule type="cellIs" priority="188" operator="equal" id="{F550EDA4-C83C-458A-AA8A-466571F18CC2}">
            <xm:f>Datos!$AO$2</xm:f>
            <x14:dxf>
              <fill>
                <patternFill>
                  <bgColor rgb="FF92D050"/>
                </patternFill>
              </fill>
            </x14:dxf>
          </x14:cfRule>
          <x14:cfRule type="cellIs" priority="245" operator="equal" id="{C3D6C51C-F429-4971-B471-D0A5BF21F6DB}">
            <xm:f>Datos!$AO$4</xm:f>
            <x14:dxf>
              <fill>
                <patternFill>
                  <bgColor theme="5" tint="0.39994506668294322"/>
                </patternFill>
              </fill>
            </x14:dxf>
          </x14:cfRule>
          <x14:cfRule type="cellIs" priority="246" operator="equal" id="{BDED9BEA-A422-4C85-BE6A-152D061777D0}">
            <xm:f>Datos!$AO$3</xm:f>
            <x14:dxf>
              <fill>
                <patternFill>
                  <bgColor rgb="FFFFFF00"/>
                </patternFill>
              </fill>
            </x14:dxf>
          </x14:cfRule>
          <xm:sqref>AL101</xm:sqref>
        </x14:conditionalFormatting>
        <x14:conditionalFormatting xmlns:xm="http://schemas.microsoft.com/office/excel/2006/main">
          <x14:cfRule type="cellIs" priority="185" operator="equal" id="{ECACA3BB-F176-410B-87E6-44B270FC0389}">
            <xm:f>Datos!$AO$4</xm:f>
            <x14:dxf>
              <fill>
                <patternFill>
                  <bgColor theme="5" tint="0.39994506668294322"/>
                </patternFill>
              </fill>
            </x14:dxf>
          </x14:cfRule>
          <x14:cfRule type="cellIs" priority="186" operator="equal" id="{4BCD255A-331A-4A8E-84FC-6516FD2E526F}">
            <xm:f>Datos!$AO$3</xm:f>
            <x14:dxf>
              <fill>
                <patternFill>
                  <bgColor rgb="FFFFFF00"/>
                </patternFill>
              </fill>
            </x14:dxf>
          </x14:cfRule>
          <x14:cfRule type="cellIs" priority="187" operator="equal" id="{AF1096BF-3227-4E09-BAE8-790E12F39C16}">
            <xm:f>Datos!$AO$2</xm:f>
            <x14:dxf>
              <fill>
                <patternFill>
                  <bgColor rgb="FF92D050"/>
                </patternFill>
              </fill>
            </x14:dxf>
          </x14:cfRule>
          <xm:sqref>AR102</xm:sqref>
        </x14:conditionalFormatting>
        <x14:conditionalFormatting xmlns:xm="http://schemas.microsoft.com/office/excel/2006/main">
          <x14:cfRule type="cellIs" priority="182" operator="equal" id="{156D516F-99E8-4721-90CD-76CA75135393}">
            <xm:f>Datos!$AO$4</xm:f>
            <x14:dxf>
              <fill>
                <patternFill>
                  <bgColor theme="5" tint="0.39994506668294322"/>
                </patternFill>
              </fill>
            </x14:dxf>
          </x14:cfRule>
          <x14:cfRule type="cellIs" priority="183" operator="equal" id="{5DE480E2-97D8-4FFB-9527-BE2AFD555A23}">
            <xm:f>Datos!$AO$3</xm:f>
            <x14:dxf>
              <fill>
                <patternFill>
                  <bgColor rgb="FFFFFF00"/>
                </patternFill>
              </fill>
            </x14:dxf>
          </x14:cfRule>
          <x14:cfRule type="cellIs" priority="184" operator="equal" id="{0161F213-FA49-4DFF-A596-12C4D6D63E6F}">
            <xm:f>Datos!$AO$2</xm:f>
            <x14:dxf>
              <fill>
                <patternFill>
                  <bgColor rgb="FF92D050"/>
                </patternFill>
              </fill>
            </x14:dxf>
          </x14:cfRule>
          <xm:sqref>AT102</xm:sqref>
        </x14:conditionalFormatting>
        <x14:conditionalFormatting xmlns:xm="http://schemas.microsoft.com/office/excel/2006/main">
          <x14:cfRule type="cellIs" priority="327" operator="equal" id="{0F450B9D-8D63-4DDA-AF4A-FFCE5ED812DD}">
            <xm:f>Datos!$AO$4</xm:f>
            <x14:dxf>
              <fill>
                <patternFill>
                  <bgColor theme="5" tint="0.39994506668294322"/>
                </patternFill>
              </fill>
            </x14:dxf>
          </x14:cfRule>
          <x14:cfRule type="cellIs" priority="328" operator="equal" id="{23E3325E-7011-4E67-A013-BF725B3ACFD5}">
            <xm:f>Datos!$AO$3</xm:f>
            <x14:dxf>
              <fill>
                <patternFill>
                  <bgColor rgb="FFFFFF00"/>
                </patternFill>
              </fill>
            </x14:dxf>
          </x14:cfRule>
          <x14:cfRule type="cellIs" priority="329" operator="equal" id="{52DB61A6-438D-4723-B96C-BD892C2A85B7}">
            <xm:f>Datos!$AO2</xm:f>
            <x14:dxf>
              <fill>
                <patternFill>
                  <bgColor rgb="FF92D050"/>
                </patternFill>
              </fill>
            </x14:dxf>
          </x14:cfRule>
          <xm:sqref>AR86</xm:sqref>
        </x14:conditionalFormatting>
        <x14:conditionalFormatting xmlns:xm="http://schemas.microsoft.com/office/excel/2006/main">
          <x14:cfRule type="cellIs" priority="179" operator="equal" id="{7830D302-253A-40CC-87DF-824AC39939F7}">
            <xm:f>Datos!$AO$4</xm:f>
            <x14:dxf>
              <fill>
                <patternFill>
                  <bgColor theme="5" tint="0.39994506668294322"/>
                </patternFill>
              </fill>
            </x14:dxf>
          </x14:cfRule>
          <x14:cfRule type="cellIs" priority="180" operator="equal" id="{9FB5D3B8-AE30-4A9E-A9CD-B1EABBF83B11}">
            <xm:f>Datos!$AO$3</xm:f>
            <x14:dxf>
              <fill>
                <patternFill>
                  <bgColor rgb="FFFFFF00"/>
                </patternFill>
              </fill>
            </x14:dxf>
          </x14:cfRule>
          <x14:cfRule type="cellIs" priority="181" operator="equal" id="{4B14DFD4-FF29-402E-A9AA-25E0562CFCFE}">
            <xm:f>Datos!$AO$2</xm:f>
            <x14:dxf>
              <fill>
                <patternFill>
                  <bgColor rgb="FF92D050"/>
                </patternFill>
              </fill>
            </x14:dxf>
          </x14:cfRule>
          <xm:sqref>AR87</xm:sqref>
        </x14:conditionalFormatting>
        <x14:conditionalFormatting xmlns:xm="http://schemas.microsoft.com/office/excel/2006/main">
          <x14:cfRule type="cellIs" priority="176" operator="equal" id="{0DF8DAE9-0316-4E75-AC62-DB48131CAC9B}">
            <xm:f>Datos!$AO$4</xm:f>
            <x14:dxf>
              <fill>
                <patternFill>
                  <bgColor theme="5" tint="0.39994506668294322"/>
                </patternFill>
              </fill>
            </x14:dxf>
          </x14:cfRule>
          <x14:cfRule type="cellIs" priority="177" operator="equal" id="{D57FF368-345D-4D13-B582-A4D26B3FA66C}">
            <xm:f>Datos!$AO$3</xm:f>
            <x14:dxf>
              <fill>
                <patternFill>
                  <bgColor rgb="FFFFFF00"/>
                </patternFill>
              </fill>
            </x14:dxf>
          </x14:cfRule>
          <x14:cfRule type="cellIs" priority="178" operator="equal" id="{E0212622-708E-469A-BDA2-282E0C6F5138}">
            <xm:f>Datos!$AO$2</xm:f>
            <x14:dxf>
              <fill>
                <patternFill>
                  <bgColor rgb="FF92D050"/>
                </patternFill>
              </fill>
            </x14:dxf>
          </x14:cfRule>
          <xm:sqref>AR88</xm:sqref>
        </x14:conditionalFormatting>
        <x14:conditionalFormatting xmlns:xm="http://schemas.microsoft.com/office/excel/2006/main">
          <x14:cfRule type="cellIs" priority="173" operator="equal" id="{455D7BEA-7679-498C-808A-3CAD5A012130}">
            <xm:f>Datos!$AO$4</xm:f>
            <x14:dxf>
              <fill>
                <patternFill>
                  <bgColor theme="5" tint="0.39994506668294322"/>
                </patternFill>
              </fill>
            </x14:dxf>
          </x14:cfRule>
          <x14:cfRule type="cellIs" priority="174" operator="equal" id="{4E2F17B8-8C1C-41AA-911F-A350D9C14BB4}">
            <xm:f>Datos!$AO$3</xm:f>
            <x14:dxf>
              <fill>
                <patternFill>
                  <bgColor rgb="FFFFFF00"/>
                </patternFill>
              </fill>
            </x14:dxf>
          </x14:cfRule>
          <x14:cfRule type="cellIs" priority="175" operator="equal" id="{4F2ED84F-64A4-4EC4-BECC-5F9291EF17B1}">
            <xm:f>Datos!$AO$2</xm:f>
            <x14:dxf>
              <fill>
                <patternFill>
                  <bgColor rgb="FF92D050"/>
                </patternFill>
              </fill>
            </x14:dxf>
          </x14:cfRule>
          <xm:sqref>AR89</xm:sqref>
        </x14:conditionalFormatting>
        <x14:conditionalFormatting xmlns:xm="http://schemas.microsoft.com/office/excel/2006/main">
          <x14:cfRule type="cellIs" priority="170" operator="equal" id="{5DFAA9F2-E5FF-452C-8247-C1A7C3E3964F}">
            <xm:f>Datos!$AO$4</xm:f>
            <x14:dxf>
              <fill>
                <patternFill>
                  <bgColor theme="5" tint="0.39994506668294322"/>
                </patternFill>
              </fill>
            </x14:dxf>
          </x14:cfRule>
          <x14:cfRule type="cellIs" priority="171" operator="equal" id="{0047E017-6360-4427-BA94-8FE69E532F9B}">
            <xm:f>Datos!$AO$3</xm:f>
            <x14:dxf>
              <fill>
                <patternFill>
                  <bgColor rgb="FFFFFF00"/>
                </patternFill>
              </fill>
            </x14:dxf>
          </x14:cfRule>
          <x14:cfRule type="cellIs" priority="172" operator="equal" id="{DCAC29ED-1F82-48E2-A995-7E52C8758C52}">
            <xm:f>Datos!$AO$2</xm:f>
            <x14:dxf>
              <fill>
                <patternFill>
                  <bgColor rgb="FF92D050"/>
                </patternFill>
              </fill>
            </x14:dxf>
          </x14:cfRule>
          <xm:sqref>AR90</xm:sqref>
        </x14:conditionalFormatting>
        <x14:conditionalFormatting xmlns:xm="http://schemas.microsoft.com/office/excel/2006/main">
          <x14:cfRule type="cellIs" priority="167" operator="equal" id="{59A1B549-9197-4CD4-B5DE-ACFD9209BA26}">
            <xm:f>Datos!$AO$4</xm:f>
            <x14:dxf>
              <fill>
                <patternFill>
                  <bgColor theme="5" tint="0.39994506668294322"/>
                </patternFill>
              </fill>
            </x14:dxf>
          </x14:cfRule>
          <x14:cfRule type="cellIs" priority="168" operator="equal" id="{9948965E-8F01-4C3C-B57A-4BFC662672BD}">
            <xm:f>Datos!$AO$3</xm:f>
            <x14:dxf>
              <fill>
                <patternFill>
                  <bgColor rgb="FFFFFF00"/>
                </patternFill>
              </fill>
            </x14:dxf>
          </x14:cfRule>
          <x14:cfRule type="cellIs" priority="169" operator="equal" id="{B0B81DF5-8626-46A4-9CD4-67F273E76880}">
            <xm:f>Datos!$AO$2</xm:f>
            <x14:dxf>
              <fill>
                <patternFill>
                  <bgColor rgb="FF92D050"/>
                </patternFill>
              </fill>
            </x14:dxf>
          </x14:cfRule>
          <xm:sqref>AR91</xm:sqref>
        </x14:conditionalFormatting>
        <x14:conditionalFormatting xmlns:xm="http://schemas.microsoft.com/office/excel/2006/main">
          <x14:cfRule type="cellIs" priority="164" operator="equal" id="{9C99A317-B0C7-4DB5-9233-6E3BAE45FEA5}">
            <xm:f>Datos!$AO$4</xm:f>
            <x14:dxf>
              <fill>
                <patternFill>
                  <bgColor theme="5" tint="0.39994506668294322"/>
                </patternFill>
              </fill>
            </x14:dxf>
          </x14:cfRule>
          <x14:cfRule type="cellIs" priority="165" operator="equal" id="{789ADF2D-66D1-4ECA-BC81-019C652D302B}">
            <xm:f>Datos!$AO$3</xm:f>
            <x14:dxf>
              <fill>
                <patternFill>
                  <bgColor rgb="FFFFFF00"/>
                </patternFill>
              </fill>
            </x14:dxf>
          </x14:cfRule>
          <x14:cfRule type="cellIs" priority="166" operator="equal" id="{BDA23450-3001-4B6D-88D1-B1E8708777A4}">
            <xm:f>Datos!$AO$2</xm:f>
            <x14:dxf>
              <fill>
                <patternFill>
                  <bgColor rgb="FF92D050"/>
                </patternFill>
              </fill>
            </x14:dxf>
          </x14:cfRule>
          <xm:sqref>AR92</xm:sqref>
        </x14:conditionalFormatting>
        <x14:conditionalFormatting xmlns:xm="http://schemas.microsoft.com/office/excel/2006/main">
          <x14:cfRule type="cellIs" priority="161" operator="equal" id="{C911DB85-47F2-4296-9718-7218DB8918F1}">
            <xm:f>Datos!$AO$4</xm:f>
            <x14:dxf>
              <fill>
                <patternFill>
                  <bgColor theme="5" tint="0.39994506668294322"/>
                </patternFill>
              </fill>
            </x14:dxf>
          </x14:cfRule>
          <x14:cfRule type="cellIs" priority="162" operator="equal" id="{771BCAE3-6AFF-4AA9-9854-069E8A5ED152}">
            <xm:f>Datos!$AO$3</xm:f>
            <x14:dxf>
              <fill>
                <patternFill>
                  <bgColor rgb="FFFFFF00"/>
                </patternFill>
              </fill>
            </x14:dxf>
          </x14:cfRule>
          <x14:cfRule type="cellIs" priority="163" operator="equal" id="{72692FB8-245A-4D76-B23E-D11EC56CBA1F}">
            <xm:f>Datos!$AO$2</xm:f>
            <x14:dxf>
              <fill>
                <patternFill>
                  <bgColor rgb="FF92D050"/>
                </patternFill>
              </fill>
            </x14:dxf>
          </x14:cfRule>
          <xm:sqref>AR93</xm:sqref>
        </x14:conditionalFormatting>
        <x14:conditionalFormatting xmlns:xm="http://schemas.microsoft.com/office/excel/2006/main">
          <x14:cfRule type="cellIs" priority="158" operator="equal" id="{2DC0422B-4A7B-4D47-9129-9201C64C7E64}">
            <xm:f>Datos!$AO$4</xm:f>
            <x14:dxf>
              <fill>
                <patternFill>
                  <bgColor theme="5" tint="0.39994506668294322"/>
                </patternFill>
              </fill>
            </x14:dxf>
          </x14:cfRule>
          <x14:cfRule type="cellIs" priority="159" operator="equal" id="{F4DE5FDE-D6FE-4D3E-8A10-B2FE68D88F66}">
            <xm:f>Datos!$AO$3</xm:f>
            <x14:dxf>
              <fill>
                <patternFill>
                  <bgColor rgb="FFFFFF00"/>
                </patternFill>
              </fill>
            </x14:dxf>
          </x14:cfRule>
          <x14:cfRule type="cellIs" priority="160" operator="equal" id="{56DFF0E6-6E2E-4BFA-8097-022519680576}">
            <xm:f>Datos!$AO$2</xm:f>
            <x14:dxf>
              <fill>
                <patternFill>
                  <bgColor rgb="FF92D050"/>
                </patternFill>
              </fill>
            </x14:dxf>
          </x14:cfRule>
          <xm:sqref>AR94</xm:sqref>
        </x14:conditionalFormatting>
        <x14:conditionalFormatting xmlns:xm="http://schemas.microsoft.com/office/excel/2006/main">
          <x14:cfRule type="cellIs" priority="155" operator="equal" id="{934D31F6-9BB7-4EBD-952B-B4030E876D95}">
            <xm:f>Datos!$AO$4</xm:f>
            <x14:dxf>
              <fill>
                <patternFill>
                  <bgColor theme="5" tint="0.39994506668294322"/>
                </patternFill>
              </fill>
            </x14:dxf>
          </x14:cfRule>
          <x14:cfRule type="cellIs" priority="156" operator="equal" id="{5E8FA877-E873-43F6-B81C-D9A35E350883}">
            <xm:f>Datos!$AO$3</xm:f>
            <x14:dxf>
              <fill>
                <patternFill>
                  <bgColor rgb="FFFFFF00"/>
                </patternFill>
              </fill>
            </x14:dxf>
          </x14:cfRule>
          <x14:cfRule type="cellIs" priority="157" operator="equal" id="{29986BE4-7851-4586-A55E-BDD1F5A4E010}">
            <xm:f>Datos!$AO$2</xm:f>
            <x14:dxf>
              <fill>
                <patternFill>
                  <bgColor rgb="FF92D050"/>
                </patternFill>
              </fill>
            </x14:dxf>
          </x14:cfRule>
          <xm:sqref>AR95</xm:sqref>
        </x14:conditionalFormatting>
        <x14:conditionalFormatting xmlns:xm="http://schemas.microsoft.com/office/excel/2006/main">
          <x14:cfRule type="cellIs" priority="152" operator="equal" id="{1D1BB23C-B046-42F2-A859-167FCD241FA0}">
            <xm:f>Datos!$AO$4</xm:f>
            <x14:dxf>
              <fill>
                <patternFill>
                  <bgColor theme="5" tint="0.39994506668294322"/>
                </patternFill>
              </fill>
            </x14:dxf>
          </x14:cfRule>
          <x14:cfRule type="cellIs" priority="153" operator="equal" id="{D0D94F3A-7137-48DB-B0EC-EA76310D75FB}">
            <xm:f>Datos!$AO$3</xm:f>
            <x14:dxf>
              <fill>
                <patternFill>
                  <bgColor rgb="FFFFFF00"/>
                </patternFill>
              </fill>
            </x14:dxf>
          </x14:cfRule>
          <x14:cfRule type="cellIs" priority="154" operator="equal" id="{675B684F-C858-4956-A85B-905E2D6CD31B}">
            <xm:f>Datos!$AO$2</xm:f>
            <x14:dxf>
              <fill>
                <patternFill>
                  <bgColor rgb="FF92D050"/>
                </patternFill>
              </fill>
            </x14:dxf>
          </x14:cfRule>
          <xm:sqref>AT86</xm:sqref>
        </x14:conditionalFormatting>
        <x14:conditionalFormatting xmlns:xm="http://schemas.microsoft.com/office/excel/2006/main">
          <x14:cfRule type="cellIs" priority="149" operator="equal" id="{B80B7B99-FE9F-4E61-83FA-8FCA89C62AE4}">
            <xm:f>Datos!$AO$4</xm:f>
            <x14:dxf>
              <fill>
                <patternFill>
                  <bgColor theme="5" tint="0.39994506668294322"/>
                </patternFill>
              </fill>
            </x14:dxf>
          </x14:cfRule>
          <x14:cfRule type="cellIs" priority="150" operator="equal" id="{C64757F9-4643-4716-AF24-58BB36141902}">
            <xm:f>Datos!$AO$3</xm:f>
            <x14:dxf>
              <fill>
                <patternFill>
                  <bgColor rgb="FFFFFF00"/>
                </patternFill>
              </fill>
            </x14:dxf>
          </x14:cfRule>
          <x14:cfRule type="cellIs" priority="151" operator="equal" id="{D1F742BC-5D10-40C4-8604-3A4E1B856110}">
            <xm:f>Datos!$AO$2</xm:f>
            <x14:dxf>
              <fill>
                <patternFill>
                  <bgColor rgb="FF92D050"/>
                </patternFill>
              </fill>
            </x14:dxf>
          </x14:cfRule>
          <xm:sqref>AT88</xm:sqref>
        </x14:conditionalFormatting>
        <x14:conditionalFormatting xmlns:xm="http://schemas.microsoft.com/office/excel/2006/main">
          <x14:cfRule type="cellIs" priority="146" operator="equal" id="{EB7F5285-96E2-4F38-B1C3-5E3C35A77201}">
            <xm:f>Datos!$AO$4</xm:f>
            <x14:dxf>
              <fill>
                <patternFill>
                  <bgColor theme="5" tint="0.39994506668294322"/>
                </patternFill>
              </fill>
            </x14:dxf>
          </x14:cfRule>
          <x14:cfRule type="cellIs" priority="147" operator="equal" id="{C1C6199A-D6C4-4BE6-97E2-21F3B43044A2}">
            <xm:f>Datos!$AO$3</xm:f>
            <x14:dxf>
              <fill>
                <patternFill>
                  <bgColor rgb="FFFFFF00"/>
                </patternFill>
              </fill>
            </x14:dxf>
          </x14:cfRule>
          <x14:cfRule type="cellIs" priority="148" operator="equal" id="{F8EAB4BD-B429-466E-B2A4-BB3FB60851F5}">
            <xm:f>Datos!$AO$2</xm:f>
            <x14:dxf>
              <fill>
                <patternFill>
                  <bgColor rgb="FF92D050"/>
                </patternFill>
              </fill>
            </x14:dxf>
          </x14:cfRule>
          <xm:sqref>AT89</xm:sqref>
        </x14:conditionalFormatting>
        <x14:conditionalFormatting xmlns:xm="http://schemas.microsoft.com/office/excel/2006/main">
          <x14:cfRule type="cellIs" priority="143" operator="equal" id="{304C4029-C5B8-467F-8C39-10E7563E4B9A}">
            <xm:f>Datos!$AO$4</xm:f>
            <x14:dxf>
              <fill>
                <patternFill>
                  <bgColor theme="5" tint="0.39994506668294322"/>
                </patternFill>
              </fill>
            </x14:dxf>
          </x14:cfRule>
          <x14:cfRule type="cellIs" priority="144" operator="equal" id="{492EB170-8327-4235-991D-F570A1ED6341}">
            <xm:f>Datos!$AO$3</xm:f>
            <x14:dxf>
              <fill>
                <patternFill>
                  <bgColor rgb="FFFFFF00"/>
                </patternFill>
              </fill>
            </x14:dxf>
          </x14:cfRule>
          <x14:cfRule type="cellIs" priority="145" operator="equal" id="{A081A6AA-944E-43B0-B279-68971EE50198}">
            <xm:f>Datos!$AO$2</xm:f>
            <x14:dxf>
              <fill>
                <patternFill>
                  <bgColor rgb="FF92D050"/>
                </patternFill>
              </fill>
            </x14:dxf>
          </x14:cfRule>
          <xm:sqref>AT90</xm:sqref>
        </x14:conditionalFormatting>
        <x14:conditionalFormatting xmlns:xm="http://schemas.microsoft.com/office/excel/2006/main">
          <x14:cfRule type="cellIs" priority="140" operator="equal" id="{3CABAB9A-2D2A-450D-9D9D-93E5B3FE73D9}">
            <xm:f>Datos!$AO$4</xm:f>
            <x14:dxf>
              <fill>
                <patternFill>
                  <bgColor theme="5" tint="0.39994506668294322"/>
                </patternFill>
              </fill>
            </x14:dxf>
          </x14:cfRule>
          <x14:cfRule type="cellIs" priority="141" operator="equal" id="{0C51CD5A-8893-4041-9CBF-FBEE13A0236A}">
            <xm:f>Datos!$AO$3</xm:f>
            <x14:dxf>
              <fill>
                <patternFill>
                  <bgColor rgb="FFFFFF00"/>
                </patternFill>
              </fill>
            </x14:dxf>
          </x14:cfRule>
          <x14:cfRule type="cellIs" priority="142" operator="equal" id="{393E1E23-29B5-4617-925E-FA00750F8AB4}">
            <xm:f>Datos!$AO$2</xm:f>
            <x14:dxf>
              <fill>
                <patternFill>
                  <bgColor rgb="FF92D050"/>
                </patternFill>
              </fill>
            </x14:dxf>
          </x14:cfRule>
          <xm:sqref>AT91</xm:sqref>
        </x14:conditionalFormatting>
        <x14:conditionalFormatting xmlns:xm="http://schemas.microsoft.com/office/excel/2006/main">
          <x14:cfRule type="cellIs" priority="137" operator="equal" id="{620F0B3B-E3E5-42AD-96C8-829F301BFB68}">
            <xm:f>Datos!$AO$4</xm:f>
            <x14:dxf>
              <fill>
                <patternFill>
                  <bgColor theme="5" tint="0.39994506668294322"/>
                </patternFill>
              </fill>
            </x14:dxf>
          </x14:cfRule>
          <x14:cfRule type="cellIs" priority="138" operator="equal" id="{6A067A47-8411-47BC-94C8-89C2C9807B33}">
            <xm:f>Datos!$AO$3</xm:f>
            <x14:dxf>
              <fill>
                <patternFill>
                  <bgColor rgb="FFFFFF00"/>
                </patternFill>
              </fill>
            </x14:dxf>
          </x14:cfRule>
          <x14:cfRule type="cellIs" priority="139" operator="equal" id="{45BF6BA3-5900-4F4E-87AB-E3956F793219}">
            <xm:f>Datos!$AO$2</xm:f>
            <x14:dxf>
              <fill>
                <patternFill>
                  <bgColor rgb="FF92D050"/>
                </patternFill>
              </fill>
            </x14:dxf>
          </x14:cfRule>
          <xm:sqref>AT92</xm:sqref>
        </x14:conditionalFormatting>
        <x14:conditionalFormatting xmlns:xm="http://schemas.microsoft.com/office/excel/2006/main">
          <x14:cfRule type="cellIs" priority="134" operator="equal" id="{E343A76E-A216-457C-B2B6-9848EAFA963B}">
            <xm:f>Datos!$AO$4</xm:f>
            <x14:dxf>
              <fill>
                <patternFill>
                  <bgColor theme="5" tint="0.39994506668294322"/>
                </patternFill>
              </fill>
            </x14:dxf>
          </x14:cfRule>
          <x14:cfRule type="cellIs" priority="135" operator="equal" id="{B56B3157-6BDE-4C9F-8072-20CE9CF5421E}">
            <xm:f>Datos!$AO$3</xm:f>
            <x14:dxf>
              <fill>
                <patternFill>
                  <bgColor rgb="FFFFFF00"/>
                </patternFill>
              </fill>
            </x14:dxf>
          </x14:cfRule>
          <x14:cfRule type="cellIs" priority="136" operator="equal" id="{54662C95-CB9D-4005-B974-9BA89E2DAE8D}">
            <xm:f>Datos!$AO$2</xm:f>
            <x14:dxf>
              <fill>
                <patternFill>
                  <bgColor rgb="FF92D050"/>
                </patternFill>
              </fill>
            </x14:dxf>
          </x14:cfRule>
          <xm:sqref>AT93</xm:sqref>
        </x14:conditionalFormatting>
        <x14:conditionalFormatting xmlns:xm="http://schemas.microsoft.com/office/excel/2006/main">
          <x14:cfRule type="cellIs" priority="131" operator="equal" id="{27D55412-8627-4ADA-A351-2A20F42CCC4A}">
            <xm:f>Datos!$AO$4</xm:f>
            <x14:dxf>
              <fill>
                <patternFill>
                  <bgColor theme="5" tint="0.39994506668294322"/>
                </patternFill>
              </fill>
            </x14:dxf>
          </x14:cfRule>
          <x14:cfRule type="cellIs" priority="132" operator="equal" id="{C587A006-E9C1-47AC-8D14-33FE3BCA8989}">
            <xm:f>Datos!$AO$3</xm:f>
            <x14:dxf>
              <fill>
                <patternFill>
                  <bgColor rgb="FFFFFF00"/>
                </patternFill>
              </fill>
            </x14:dxf>
          </x14:cfRule>
          <x14:cfRule type="cellIs" priority="133" operator="equal" id="{26FDD76F-D6F0-406E-8C4E-AD50F474E3E1}">
            <xm:f>Datos!$AO$2</xm:f>
            <x14:dxf>
              <fill>
                <patternFill>
                  <bgColor rgb="FF92D050"/>
                </patternFill>
              </fill>
            </x14:dxf>
          </x14:cfRule>
          <xm:sqref>AT94</xm:sqref>
        </x14:conditionalFormatting>
        <x14:conditionalFormatting xmlns:xm="http://schemas.microsoft.com/office/excel/2006/main">
          <x14:cfRule type="cellIs" priority="128" operator="equal" id="{F4E592E0-9DF6-4789-AA39-7CB2C2C6B28C}">
            <xm:f>Datos!$AO$4</xm:f>
            <x14:dxf>
              <fill>
                <patternFill>
                  <bgColor theme="5" tint="0.39994506668294322"/>
                </patternFill>
              </fill>
            </x14:dxf>
          </x14:cfRule>
          <x14:cfRule type="cellIs" priority="129" operator="equal" id="{0EA18FA9-F8DA-43C8-9B69-2E59586E84FE}">
            <xm:f>Datos!$AO$3</xm:f>
            <x14:dxf>
              <fill>
                <patternFill>
                  <bgColor rgb="FFFFFF00"/>
                </patternFill>
              </fill>
            </x14:dxf>
          </x14:cfRule>
          <x14:cfRule type="cellIs" priority="130" operator="equal" id="{E211E3A3-36A6-423E-83FB-230606FC8B58}">
            <xm:f>Datos!$AO$2</xm:f>
            <x14:dxf>
              <fill>
                <patternFill>
                  <bgColor rgb="FF92D050"/>
                </patternFill>
              </fill>
            </x14:dxf>
          </x14:cfRule>
          <xm:sqref>AT95</xm:sqref>
        </x14:conditionalFormatting>
        <x14:conditionalFormatting xmlns:xm="http://schemas.microsoft.com/office/excel/2006/main">
          <x14:cfRule type="cellIs" priority="125" operator="equal" id="{C932BEB0-A2DE-4C4F-ABCC-9EF2EFE5F481}">
            <xm:f>Datos!$AO$2</xm:f>
            <x14:dxf>
              <fill>
                <patternFill>
                  <bgColor rgb="FF92D050"/>
                </patternFill>
              </fill>
            </x14:dxf>
          </x14:cfRule>
          <x14:cfRule type="cellIs" priority="126" operator="equal" id="{E0A5F1A7-85E5-44FF-9C83-1A95158EA5B5}">
            <xm:f>Datos!$AO$4</xm:f>
            <x14:dxf>
              <fill>
                <patternFill>
                  <bgColor theme="5" tint="0.39994506668294322"/>
                </patternFill>
              </fill>
            </x14:dxf>
          </x14:cfRule>
          <x14:cfRule type="cellIs" priority="127" operator="equal" id="{8BC47F9D-69E7-4679-BF23-C74982233645}">
            <xm:f>Datos!$AO$3</xm:f>
            <x14:dxf>
              <fill>
                <patternFill>
                  <bgColor rgb="FFFFFF00"/>
                </patternFill>
              </fill>
            </x14:dxf>
          </x14:cfRule>
          <xm:sqref>AL102</xm:sqref>
        </x14:conditionalFormatting>
        <x14:conditionalFormatting xmlns:xm="http://schemas.microsoft.com/office/excel/2006/main">
          <x14:cfRule type="cellIs" priority="122" operator="equal" id="{31F86DE6-7F5C-4731-914C-18753CA2A1D1}">
            <xm:f>Datos!$AO$2</xm:f>
            <x14:dxf>
              <fill>
                <patternFill>
                  <bgColor rgb="FF92D050"/>
                </patternFill>
              </fill>
            </x14:dxf>
          </x14:cfRule>
          <x14:cfRule type="cellIs" priority="123" operator="equal" id="{49C8D833-7D2D-4512-897F-4ACA2B5A2565}">
            <xm:f>Datos!$AO$4</xm:f>
            <x14:dxf>
              <fill>
                <patternFill>
                  <bgColor theme="5" tint="0.39994506668294322"/>
                </patternFill>
              </fill>
            </x14:dxf>
          </x14:cfRule>
          <x14:cfRule type="cellIs" priority="124" operator="equal" id="{ED9F3AFC-E066-4C26-BBAB-4577AB468157}">
            <xm:f>Datos!$AO$3</xm:f>
            <x14:dxf>
              <fill>
                <patternFill>
                  <bgColor rgb="FFFFFF00"/>
                </patternFill>
              </fill>
            </x14:dxf>
          </x14:cfRule>
          <xm:sqref>AL103</xm:sqref>
        </x14:conditionalFormatting>
        <x14:conditionalFormatting xmlns:xm="http://schemas.microsoft.com/office/excel/2006/main">
          <x14:cfRule type="cellIs" priority="119" operator="equal" id="{C46859D8-7D9F-49B2-8C87-1477F5CA80CD}">
            <xm:f>Datos!$AO$2</xm:f>
            <x14:dxf>
              <fill>
                <patternFill>
                  <bgColor rgb="FF92D050"/>
                </patternFill>
              </fill>
            </x14:dxf>
          </x14:cfRule>
          <x14:cfRule type="cellIs" priority="120" operator="equal" id="{3F683AF3-1796-484F-B256-751875DDECC9}">
            <xm:f>Datos!$AO$4</xm:f>
            <x14:dxf>
              <fill>
                <patternFill>
                  <bgColor theme="5" tint="0.39994506668294322"/>
                </patternFill>
              </fill>
            </x14:dxf>
          </x14:cfRule>
          <x14:cfRule type="cellIs" priority="121" operator="equal" id="{34179E49-70A5-4626-B277-BF11D2771B6B}">
            <xm:f>Datos!$AO$3</xm:f>
            <x14:dxf>
              <fill>
                <patternFill>
                  <bgColor rgb="FFFFFF00"/>
                </patternFill>
              </fill>
            </x14:dxf>
          </x14:cfRule>
          <xm:sqref>AL104</xm:sqref>
        </x14:conditionalFormatting>
        <x14:conditionalFormatting xmlns:xm="http://schemas.microsoft.com/office/excel/2006/main">
          <x14:cfRule type="cellIs" priority="116" operator="equal" id="{A90B6AB4-CF62-4C70-BF4A-34C267A882F6}">
            <xm:f>Datos!$AO$2</xm:f>
            <x14:dxf>
              <fill>
                <patternFill>
                  <bgColor rgb="FF92D050"/>
                </patternFill>
              </fill>
            </x14:dxf>
          </x14:cfRule>
          <x14:cfRule type="cellIs" priority="117" operator="equal" id="{8F9DE880-0410-4CF5-90FE-7CE42FA21565}">
            <xm:f>Datos!$AO$4</xm:f>
            <x14:dxf>
              <fill>
                <patternFill>
                  <bgColor theme="5" tint="0.39994506668294322"/>
                </patternFill>
              </fill>
            </x14:dxf>
          </x14:cfRule>
          <x14:cfRule type="cellIs" priority="118" operator="equal" id="{62371951-89AF-4F5D-9736-404687733EB5}">
            <xm:f>Datos!$AO$3</xm:f>
            <x14:dxf>
              <fill>
                <patternFill>
                  <bgColor rgb="FFFFFF00"/>
                </patternFill>
              </fill>
            </x14:dxf>
          </x14:cfRule>
          <xm:sqref>AL105</xm:sqref>
        </x14:conditionalFormatting>
        <x14:conditionalFormatting xmlns:xm="http://schemas.microsoft.com/office/excel/2006/main">
          <x14:cfRule type="cellIs" priority="113" operator="equal" id="{25F0BB8C-14DF-4520-9C3F-A3803830B34F}">
            <xm:f>Datos!$AO$2</xm:f>
            <x14:dxf>
              <fill>
                <patternFill>
                  <bgColor rgb="FF92D050"/>
                </patternFill>
              </fill>
            </x14:dxf>
          </x14:cfRule>
          <x14:cfRule type="cellIs" priority="114" operator="equal" id="{E6631182-42CE-42B3-A3BE-94BEB7FC81A9}">
            <xm:f>Datos!$AO$4</xm:f>
            <x14:dxf>
              <fill>
                <patternFill>
                  <bgColor theme="5" tint="0.39994506668294322"/>
                </patternFill>
              </fill>
            </x14:dxf>
          </x14:cfRule>
          <x14:cfRule type="cellIs" priority="115" operator="equal" id="{0DFB42E7-E704-4558-98C9-8E93E83BC5C3}">
            <xm:f>Datos!$AO$3</xm:f>
            <x14:dxf>
              <fill>
                <patternFill>
                  <bgColor rgb="FFFFFF00"/>
                </patternFill>
              </fill>
            </x14:dxf>
          </x14:cfRule>
          <xm:sqref>AL106</xm:sqref>
        </x14:conditionalFormatting>
        <x14:conditionalFormatting xmlns:xm="http://schemas.microsoft.com/office/excel/2006/main">
          <x14:cfRule type="cellIs" priority="110" operator="equal" id="{EB566743-C28D-4C2A-AF78-1A76F0282919}">
            <xm:f>Datos!$AO$2</xm:f>
            <x14:dxf>
              <fill>
                <patternFill>
                  <bgColor rgb="FF92D050"/>
                </patternFill>
              </fill>
            </x14:dxf>
          </x14:cfRule>
          <x14:cfRule type="cellIs" priority="111" operator="equal" id="{30B40D44-8A20-4DC9-9FCC-75837B45225B}">
            <xm:f>Datos!$AO$4</xm:f>
            <x14:dxf>
              <fill>
                <patternFill>
                  <bgColor theme="5" tint="0.39994506668294322"/>
                </patternFill>
              </fill>
            </x14:dxf>
          </x14:cfRule>
          <x14:cfRule type="cellIs" priority="112" operator="equal" id="{6F0AF99E-0487-4F44-81C6-A92BB9FE018D}">
            <xm:f>Datos!$AO$3</xm:f>
            <x14:dxf>
              <fill>
                <patternFill>
                  <bgColor rgb="FFFFFF00"/>
                </patternFill>
              </fill>
            </x14:dxf>
          </x14:cfRule>
          <xm:sqref>AL107</xm:sqref>
        </x14:conditionalFormatting>
        <x14:conditionalFormatting xmlns:xm="http://schemas.microsoft.com/office/excel/2006/main">
          <x14:cfRule type="cellIs" priority="107" operator="equal" id="{9098EB66-352B-43D0-9975-81B5E82FE22A}">
            <xm:f>Datos!$AO$2</xm:f>
            <x14:dxf>
              <fill>
                <patternFill>
                  <bgColor rgb="FF92D050"/>
                </patternFill>
              </fill>
            </x14:dxf>
          </x14:cfRule>
          <x14:cfRule type="cellIs" priority="108" operator="equal" id="{0585213A-9139-49FD-BC44-34F1D029E057}">
            <xm:f>Datos!$AO$4</xm:f>
            <x14:dxf>
              <fill>
                <patternFill>
                  <bgColor theme="5" tint="0.39994506668294322"/>
                </patternFill>
              </fill>
            </x14:dxf>
          </x14:cfRule>
          <x14:cfRule type="cellIs" priority="109" operator="equal" id="{4AE9CA2F-1CBB-43B0-8767-D11F822191A6}">
            <xm:f>Datos!$AO$3</xm:f>
            <x14:dxf>
              <fill>
                <patternFill>
                  <bgColor rgb="FFFFFF00"/>
                </patternFill>
              </fill>
            </x14:dxf>
          </x14:cfRule>
          <xm:sqref>AL108</xm:sqref>
        </x14:conditionalFormatting>
        <x14:conditionalFormatting xmlns:xm="http://schemas.microsoft.com/office/excel/2006/main">
          <x14:cfRule type="cellIs" priority="104" operator="equal" id="{36164408-FDC9-49E6-9054-7C9C44D0F42E}">
            <xm:f>Datos!$AO$2</xm:f>
            <x14:dxf>
              <fill>
                <patternFill>
                  <bgColor rgb="FF92D050"/>
                </patternFill>
              </fill>
            </x14:dxf>
          </x14:cfRule>
          <x14:cfRule type="cellIs" priority="105" operator="equal" id="{3392B70C-3AD8-430E-8214-A54971CD4E71}">
            <xm:f>Datos!$AO$4</xm:f>
            <x14:dxf>
              <fill>
                <patternFill>
                  <bgColor theme="5" tint="0.39994506668294322"/>
                </patternFill>
              </fill>
            </x14:dxf>
          </x14:cfRule>
          <x14:cfRule type="cellIs" priority="106" operator="equal" id="{CCA1982D-9788-4F96-97AB-369012E51AEB}">
            <xm:f>Datos!$AO$3</xm:f>
            <x14:dxf>
              <fill>
                <patternFill>
                  <bgColor rgb="FFFFFF00"/>
                </patternFill>
              </fill>
            </x14:dxf>
          </x14:cfRule>
          <xm:sqref>AL109</xm:sqref>
        </x14:conditionalFormatting>
        <x14:conditionalFormatting xmlns:xm="http://schemas.microsoft.com/office/excel/2006/main">
          <x14:cfRule type="cellIs" priority="101" operator="equal" id="{659A805F-5214-4011-B604-0C8CB8085C3F}">
            <xm:f>Datos!$AO$2</xm:f>
            <x14:dxf>
              <fill>
                <patternFill>
                  <bgColor rgb="FF92D050"/>
                </patternFill>
              </fill>
            </x14:dxf>
          </x14:cfRule>
          <x14:cfRule type="cellIs" priority="102" operator="equal" id="{53FA55F4-86C9-4E65-8993-FB856EB99A3E}">
            <xm:f>Datos!$AO$4</xm:f>
            <x14:dxf>
              <fill>
                <patternFill>
                  <bgColor theme="5" tint="0.39994506668294322"/>
                </patternFill>
              </fill>
            </x14:dxf>
          </x14:cfRule>
          <x14:cfRule type="cellIs" priority="103" operator="equal" id="{C75BA0D0-E4F2-46F3-88EA-4A3722C37859}">
            <xm:f>Datos!$AO$3</xm:f>
            <x14:dxf>
              <fill>
                <patternFill>
                  <bgColor rgb="FFFFFF00"/>
                </patternFill>
              </fill>
            </x14:dxf>
          </x14:cfRule>
          <xm:sqref>AL110</xm:sqref>
        </x14:conditionalFormatting>
        <x14:conditionalFormatting xmlns:xm="http://schemas.microsoft.com/office/excel/2006/main">
          <x14:cfRule type="cellIs" priority="98" operator="equal" id="{AE08043A-5DAF-4918-B276-095D703168D4}">
            <xm:f>Datos!$AO$4</xm:f>
            <x14:dxf>
              <fill>
                <patternFill>
                  <bgColor theme="5" tint="0.39994506668294322"/>
                </patternFill>
              </fill>
            </x14:dxf>
          </x14:cfRule>
          <x14:cfRule type="cellIs" priority="99" operator="equal" id="{074BE666-0704-4FF6-80E3-9D20653C4184}">
            <xm:f>Datos!$AO$3</xm:f>
            <x14:dxf>
              <fill>
                <patternFill>
                  <bgColor rgb="FFFFFF00"/>
                </patternFill>
              </fill>
            </x14:dxf>
          </x14:cfRule>
          <x14:cfRule type="cellIs" priority="100" operator="equal" id="{B876A75D-BF11-4EFE-862B-CEBE2EC7DA92}">
            <xm:f>Datos!$AO$2</xm:f>
            <x14:dxf>
              <fill>
                <patternFill>
                  <bgColor rgb="FF92D050"/>
                </patternFill>
              </fill>
            </x14:dxf>
          </x14:cfRule>
          <xm:sqref>AR101</xm:sqref>
        </x14:conditionalFormatting>
        <x14:conditionalFormatting xmlns:xm="http://schemas.microsoft.com/office/excel/2006/main">
          <x14:cfRule type="cellIs" priority="95" operator="equal" id="{8855FB0C-39DC-490D-BCA1-C30F8F47C3D9}">
            <xm:f>Datos!$AO$4</xm:f>
            <x14:dxf>
              <fill>
                <patternFill>
                  <bgColor theme="5" tint="0.39994506668294322"/>
                </patternFill>
              </fill>
            </x14:dxf>
          </x14:cfRule>
          <x14:cfRule type="cellIs" priority="96" operator="equal" id="{FCC90BE3-7EBA-4868-BA38-90270112E076}">
            <xm:f>Datos!$AO$3</xm:f>
            <x14:dxf>
              <fill>
                <patternFill>
                  <bgColor rgb="FFFFFF00"/>
                </patternFill>
              </fill>
            </x14:dxf>
          </x14:cfRule>
          <x14:cfRule type="cellIs" priority="97" operator="equal" id="{4231B981-1E4F-4AFD-9BF7-D38BE5F1D248}">
            <xm:f>Datos!$AO$2</xm:f>
            <x14:dxf>
              <fill>
                <patternFill>
                  <bgColor rgb="FF92D050"/>
                </patternFill>
              </fill>
            </x14:dxf>
          </x14:cfRule>
          <xm:sqref>AR103</xm:sqref>
        </x14:conditionalFormatting>
        <x14:conditionalFormatting xmlns:xm="http://schemas.microsoft.com/office/excel/2006/main">
          <x14:cfRule type="cellIs" priority="92" operator="equal" id="{CBC90027-CE47-4561-B3DB-9E5B43C67D9D}">
            <xm:f>Datos!$AO$4</xm:f>
            <x14:dxf>
              <fill>
                <patternFill>
                  <bgColor theme="5" tint="0.39994506668294322"/>
                </patternFill>
              </fill>
            </x14:dxf>
          </x14:cfRule>
          <x14:cfRule type="cellIs" priority="93" operator="equal" id="{29B61A9A-44BB-4C9C-8F4F-FB1914A764BB}">
            <xm:f>Datos!$AO$3</xm:f>
            <x14:dxf>
              <fill>
                <patternFill>
                  <bgColor rgb="FFFFFF00"/>
                </patternFill>
              </fill>
            </x14:dxf>
          </x14:cfRule>
          <x14:cfRule type="cellIs" priority="94" operator="equal" id="{FB7962B0-8B0F-4886-B5FC-FCD7F595B6CD}">
            <xm:f>Datos!$AO$2</xm:f>
            <x14:dxf>
              <fill>
                <patternFill>
                  <bgColor rgb="FF92D050"/>
                </patternFill>
              </fill>
            </x14:dxf>
          </x14:cfRule>
          <xm:sqref>AR104</xm:sqref>
        </x14:conditionalFormatting>
        <x14:conditionalFormatting xmlns:xm="http://schemas.microsoft.com/office/excel/2006/main">
          <x14:cfRule type="cellIs" priority="89" operator="equal" id="{A3AEA234-071D-4E38-B8EE-067D54AEBB2E}">
            <xm:f>Datos!$AO$4</xm:f>
            <x14:dxf>
              <fill>
                <patternFill>
                  <bgColor theme="5" tint="0.39994506668294322"/>
                </patternFill>
              </fill>
            </x14:dxf>
          </x14:cfRule>
          <x14:cfRule type="cellIs" priority="90" operator="equal" id="{95EB2FA6-0688-4FFC-B078-DBB1B3867306}">
            <xm:f>Datos!$AO$3</xm:f>
            <x14:dxf>
              <fill>
                <patternFill>
                  <bgColor rgb="FFFFFF00"/>
                </patternFill>
              </fill>
            </x14:dxf>
          </x14:cfRule>
          <x14:cfRule type="cellIs" priority="91" operator="equal" id="{23F18EB3-D378-42ED-98FE-F2DA6BD229B3}">
            <xm:f>Datos!$AO$2</xm:f>
            <x14:dxf>
              <fill>
                <patternFill>
                  <bgColor rgb="FF92D050"/>
                </patternFill>
              </fill>
            </x14:dxf>
          </x14:cfRule>
          <xm:sqref>AR105</xm:sqref>
        </x14:conditionalFormatting>
        <x14:conditionalFormatting xmlns:xm="http://schemas.microsoft.com/office/excel/2006/main">
          <x14:cfRule type="cellIs" priority="86" operator="equal" id="{2C146DEB-20C9-4AC8-B6D1-E4169E41078E}">
            <xm:f>Datos!$AO$4</xm:f>
            <x14:dxf>
              <fill>
                <patternFill>
                  <bgColor theme="5" tint="0.39994506668294322"/>
                </patternFill>
              </fill>
            </x14:dxf>
          </x14:cfRule>
          <x14:cfRule type="cellIs" priority="87" operator="equal" id="{0AD7C174-E10D-448D-BA1E-4F2A78EEEA77}">
            <xm:f>Datos!$AO$3</xm:f>
            <x14:dxf>
              <fill>
                <patternFill>
                  <bgColor rgb="FFFFFF00"/>
                </patternFill>
              </fill>
            </x14:dxf>
          </x14:cfRule>
          <x14:cfRule type="cellIs" priority="88" operator="equal" id="{CC197520-53D7-4350-9FDE-5D42C4795C6C}">
            <xm:f>Datos!$AO$2</xm:f>
            <x14:dxf>
              <fill>
                <patternFill>
                  <bgColor rgb="FF92D050"/>
                </patternFill>
              </fill>
            </x14:dxf>
          </x14:cfRule>
          <xm:sqref>AR106</xm:sqref>
        </x14:conditionalFormatting>
        <x14:conditionalFormatting xmlns:xm="http://schemas.microsoft.com/office/excel/2006/main">
          <x14:cfRule type="cellIs" priority="83" operator="equal" id="{737A0C03-EBBB-4E1B-99BD-659FA774B612}">
            <xm:f>Datos!$AO$4</xm:f>
            <x14:dxf>
              <fill>
                <patternFill>
                  <bgColor theme="5" tint="0.39994506668294322"/>
                </patternFill>
              </fill>
            </x14:dxf>
          </x14:cfRule>
          <x14:cfRule type="cellIs" priority="84" operator="equal" id="{6EFC42FE-B369-4D9C-938A-E61F257FB1D5}">
            <xm:f>Datos!$AO$3</xm:f>
            <x14:dxf>
              <fill>
                <patternFill>
                  <bgColor rgb="FFFFFF00"/>
                </patternFill>
              </fill>
            </x14:dxf>
          </x14:cfRule>
          <x14:cfRule type="cellIs" priority="85" operator="equal" id="{95FB1409-3030-4461-999E-AC2303414317}">
            <xm:f>Datos!$AO$2</xm:f>
            <x14:dxf>
              <fill>
                <patternFill>
                  <bgColor rgb="FF92D050"/>
                </patternFill>
              </fill>
            </x14:dxf>
          </x14:cfRule>
          <xm:sqref>AR107</xm:sqref>
        </x14:conditionalFormatting>
        <x14:conditionalFormatting xmlns:xm="http://schemas.microsoft.com/office/excel/2006/main">
          <x14:cfRule type="cellIs" priority="80" operator="equal" id="{C11F3D33-FF0F-42C7-8BED-319AF037D8EC}">
            <xm:f>Datos!$AO$4</xm:f>
            <x14:dxf>
              <fill>
                <patternFill>
                  <bgColor theme="5" tint="0.39994506668294322"/>
                </patternFill>
              </fill>
            </x14:dxf>
          </x14:cfRule>
          <x14:cfRule type="cellIs" priority="81" operator="equal" id="{6F68DA47-CD75-476F-B60B-702A2AF24346}">
            <xm:f>Datos!$AO$3</xm:f>
            <x14:dxf>
              <fill>
                <patternFill>
                  <bgColor rgb="FFFFFF00"/>
                </patternFill>
              </fill>
            </x14:dxf>
          </x14:cfRule>
          <x14:cfRule type="cellIs" priority="82" operator="equal" id="{17B06DB0-EACE-4E27-BB18-3862D3319FC5}">
            <xm:f>Datos!$AO$2</xm:f>
            <x14:dxf>
              <fill>
                <patternFill>
                  <bgColor rgb="FF92D050"/>
                </patternFill>
              </fill>
            </x14:dxf>
          </x14:cfRule>
          <xm:sqref>AR108</xm:sqref>
        </x14:conditionalFormatting>
        <x14:conditionalFormatting xmlns:xm="http://schemas.microsoft.com/office/excel/2006/main">
          <x14:cfRule type="cellIs" priority="77" operator="equal" id="{508BECD6-D02B-4F8D-A233-25AE68F75509}">
            <xm:f>Datos!$AO$4</xm:f>
            <x14:dxf>
              <fill>
                <patternFill>
                  <bgColor theme="5" tint="0.39994506668294322"/>
                </patternFill>
              </fill>
            </x14:dxf>
          </x14:cfRule>
          <x14:cfRule type="cellIs" priority="78" operator="equal" id="{BCFE2E54-6D2D-4DD6-A6D9-5EF23B9527BE}">
            <xm:f>Datos!$AO$3</xm:f>
            <x14:dxf>
              <fill>
                <patternFill>
                  <bgColor rgb="FFFFFF00"/>
                </patternFill>
              </fill>
            </x14:dxf>
          </x14:cfRule>
          <x14:cfRule type="cellIs" priority="79" operator="equal" id="{29BEC4A1-746D-4DD8-963B-113FDBEE9332}">
            <xm:f>Datos!$AO$2</xm:f>
            <x14:dxf>
              <fill>
                <patternFill>
                  <bgColor rgb="FF92D050"/>
                </patternFill>
              </fill>
            </x14:dxf>
          </x14:cfRule>
          <xm:sqref>AR109</xm:sqref>
        </x14:conditionalFormatting>
        <x14:conditionalFormatting xmlns:xm="http://schemas.microsoft.com/office/excel/2006/main">
          <x14:cfRule type="cellIs" priority="74" operator="equal" id="{6FFEF519-8042-45FC-8A0C-DD708B835461}">
            <xm:f>Datos!$AO$4</xm:f>
            <x14:dxf>
              <fill>
                <patternFill>
                  <bgColor theme="5" tint="0.39994506668294322"/>
                </patternFill>
              </fill>
            </x14:dxf>
          </x14:cfRule>
          <x14:cfRule type="cellIs" priority="75" operator="equal" id="{8761E828-2DB8-4217-89CC-029D42112EB4}">
            <xm:f>Datos!$AO$3</xm:f>
            <x14:dxf>
              <fill>
                <patternFill>
                  <bgColor rgb="FFFFFF00"/>
                </patternFill>
              </fill>
            </x14:dxf>
          </x14:cfRule>
          <x14:cfRule type="cellIs" priority="76" operator="equal" id="{97709952-473F-4DA3-AFE9-A40451F6EEDE}">
            <xm:f>Datos!$AO$2</xm:f>
            <x14:dxf>
              <fill>
                <patternFill>
                  <bgColor rgb="FF92D050"/>
                </patternFill>
              </fill>
            </x14:dxf>
          </x14:cfRule>
          <xm:sqref>AR110</xm:sqref>
        </x14:conditionalFormatting>
        <x14:conditionalFormatting xmlns:xm="http://schemas.microsoft.com/office/excel/2006/main">
          <x14:cfRule type="cellIs" priority="71" operator="equal" id="{5AE451DD-4672-4D57-B732-23E5062A9247}">
            <xm:f>Datos!$AO$4</xm:f>
            <x14:dxf>
              <fill>
                <patternFill>
                  <bgColor theme="5" tint="0.39994506668294322"/>
                </patternFill>
              </fill>
            </x14:dxf>
          </x14:cfRule>
          <x14:cfRule type="cellIs" priority="72" operator="equal" id="{87EF380C-FBC6-4C66-96C7-5FDB20282103}">
            <xm:f>Datos!$AO$3</xm:f>
            <x14:dxf>
              <fill>
                <patternFill>
                  <bgColor rgb="FFFFFF00"/>
                </patternFill>
              </fill>
            </x14:dxf>
          </x14:cfRule>
          <x14:cfRule type="cellIs" priority="73" operator="equal" id="{B1E0405F-3FD9-40D9-AF84-859EB73AC74C}">
            <xm:f>Datos!$AO$2</xm:f>
            <x14:dxf>
              <fill>
                <patternFill>
                  <bgColor rgb="FF92D050"/>
                </patternFill>
              </fill>
            </x14:dxf>
          </x14:cfRule>
          <xm:sqref>AT101</xm:sqref>
        </x14:conditionalFormatting>
        <x14:conditionalFormatting xmlns:xm="http://schemas.microsoft.com/office/excel/2006/main">
          <x14:cfRule type="cellIs" priority="68" operator="equal" id="{9769DC74-65DF-492E-92A0-2995DB53A742}">
            <xm:f>Datos!$AO$4</xm:f>
            <x14:dxf>
              <fill>
                <patternFill>
                  <bgColor theme="5" tint="0.39994506668294322"/>
                </patternFill>
              </fill>
            </x14:dxf>
          </x14:cfRule>
          <x14:cfRule type="cellIs" priority="69" operator="equal" id="{827A1082-13F7-43C3-B96D-010A1C9D7558}">
            <xm:f>Datos!$AO$3</xm:f>
            <x14:dxf>
              <fill>
                <patternFill>
                  <bgColor rgb="FFFFFF00"/>
                </patternFill>
              </fill>
            </x14:dxf>
          </x14:cfRule>
          <x14:cfRule type="cellIs" priority="70" operator="equal" id="{BC775A6C-CE60-4C4A-979E-477B470C94B9}">
            <xm:f>Datos!$AO$2</xm:f>
            <x14:dxf>
              <fill>
                <patternFill>
                  <bgColor rgb="FF92D050"/>
                </patternFill>
              </fill>
            </x14:dxf>
          </x14:cfRule>
          <xm:sqref>AT103</xm:sqref>
        </x14:conditionalFormatting>
        <x14:conditionalFormatting xmlns:xm="http://schemas.microsoft.com/office/excel/2006/main">
          <x14:cfRule type="cellIs" priority="65" operator="equal" id="{EC18D2AF-007D-481F-8E98-6A0F0F07E42D}">
            <xm:f>Datos!$AO$4</xm:f>
            <x14:dxf>
              <fill>
                <patternFill>
                  <bgColor theme="5" tint="0.39994506668294322"/>
                </patternFill>
              </fill>
            </x14:dxf>
          </x14:cfRule>
          <x14:cfRule type="cellIs" priority="66" operator="equal" id="{9ADE3B7F-41BE-4A7E-BAF0-DF1909E5F90F}">
            <xm:f>Datos!$AO$3</xm:f>
            <x14:dxf>
              <fill>
                <patternFill>
                  <bgColor rgb="FFFFFF00"/>
                </patternFill>
              </fill>
            </x14:dxf>
          </x14:cfRule>
          <x14:cfRule type="cellIs" priority="67" operator="equal" id="{90C91362-8A59-4AC1-B3D7-D3905AD90D7D}">
            <xm:f>Datos!$AO$2</xm:f>
            <x14:dxf>
              <fill>
                <patternFill>
                  <bgColor rgb="FF92D050"/>
                </patternFill>
              </fill>
            </x14:dxf>
          </x14:cfRule>
          <xm:sqref>AT104</xm:sqref>
        </x14:conditionalFormatting>
        <x14:conditionalFormatting xmlns:xm="http://schemas.microsoft.com/office/excel/2006/main">
          <x14:cfRule type="cellIs" priority="62" operator="equal" id="{42B785AB-F873-4B75-9EB0-7762C62ED7F2}">
            <xm:f>Datos!$AO$4</xm:f>
            <x14:dxf>
              <fill>
                <patternFill>
                  <bgColor theme="5" tint="0.39994506668294322"/>
                </patternFill>
              </fill>
            </x14:dxf>
          </x14:cfRule>
          <x14:cfRule type="cellIs" priority="63" operator="equal" id="{FB3288F3-E127-4A33-B617-3591BBC7C76E}">
            <xm:f>Datos!$AO$3</xm:f>
            <x14:dxf>
              <fill>
                <patternFill>
                  <bgColor rgb="FFFFFF00"/>
                </patternFill>
              </fill>
            </x14:dxf>
          </x14:cfRule>
          <x14:cfRule type="cellIs" priority="64" operator="equal" id="{C41EAA76-9C81-46D7-A86B-63FCCDE11655}">
            <xm:f>Datos!$AO$2</xm:f>
            <x14:dxf>
              <fill>
                <patternFill>
                  <bgColor rgb="FF92D050"/>
                </patternFill>
              </fill>
            </x14:dxf>
          </x14:cfRule>
          <xm:sqref>AT105</xm:sqref>
        </x14:conditionalFormatting>
        <x14:conditionalFormatting xmlns:xm="http://schemas.microsoft.com/office/excel/2006/main">
          <x14:cfRule type="cellIs" priority="59" operator="equal" id="{4A6B50B0-D42F-40E5-A1F3-3F1B87FCDE70}">
            <xm:f>Datos!$AO$4</xm:f>
            <x14:dxf>
              <fill>
                <patternFill>
                  <bgColor theme="5" tint="0.39994506668294322"/>
                </patternFill>
              </fill>
            </x14:dxf>
          </x14:cfRule>
          <x14:cfRule type="cellIs" priority="60" operator="equal" id="{57C272A9-15B8-4BBD-841B-B28E48C98542}">
            <xm:f>Datos!$AO$3</xm:f>
            <x14:dxf>
              <fill>
                <patternFill>
                  <bgColor rgb="FFFFFF00"/>
                </patternFill>
              </fill>
            </x14:dxf>
          </x14:cfRule>
          <x14:cfRule type="cellIs" priority="61" operator="equal" id="{6DAC5E62-C602-47C0-8A6A-2A17DAF0F3EE}">
            <xm:f>Datos!$AO$2</xm:f>
            <x14:dxf>
              <fill>
                <patternFill>
                  <bgColor rgb="FF92D050"/>
                </patternFill>
              </fill>
            </x14:dxf>
          </x14:cfRule>
          <xm:sqref>AT106</xm:sqref>
        </x14:conditionalFormatting>
        <x14:conditionalFormatting xmlns:xm="http://schemas.microsoft.com/office/excel/2006/main">
          <x14:cfRule type="cellIs" priority="56" operator="equal" id="{28272B0A-57BE-403D-AA0A-8B09131A97FD}">
            <xm:f>Datos!$AO$4</xm:f>
            <x14:dxf>
              <fill>
                <patternFill>
                  <bgColor theme="5" tint="0.39994506668294322"/>
                </patternFill>
              </fill>
            </x14:dxf>
          </x14:cfRule>
          <x14:cfRule type="cellIs" priority="57" operator="equal" id="{96AC0CC0-9043-401A-82A2-1C951408F84E}">
            <xm:f>Datos!$AO$3</xm:f>
            <x14:dxf>
              <fill>
                <patternFill>
                  <bgColor rgb="FFFFFF00"/>
                </patternFill>
              </fill>
            </x14:dxf>
          </x14:cfRule>
          <x14:cfRule type="cellIs" priority="58" operator="equal" id="{BC2A5390-AFE8-473C-A3B8-C7776388679E}">
            <xm:f>Datos!$AO$2</xm:f>
            <x14:dxf>
              <fill>
                <patternFill>
                  <bgColor rgb="FF92D050"/>
                </patternFill>
              </fill>
            </x14:dxf>
          </x14:cfRule>
          <xm:sqref>AT107</xm:sqref>
        </x14:conditionalFormatting>
        <x14:conditionalFormatting xmlns:xm="http://schemas.microsoft.com/office/excel/2006/main">
          <x14:cfRule type="cellIs" priority="53" operator="equal" id="{D4CD824A-0A32-4F12-B54B-3425621E2DC7}">
            <xm:f>Datos!$AO$4</xm:f>
            <x14:dxf>
              <fill>
                <patternFill>
                  <bgColor theme="5" tint="0.39994506668294322"/>
                </patternFill>
              </fill>
            </x14:dxf>
          </x14:cfRule>
          <x14:cfRule type="cellIs" priority="54" operator="equal" id="{90FBD8C8-E6AC-4223-B9C8-387E96EE75F7}">
            <xm:f>Datos!$AO$3</xm:f>
            <x14:dxf>
              <fill>
                <patternFill>
                  <bgColor rgb="FFFFFF00"/>
                </patternFill>
              </fill>
            </x14:dxf>
          </x14:cfRule>
          <x14:cfRule type="cellIs" priority="55" operator="equal" id="{18DCC475-CE95-43EC-8070-C29361A3271E}">
            <xm:f>Datos!$AO$2</xm:f>
            <x14:dxf>
              <fill>
                <patternFill>
                  <bgColor rgb="FF92D050"/>
                </patternFill>
              </fill>
            </x14:dxf>
          </x14:cfRule>
          <xm:sqref>AT108</xm:sqref>
        </x14:conditionalFormatting>
        <x14:conditionalFormatting xmlns:xm="http://schemas.microsoft.com/office/excel/2006/main">
          <x14:cfRule type="cellIs" priority="50" operator="equal" id="{9B1F2C9C-3F55-434D-89E0-C67B1AFC21A8}">
            <xm:f>Datos!$AO$4</xm:f>
            <x14:dxf>
              <fill>
                <patternFill>
                  <bgColor theme="5" tint="0.39994506668294322"/>
                </patternFill>
              </fill>
            </x14:dxf>
          </x14:cfRule>
          <x14:cfRule type="cellIs" priority="51" operator="equal" id="{83C0CD10-53E3-421D-AEC7-178D0B43CB07}">
            <xm:f>Datos!$AO$3</xm:f>
            <x14:dxf>
              <fill>
                <patternFill>
                  <bgColor rgb="FFFFFF00"/>
                </patternFill>
              </fill>
            </x14:dxf>
          </x14:cfRule>
          <x14:cfRule type="cellIs" priority="52" operator="equal" id="{64EA08F4-84A3-463E-AF76-8B680A202BC7}">
            <xm:f>Datos!$AO$2</xm:f>
            <x14:dxf>
              <fill>
                <patternFill>
                  <bgColor rgb="FF92D050"/>
                </patternFill>
              </fill>
            </x14:dxf>
          </x14:cfRule>
          <xm:sqref>AT109</xm:sqref>
        </x14:conditionalFormatting>
        <x14:conditionalFormatting xmlns:xm="http://schemas.microsoft.com/office/excel/2006/main">
          <x14:cfRule type="cellIs" priority="47" operator="equal" id="{780A3396-749B-4CCA-806D-F90D4B9AC943}">
            <xm:f>Datos!$AO$4</xm:f>
            <x14:dxf>
              <fill>
                <patternFill>
                  <bgColor theme="5" tint="0.39994506668294322"/>
                </patternFill>
              </fill>
            </x14:dxf>
          </x14:cfRule>
          <x14:cfRule type="cellIs" priority="48" operator="equal" id="{16F5CD9E-0BDE-49FB-8369-AEFB4923E38A}">
            <xm:f>Datos!$AO$3</xm:f>
            <x14:dxf>
              <fill>
                <patternFill>
                  <bgColor rgb="FFFFFF00"/>
                </patternFill>
              </fill>
            </x14:dxf>
          </x14:cfRule>
          <x14:cfRule type="cellIs" priority="49" operator="equal" id="{21C432B0-4340-4D6C-AB5D-50F9DC842367}">
            <xm:f>Datos!$AO$2</xm:f>
            <x14:dxf>
              <fill>
                <patternFill>
                  <bgColor rgb="FF92D050"/>
                </patternFill>
              </fill>
            </x14:dxf>
          </x14:cfRule>
          <xm:sqref>AT110</xm:sqref>
        </x14:conditionalFormatting>
        <x14:conditionalFormatting xmlns:xm="http://schemas.microsoft.com/office/excel/2006/main">
          <x14:cfRule type="cellIs" priority="44" operator="equal" id="{6E9EAC7B-3858-4AA9-BBCF-8AC964CBDAA7}">
            <xm:f>Datos!$AO$4</xm:f>
            <x14:dxf>
              <fill>
                <patternFill>
                  <bgColor theme="5" tint="0.39994506668294322"/>
                </patternFill>
              </fill>
            </x14:dxf>
          </x14:cfRule>
          <x14:cfRule type="cellIs" priority="45" operator="equal" id="{CC0F5C7F-E694-4EC1-B37D-271803465676}">
            <xm:f>Datos!$AO$3</xm:f>
            <x14:dxf>
              <fill>
                <patternFill>
                  <bgColor rgb="FFFFFF00"/>
                </patternFill>
              </fill>
            </x14:dxf>
          </x14:cfRule>
          <x14:cfRule type="cellIs" priority="46" operator="equal" id="{2DB22EDF-74AA-40A3-BB38-450D8AA26D1B}">
            <xm:f>Datos!$AO$2</xm:f>
            <x14:dxf>
              <fill>
                <patternFill>
                  <bgColor rgb="FF92D050"/>
                </patternFill>
              </fill>
            </x14:dxf>
          </x14:cfRule>
          <xm:sqref>AW86</xm:sqref>
        </x14:conditionalFormatting>
        <x14:conditionalFormatting xmlns:xm="http://schemas.microsoft.com/office/excel/2006/main">
          <x14:cfRule type="cellIs" priority="41" operator="equal" id="{B31B2DED-561B-4DC2-8C1D-9E6C0B690C02}">
            <xm:f>Datos!$AO$4</xm:f>
            <x14:dxf>
              <fill>
                <patternFill>
                  <bgColor theme="5" tint="0.39994506668294322"/>
                </patternFill>
              </fill>
            </x14:dxf>
          </x14:cfRule>
          <x14:cfRule type="cellIs" priority="42" operator="equal" id="{3BE8AD7C-EA09-4663-8778-40FEED185C1C}">
            <xm:f>Datos!$AO$3</xm:f>
            <x14:dxf>
              <fill>
                <patternFill>
                  <bgColor rgb="FFFFFF00"/>
                </patternFill>
              </fill>
            </x14:dxf>
          </x14:cfRule>
          <x14:cfRule type="cellIs" priority="43" operator="equal" id="{E5349ED7-FFA8-4EBD-8366-D2FDE70829B3}">
            <xm:f>Datos!$AO$2</xm:f>
            <x14:dxf>
              <fill>
                <patternFill>
                  <bgColor rgb="FF92D050"/>
                </patternFill>
              </fill>
            </x14:dxf>
          </x14:cfRule>
          <xm:sqref>AW101</xm:sqref>
        </x14:conditionalFormatting>
        <x14:conditionalFormatting xmlns:xm="http://schemas.microsoft.com/office/excel/2006/main">
          <x14:cfRule type="expression" priority="38" id="{63649500-9557-4F59-882E-C942A263CBF8}">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20" operator="equal" id="{89E971BC-73B7-43E9-B269-542A12DCF159}">
            <xm:f>Datos!$AQ$3</xm:f>
            <x14:dxf>
              <fill>
                <patternFill>
                  <bgColor theme="5" tint="0.39994506668294322"/>
                </patternFill>
              </fill>
            </x14:dxf>
          </x14:cfRule>
          <x14:cfRule type="cellIs" priority="21" operator="equal" id="{213776CE-E161-42E2-BDDE-0916CFDB7AA0}">
            <xm:f>Datos!$AQ$2</xm:f>
            <x14:dxf>
              <fill>
                <patternFill>
                  <bgColor rgb="FF92D050"/>
                </patternFill>
              </fill>
            </x14:dxf>
          </x14:cfRule>
          <xm:sqref>AZ86:BB95</xm:sqref>
        </x14:conditionalFormatting>
        <x14:conditionalFormatting xmlns:xm="http://schemas.microsoft.com/office/excel/2006/main">
          <x14:cfRule type="cellIs" priority="17" operator="equal" id="{07A0928E-6A0E-4241-BAC8-B45C7823BE2C}">
            <xm:f>Datos!$AR$4</xm:f>
            <x14:dxf>
              <fill>
                <patternFill>
                  <bgColor theme="5" tint="0.39994506668294322"/>
                </patternFill>
              </fill>
            </x14:dxf>
          </x14:cfRule>
          <x14:cfRule type="cellIs" priority="18" operator="equal" id="{6E57C852-CB87-49D2-BE43-186C41E0472C}">
            <xm:f>Datos!$AR$3</xm:f>
            <x14:dxf>
              <fill>
                <patternFill>
                  <bgColor rgb="FFFFFF00"/>
                </patternFill>
              </fill>
            </x14:dxf>
          </x14:cfRule>
          <x14:cfRule type="cellIs" priority="19" operator="equal" id="{ACF29FDF-9F10-4D26-9195-D992CF2CEDB0}">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Proceso'!$D$60:$D$69</xm:f>
          </x14:formula1>
          <xm:sqref>J50:AB59</xm:sqref>
        </x14:dataValidation>
        <x14:dataValidation type="list" allowBlank="1" showInputMessage="1" showErrorMessage="1">
          <x14:formula1>
            <xm:f>Datos!$I$2:$I$21</xm:f>
          </x14:formula1>
          <xm:sqref>S17:V17</xm:sqref>
        </x14:dataValidation>
        <x14:dataValidation type="list" allowBlank="1" showInputMessage="1">
          <x14:formula1>
            <xm:f>'Contexto Proceso'!$D$46:$D$58</xm:f>
          </x14:formula1>
          <xm:sqref>J38:AB47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C00000"/>
  </sheetPr>
  <dimension ref="A1:AR26"/>
  <sheetViews>
    <sheetView showGridLines="0" view="pageBreakPreview" zoomScale="91" zoomScaleNormal="90" zoomScaleSheetLayoutView="91" workbookViewId="0">
      <selection activeCell="D36" sqref="D36"/>
    </sheetView>
  </sheetViews>
  <sheetFormatPr defaultColWidth="11.42578125" defaultRowHeight="14.25"/>
  <cols>
    <col min="1" max="5" width="30.7109375" style="240" customWidth="1"/>
    <col min="6" max="6" width="85.5703125" style="240" customWidth="1"/>
    <col min="7" max="7" width="63.140625" style="240" customWidth="1"/>
    <col min="8" max="10" width="41" style="240" customWidth="1"/>
    <col min="11" max="12" width="10.7109375" style="240" customWidth="1"/>
    <col min="13" max="13" width="18.85546875" style="240" customWidth="1"/>
    <col min="14" max="14" width="31.140625" style="240" customWidth="1"/>
    <col min="15" max="15" width="56.7109375" style="240" customWidth="1"/>
    <col min="16" max="20" width="10.7109375" style="240" customWidth="1"/>
    <col min="21" max="21" width="56.7109375" style="240" customWidth="1"/>
    <col min="22" max="28" width="10.7109375" style="240" customWidth="1"/>
    <col min="29" max="29" width="18.85546875" style="240" customWidth="1"/>
    <col min="30" max="30" width="31.140625" style="240" customWidth="1"/>
    <col min="31" max="31" width="25.42578125" style="240" customWidth="1"/>
    <col min="32" max="32" width="27.42578125" style="240" customWidth="1"/>
    <col min="33" max="33" width="22" style="240" customWidth="1"/>
    <col min="34" max="34" width="26.28515625" style="240" customWidth="1"/>
    <col min="35" max="36" width="21.7109375" style="240" customWidth="1"/>
    <col min="37" max="37" width="27.42578125" style="240" customWidth="1"/>
    <col min="38" max="38" width="22" style="240" customWidth="1"/>
    <col min="39" max="39" width="26.28515625" style="240" customWidth="1"/>
    <col min="40" max="41" width="21.7109375" style="240" customWidth="1"/>
    <col min="42" max="42" width="27.42578125" style="240" customWidth="1"/>
    <col min="43" max="43" width="22" style="240" customWidth="1"/>
    <col min="44" max="44" width="26.28515625" style="240" customWidth="1"/>
    <col min="45" max="48" width="11.42578125" style="240" customWidth="1"/>
    <col min="49" max="16384" width="11.42578125" style="240"/>
  </cols>
  <sheetData>
    <row r="1" spans="1:44" s="294" customFormat="1" ht="44.25" customHeight="1">
      <c r="A1" s="332"/>
      <c r="B1" s="333"/>
      <c r="C1" s="333"/>
      <c r="D1" s="333"/>
      <c r="E1" s="333"/>
      <c r="F1" s="333"/>
      <c r="G1" s="333"/>
      <c r="H1" s="333"/>
      <c r="I1" s="334"/>
      <c r="J1" s="993" t="s">
        <v>567</v>
      </c>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334"/>
      <c r="AL1" s="333"/>
      <c r="AM1" s="333"/>
      <c r="AN1" s="333"/>
      <c r="AO1" s="335"/>
      <c r="AP1" s="335"/>
      <c r="AQ1" s="314" t="s">
        <v>111</v>
      </c>
      <c r="AR1" s="336" t="s">
        <v>563</v>
      </c>
    </row>
    <row r="2" spans="1:44" s="294" customFormat="1" ht="25.5" customHeight="1">
      <c r="A2" s="337"/>
      <c r="B2" s="338"/>
      <c r="C2" s="338"/>
      <c r="D2" s="338"/>
      <c r="E2" s="338"/>
      <c r="F2" s="338"/>
      <c r="G2" s="338"/>
      <c r="H2" s="338"/>
      <c r="I2" s="338"/>
      <c r="J2" s="994" t="s">
        <v>570</v>
      </c>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338"/>
      <c r="AL2" s="338"/>
      <c r="AM2" s="338"/>
      <c r="AN2" s="338"/>
      <c r="AO2" s="339"/>
      <c r="AP2" s="339"/>
      <c r="AQ2" s="340" t="s">
        <v>565</v>
      </c>
      <c r="AR2" s="341">
        <v>2</v>
      </c>
    </row>
    <row r="3" spans="1:44" s="294" customFormat="1" ht="25.5" customHeight="1" thickBot="1">
      <c r="A3" s="342"/>
      <c r="B3" s="343"/>
      <c r="C3" s="343"/>
      <c r="D3" s="343"/>
      <c r="E3" s="343"/>
      <c r="F3" s="343"/>
      <c r="G3" s="343"/>
      <c r="H3" s="343"/>
      <c r="I3" s="343"/>
      <c r="J3" s="995" t="s">
        <v>573</v>
      </c>
      <c r="K3" s="995"/>
      <c r="L3" s="995"/>
      <c r="M3" s="995"/>
      <c r="N3" s="995"/>
      <c r="O3" s="995"/>
      <c r="P3" s="995"/>
      <c r="Q3" s="995"/>
      <c r="R3" s="995"/>
      <c r="S3" s="995"/>
      <c r="T3" s="995"/>
      <c r="U3" s="995"/>
      <c r="V3" s="995"/>
      <c r="W3" s="995"/>
      <c r="X3" s="995"/>
      <c r="Y3" s="995"/>
      <c r="Z3" s="995"/>
      <c r="AA3" s="995"/>
      <c r="AB3" s="995"/>
      <c r="AC3" s="995"/>
      <c r="AD3" s="995"/>
      <c r="AE3" s="995"/>
      <c r="AF3" s="995"/>
      <c r="AG3" s="995"/>
      <c r="AH3" s="995"/>
      <c r="AI3" s="995"/>
      <c r="AJ3" s="995"/>
      <c r="AK3" s="343"/>
      <c r="AL3" s="343"/>
      <c r="AM3" s="343"/>
      <c r="AN3" s="343"/>
      <c r="AO3" s="344"/>
      <c r="AP3" s="344"/>
      <c r="AQ3" s="345" t="s">
        <v>112</v>
      </c>
      <c r="AR3" s="346">
        <v>43580</v>
      </c>
    </row>
    <row r="4" spans="1:44" s="294" customFormat="1" ht="4.9000000000000004" customHeight="1">
      <c r="A4" s="350"/>
      <c r="B4" s="339"/>
      <c r="C4" s="339"/>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row>
    <row r="5" spans="1:44" s="294" customFormat="1" ht="15" customHeight="1">
      <c r="A5" s="1001" t="s">
        <v>171</v>
      </c>
      <c r="B5" s="1001"/>
      <c r="C5" s="1011" t="str">
        <f>IF('CJ-CCN-RG-02 V1 F.22-10-2020'!AX9="","",MAX(Datos!X2:X21))</f>
        <v/>
      </c>
      <c r="D5" s="1012"/>
      <c r="E5" s="1012"/>
      <c r="F5" s="1012"/>
      <c r="G5" s="352"/>
      <c r="H5" s="352"/>
      <c r="I5" s="352"/>
      <c r="J5" s="352"/>
      <c r="K5" s="352"/>
      <c r="L5" s="352"/>
      <c r="M5" s="352"/>
      <c r="N5" s="352"/>
      <c r="O5" s="351"/>
      <c r="P5" s="351"/>
      <c r="Q5" s="351"/>
      <c r="R5" s="351"/>
      <c r="S5" s="351"/>
      <c r="T5" s="351"/>
      <c r="U5" s="351"/>
      <c r="V5" s="351"/>
      <c r="W5" s="351"/>
      <c r="X5" s="351"/>
      <c r="Y5" s="351"/>
      <c r="Z5" s="351"/>
      <c r="AA5" s="352"/>
      <c r="AB5" s="352"/>
      <c r="AC5" s="352"/>
      <c r="AD5" s="352"/>
      <c r="AE5" s="351"/>
      <c r="AF5" s="351"/>
      <c r="AG5" s="351"/>
      <c r="AH5" s="351"/>
      <c r="AI5" s="351"/>
      <c r="AJ5" s="351"/>
      <c r="AK5" s="351"/>
      <c r="AL5" s="351"/>
      <c r="AM5" s="351"/>
      <c r="AN5" s="351"/>
      <c r="AO5" s="351"/>
      <c r="AP5" s="351"/>
      <c r="AQ5" s="351"/>
      <c r="AR5" s="351"/>
    </row>
    <row r="6" spans="1:44" s="339" customFormat="1" ht="4.9000000000000004" customHeight="1">
      <c r="A6" s="353"/>
      <c r="B6" s="353"/>
      <c r="D6" s="351"/>
      <c r="E6" s="351"/>
      <c r="F6" s="351"/>
      <c r="G6" s="351"/>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row>
    <row r="7" spans="1:44" s="294" customFormat="1" ht="5.0999999999999996" customHeight="1">
      <c r="B7" s="1013"/>
      <c r="C7" s="1014"/>
      <c r="D7" s="1014"/>
      <c r="E7" s="1014"/>
      <c r="F7" s="1014"/>
      <c r="G7" s="1014"/>
      <c r="H7" s="1014"/>
      <c r="I7" s="1014"/>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row>
    <row r="8" spans="1:44" s="294" customFormat="1" ht="15" customHeight="1">
      <c r="A8" s="1001" t="s">
        <v>110</v>
      </c>
      <c r="B8" s="1001"/>
      <c r="C8" s="1015" t="str">
        <f>IF('Contexto Proceso'!D7="","",'Contexto Proceso'!D7)</f>
        <v>CARRERA NOTARIAL Y REGISTRAL</v>
      </c>
      <c r="D8" s="1016"/>
      <c r="E8" s="1016"/>
      <c r="F8" s="1016"/>
      <c r="G8" s="1016"/>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7"/>
    </row>
    <row r="9" spans="1:44" s="294" customFormat="1" ht="5.0999999999999996" customHeight="1">
      <c r="A9" s="339"/>
      <c r="B9" s="339"/>
      <c r="D9" s="354"/>
      <c r="E9" s="354"/>
      <c r="F9" s="354"/>
      <c r="G9" s="354"/>
      <c r="H9" s="354"/>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row>
    <row r="10" spans="1:44" s="294" customFormat="1" ht="16.5">
      <c r="A10" s="1001" t="s">
        <v>185</v>
      </c>
      <c r="B10" s="1001"/>
      <c r="C10" s="1002"/>
      <c r="D10" s="1003"/>
      <c r="E10" s="1003"/>
      <c r="F10" s="1003"/>
      <c r="G10" s="1003"/>
      <c r="H10" s="1003"/>
      <c r="I10" s="1003"/>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4"/>
    </row>
    <row r="11" spans="1:44" s="294" customFormat="1" ht="5.0999999999999996" customHeight="1">
      <c r="A11" s="355"/>
      <c r="B11" s="356"/>
      <c r="C11" s="355"/>
      <c r="D11" s="357"/>
      <c r="E11" s="357"/>
      <c r="F11" s="358"/>
      <c r="G11" s="358"/>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row>
    <row r="12" spans="1:44" s="294" customFormat="1" ht="26.25" customHeight="1">
      <c r="A12" s="1001" t="s">
        <v>172</v>
      </c>
      <c r="B12" s="1001"/>
      <c r="C12" s="1005" t="s">
        <v>695</v>
      </c>
      <c r="D12" s="1006"/>
      <c r="E12" s="1006"/>
      <c r="F12" s="1006"/>
      <c r="G12" s="1006"/>
      <c r="H12" s="1006"/>
      <c r="I12" s="1006"/>
      <c r="J12" s="1006"/>
      <c r="K12" s="1006"/>
      <c r="L12" s="1006"/>
      <c r="M12" s="1006"/>
      <c r="N12" s="1006"/>
      <c r="O12" s="1006"/>
      <c r="P12" s="1006"/>
      <c r="Q12" s="1006"/>
      <c r="R12" s="1006"/>
      <c r="S12" s="1006"/>
      <c r="T12" s="1006"/>
      <c r="U12" s="1006"/>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7"/>
    </row>
    <row r="13" spans="1:44" s="294" customFormat="1" ht="13.5" customHeight="1">
      <c r="A13" s="1001"/>
      <c r="B13" s="1001"/>
      <c r="C13" s="1008"/>
      <c r="D13" s="1009"/>
      <c r="E13" s="1009"/>
      <c r="F13" s="1009"/>
      <c r="G13" s="1009"/>
      <c r="H13" s="1009"/>
      <c r="I13" s="1009"/>
      <c r="J13" s="1009"/>
      <c r="K13" s="1009"/>
      <c r="L13" s="1009"/>
      <c r="M13" s="1009"/>
      <c r="N13" s="1009"/>
      <c r="O13" s="1009"/>
      <c r="P13" s="1009"/>
      <c r="Q13" s="1009"/>
      <c r="R13" s="1009"/>
      <c r="S13" s="1009"/>
      <c r="T13" s="1009"/>
      <c r="U13" s="1009"/>
      <c r="V13" s="1009"/>
      <c r="W13" s="1009"/>
      <c r="X13" s="1009"/>
      <c r="Y13" s="1009"/>
      <c r="Z13" s="1009"/>
      <c r="AA13" s="1009"/>
      <c r="AB13" s="1009"/>
      <c r="AC13" s="1009"/>
      <c r="AD13" s="1009"/>
      <c r="AE13" s="1009"/>
      <c r="AF13" s="1009"/>
      <c r="AG13" s="1009"/>
      <c r="AH13" s="1009"/>
      <c r="AI13" s="1009"/>
      <c r="AJ13" s="1009"/>
      <c r="AK13" s="1009"/>
      <c r="AL13" s="1009"/>
      <c r="AM13" s="1009"/>
      <c r="AN13" s="1009"/>
      <c r="AO13" s="1009"/>
      <c r="AP13" s="1009"/>
      <c r="AQ13" s="1009"/>
      <c r="AR13" s="1010"/>
    </row>
    <row r="14" spans="1:44" s="294" customFormat="1" ht="4.9000000000000004" customHeight="1">
      <c r="A14" s="337"/>
      <c r="B14" s="338"/>
      <c r="C14" s="338"/>
      <c r="D14" s="338"/>
      <c r="E14" s="338"/>
      <c r="F14" s="338"/>
      <c r="G14" s="338"/>
      <c r="H14" s="338"/>
      <c r="I14" s="338"/>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38"/>
      <c r="AL14" s="338"/>
      <c r="AM14" s="338"/>
      <c r="AN14" s="338"/>
      <c r="AO14" s="339"/>
      <c r="AP14" s="339"/>
      <c r="AQ14" s="348"/>
      <c r="AR14" s="349"/>
    </row>
    <row r="15" spans="1:44" s="294" customFormat="1" ht="5.0999999999999996" customHeight="1">
      <c r="A15" s="337"/>
      <c r="B15" s="338"/>
      <c r="C15" s="338"/>
      <c r="D15" s="338"/>
      <c r="E15" s="338"/>
      <c r="F15" s="338"/>
      <c r="G15" s="338"/>
      <c r="H15" s="338"/>
      <c r="I15" s="338"/>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38"/>
      <c r="AL15" s="338"/>
      <c r="AM15" s="338"/>
      <c r="AN15" s="338"/>
      <c r="AO15" s="339"/>
      <c r="AP15" s="339"/>
      <c r="AQ15" s="348"/>
      <c r="AR15" s="349"/>
    </row>
    <row r="16" spans="1:44" s="294" customFormat="1" ht="15" customHeight="1">
      <c r="A16" s="337"/>
      <c r="B16" s="338"/>
      <c r="C16" s="338"/>
      <c r="D16" s="338"/>
      <c r="E16" s="338"/>
      <c r="F16" s="338"/>
      <c r="G16" s="338"/>
      <c r="H16" s="338"/>
      <c r="I16" s="338"/>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38"/>
      <c r="AL16" s="338"/>
      <c r="AM16" s="338"/>
      <c r="AN16" s="338"/>
      <c r="AO16" s="339"/>
      <c r="AP16" s="339"/>
      <c r="AQ16" s="348"/>
      <c r="AR16" s="349"/>
    </row>
    <row r="17" spans="1:44" s="294" customFormat="1" ht="5.0999999999999996" customHeight="1">
      <c r="A17" s="337"/>
      <c r="B17" s="338"/>
      <c r="C17" s="338"/>
      <c r="D17" s="338"/>
      <c r="E17" s="338"/>
      <c r="F17" s="338"/>
      <c r="G17" s="338"/>
      <c r="H17" s="338"/>
      <c r="I17" s="338"/>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38"/>
      <c r="AL17" s="338"/>
      <c r="AM17" s="338"/>
      <c r="AN17" s="338"/>
      <c r="AO17" s="339"/>
      <c r="AP17" s="339"/>
      <c r="AQ17" s="348"/>
      <c r="AR17" s="349"/>
    </row>
    <row r="18" spans="1:44" s="294" customFormat="1" ht="16.5" customHeight="1" thickBot="1">
      <c r="A18" s="342"/>
      <c r="B18" s="343"/>
      <c r="C18" s="343"/>
      <c r="D18" s="343"/>
      <c r="E18" s="343"/>
      <c r="F18" s="343"/>
      <c r="G18" s="343"/>
      <c r="H18" s="343"/>
      <c r="I18" s="343"/>
      <c r="J18" s="995" t="s">
        <v>573</v>
      </c>
      <c r="K18" s="995"/>
      <c r="L18" s="995"/>
      <c r="M18" s="995"/>
      <c r="N18" s="995"/>
      <c r="O18" s="995"/>
      <c r="P18" s="995"/>
      <c r="Q18" s="995"/>
      <c r="R18" s="995"/>
      <c r="S18" s="995"/>
      <c r="T18" s="995"/>
      <c r="U18" s="995"/>
      <c r="V18" s="995"/>
      <c r="W18" s="995"/>
      <c r="X18" s="995"/>
      <c r="Y18" s="995"/>
      <c r="Z18" s="995"/>
      <c r="AA18" s="995"/>
      <c r="AB18" s="995"/>
      <c r="AC18" s="995"/>
      <c r="AD18" s="995"/>
      <c r="AE18" s="995"/>
      <c r="AF18" s="995"/>
      <c r="AG18" s="995"/>
      <c r="AH18" s="995"/>
      <c r="AI18" s="995"/>
      <c r="AJ18" s="995"/>
      <c r="AK18" s="343"/>
      <c r="AL18" s="343"/>
      <c r="AM18" s="343"/>
      <c r="AN18" s="343"/>
      <c r="AO18" s="344"/>
      <c r="AP18" s="344"/>
      <c r="AQ18" s="345" t="s">
        <v>112</v>
      </c>
      <c r="AR18" s="346">
        <v>43580</v>
      </c>
    </row>
    <row r="19" spans="1:44" ht="27" customHeight="1">
      <c r="A19" s="996" t="s">
        <v>110</v>
      </c>
      <c r="B19" s="996" t="s">
        <v>176</v>
      </c>
      <c r="C19" s="996" t="s">
        <v>235</v>
      </c>
      <c r="D19" s="998" t="s">
        <v>477</v>
      </c>
      <c r="E19" s="1000"/>
      <c r="F19" s="359" t="s">
        <v>478</v>
      </c>
      <c r="G19" s="996" t="s">
        <v>480</v>
      </c>
      <c r="H19" s="998" t="s">
        <v>173</v>
      </c>
      <c r="I19" s="1000"/>
      <c r="J19" s="996" t="s">
        <v>481</v>
      </c>
      <c r="K19" s="998" t="s">
        <v>246</v>
      </c>
      <c r="L19" s="999"/>
      <c r="M19" s="999"/>
      <c r="N19" s="1000"/>
      <c r="O19" s="998" t="s">
        <v>489</v>
      </c>
      <c r="P19" s="999"/>
      <c r="Q19" s="999"/>
      <c r="R19" s="999"/>
      <c r="S19" s="999"/>
      <c r="T19" s="1000"/>
      <c r="U19" s="998" t="s">
        <v>491</v>
      </c>
      <c r="V19" s="999"/>
      <c r="W19" s="999"/>
      <c r="X19" s="999"/>
      <c r="Y19" s="999"/>
      <c r="Z19" s="1000"/>
      <c r="AA19" s="998" t="s">
        <v>492</v>
      </c>
      <c r="AB19" s="999"/>
      <c r="AC19" s="999"/>
      <c r="AD19" s="1000"/>
      <c r="AE19" s="998" t="s">
        <v>501</v>
      </c>
      <c r="AF19" s="999"/>
      <c r="AG19" s="999"/>
      <c r="AH19" s="999"/>
      <c r="AI19" s="999"/>
      <c r="AJ19" s="999"/>
      <c r="AK19" s="999"/>
      <c r="AL19" s="999"/>
      <c r="AM19" s="999"/>
      <c r="AN19" s="999"/>
      <c r="AO19" s="999"/>
      <c r="AP19" s="999"/>
      <c r="AQ19" s="999"/>
      <c r="AR19" s="1000"/>
    </row>
    <row r="20" spans="1:44" ht="87" customHeight="1">
      <c r="A20" s="997"/>
      <c r="B20" s="997"/>
      <c r="C20" s="997"/>
      <c r="D20" s="320" t="s">
        <v>476</v>
      </c>
      <c r="E20" s="320" t="s">
        <v>574</v>
      </c>
      <c r="F20" s="360" t="s">
        <v>479</v>
      </c>
      <c r="G20" s="997"/>
      <c r="H20" s="361" t="s">
        <v>174</v>
      </c>
      <c r="I20" s="362" t="s">
        <v>175</v>
      </c>
      <c r="J20" s="997"/>
      <c r="K20" s="363" t="s">
        <v>482</v>
      </c>
      <c r="L20" s="363" t="s">
        <v>483</v>
      </c>
      <c r="M20" s="320" t="s">
        <v>245</v>
      </c>
      <c r="N20" s="359" t="s">
        <v>251</v>
      </c>
      <c r="O20" s="320" t="s">
        <v>490</v>
      </c>
      <c r="P20" s="363" t="s">
        <v>487</v>
      </c>
      <c r="Q20" s="363" t="s">
        <v>488</v>
      </c>
      <c r="R20" s="363" t="s">
        <v>484</v>
      </c>
      <c r="S20" s="363" t="s">
        <v>485</v>
      </c>
      <c r="T20" s="363" t="s">
        <v>486</v>
      </c>
      <c r="U20" s="320" t="s">
        <v>490</v>
      </c>
      <c r="V20" s="363" t="s">
        <v>487</v>
      </c>
      <c r="W20" s="363" t="s">
        <v>488</v>
      </c>
      <c r="X20" s="363" t="s">
        <v>484</v>
      </c>
      <c r="Y20" s="363" t="s">
        <v>485</v>
      </c>
      <c r="Z20" s="363" t="s">
        <v>486</v>
      </c>
      <c r="AA20" s="363" t="s">
        <v>482</v>
      </c>
      <c r="AB20" s="363" t="s">
        <v>483</v>
      </c>
      <c r="AC20" s="320" t="s">
        <v>245</v>
      </c>
      <c r="AD20" s="359" t="s">
        <v>251</v>
      </c>
      <c r="AE20" s="359" t="s">
        <v>247</v>
      </c>
      <c r="AF20" s="320" t="s">
        <v>499</v>
      </c>
      <c r="AG20" s="320" t="s">
        <v>496</v>
      </c>
      <c r="AH20" s="320" t="s">
        <v>177</v>
      </c>
      <c r="AI20" s="320" t="s">
        <v>497</v>
      </c>
      <c r="AJ20" s="320" t="s">
        <v>498</v>
      </c>
      <c r="AK20" s="320" t="s">
        <v>500</v>
      </c>
      <c r="AL20" s="320" t="s">
        <v>496</v>
      </c>
      <c r="AM20" s="320" t="s">
        <v>177</v>
      </c>
      <c r="AN20" s="320" t="s">
        <v>497</v>
      </c>
      <c r="AO20" s="320" t="s">
        <v>498</v>
      </c>
      <c r="AP20" s="320" t="s">
        <v>248</v>
      </c>
      <c r="AQ20" s="320" t="s">
        <v>496</v>
      </c>
      <c r="AR20" s="320" t="s">
        <v>177</v>
      </c>
    </row>
    <row r="21" spans="1:44" ht="99" customHeight="1">
      <c r="A21" s="232" t="str">
        <f t="shared" ref="A21:A26" si="0">IF($C$8="","",$C$8)</f>
        <v>CARRERA NOTARIAL Y REGISTRAL</v>
      </c>
      <c r="B21" s="233" t="str">
        <f>IF('CJ-CCN-RG-02 V1 F.22-10-2020'!$V$12="","",'CJ-CCN-RG-02 V1 F.22-10-2020'!$V$12)</f>
        <v>Riesgos de Procesos</v>
      </c>
      <c r="C21" s="233" t="str">
        <f>IF('CJ-CCN-RG-02 V1 F.22-10-2020'!$AY$23="","",'CJ-CCN-RG-02 V1 F.22-10-2020'!$AY$23)</f>
        <v>Cumplimiento</v>
      </c>
      <c r="D21" s="477" t="str">
        <f>IF('CJ-CCN-RG-02 V1 F.22-10-2020'!$D$17="","",'CJ-CCN-RG-02 V1 F.22-10-2020'!$D$17)</f>
        <v>Incumplimiento legal</v>
      </c>
      <c r="E21" s="476" t="str">
        <f>CONCATENATE(IF('CJ-CCN-RG-01 V1 F.22-10-2020'!$S$17="","",'CJ-CCN-RG-01 V1 F.22-10-2020'!$S$17)," ",IF('CJ-CCN-RG-01 V1 F.22-10-2020'!$X$17="","",'CJ-CCN-RG-01 V1 F.22-10-2020'!X17))</f>
        <v>en la atención  de las peticiones, consultas y requerimientos con temas relacionados con la Carrera Notarial</v>
      </c>
      <c r="F21" s="234" t="str">
        <f>CONCATENATE(IF('CJ-CCN-RG-02 V1 F.22-10-2020'!$D$28="","",'CJ-CCN-RG-02 V1 F.22-10-2020'!$D$28),"
",IF('CJ-CCN-RG-02 V1 F.22-10-2020'!$D$29="","",'CJ-CCN-RG-02 V1 F.22-10-2020'!$D$29),"
",IF('CJ-CCN-RG-02 V1 F.22-10-2020'!$D$30="","",'CJ-CCN-RG-02 V1 F.22-10-2020'!$D$30),"
",IF('CJ-CCN-RG-02 V1 F.22-10-2020'!$D$31="","",'CJ-CCN-RG-02 V1 F.22-10-2020'!$D$31),"
",IF('CJ-CCN-RG-02 V1 F.22-10-2020'!$D$32="","",'CJ-CCN-RG-02 V1 F.22-10-2020'!$D$32),"
",IF('CJ-CCN-RG-02 V1 F.22-10-2020'!$D$33="","",'CJ-CCN-RG-02 V1 F.22-10-2020'!$D$33))</f>
        <v xml:space="preserve">
</v>
      </c>
      <c r="G21" s="234" t="str">
        <f>IF('CJ-CCN-RG-02 V1 F.22-10-2020'!$AD$28="","",'CJ-CCN-RG-02 V1 F.22-10-2020'!$AD$28)</f>
        <v>Todos los procesos en el Sistema Integrado de Gestión</v>
      </c>
      <c r="H21" s="234" t="str">
        <f>CONCATENATE(IF('CJ-CCN-RG-02 V1 F.22-10-2020'!$J$38="","",'CJ-CCN-RG-02 V1 F.22-10-2020'!$J$38),"
",IF('CJ-CCN-RG-02 V1 F.22-10-2020'!$J$39="","",'CJ-CCN-RG-02 V1 F.22-10-2020'!$J$39),"
",IF('CJ-CCN-RG-02 V1 F.22-10-2020'!$J$40="","",'CJ-CCN-RG-02 V1 F.22-10-2020'!$J$40),"
",IF('CJ-CCN-RG-02 V1 F.22-10-2020'!$J$41="","",'CJ-CCN-RG-02 V1 F.22-10-2020'!$J$41),"
",IF('CJ-CCN-RG-02 V1 F.22-10-2020'!$J$42="","",'CJ-CCN-RG-02 V1 F.22-10-2020'!$J$42),"
",IF('CJ-CCN-RG-02 V1 F.22-10-2020'!$J$43="","",'CJ-CCN-RG-02 V1 F.22-10-2020'!$J$43),"
",IF('CJ-CCN-RG-02 V1 F.22-10-2020'!$J$44="","",'CJ-CCN-RG-02 V1 F.22-10-2020'!$J$44),"
",IF('CJ-CCN-RG-02 V1 F.22-10-2020'!$J$45="","",'CJ-CCN-RG-02 V1 F.22-10-2020'!$J$45),"
",IF('CJ-CCN-RG-02 V1 F.22-10-2020'!$J$46="","",'CJ-CCN-RG-02 V1 F.22-10-2020'!$J$46),"
",IF('CJ-CCN-RG-02 V1 F.22-10-2020'!$J$47="","",'CJ-CCN-RG-02 V1 F.22-10-2020'!$J$47))</f>
        <v xml:space="preserve">Falta de personal 
Error involuntario en el estudio de las solicitudes presentadas por los notarios de carrera
Error en la información suministrada por parte de la Dirección de Administración Notarial
</v>
      </c>
      <c r="I21" s="234" t="str">
        <f>CONCATENATE(IF('CJ-CCN-RG-02 V1 F.22-10-2020'!$J$50="","",'CJ-CCN-RG-02 V1 F.22-10-2020'!$J$50),"
",IF('CJ-CCN-RG-02 V1 F.22-10-2020'!$J$51="","",'CJ-CCN-RG-02 V1 F.22-10-2020'!$J$51),"
",IF('CJ-CCN-RG-02 V1 F.22-10-2020'!$J$52="","",'CJ-CCN-RG-02 V1 F.22-10-2020'!$J$52),"
",IF('CJ-CCN-RG-02 V1 F.22-10-2020'!$J$53="","",'CJ-CCN-RG-02 V1 F.22-10-2020'!$J$53),"
",IF('CJ-CCN-RG-02 V1 F.22-10-2020'!$J$54="","",'CJ-CCN-RG-02 V1 F.22-10-2020'!$J$54),"
",IF('CJ-CCN-RG-02 V1 F.22-10-2020'!$J$55="","",'CJ-CCN-RG-02 V1 F.22-10-2020'!$J$55),"
",IF('CJ-CCN-RG-02 V1 F.22-10-2020'!$J$56="","",'CJ-CCN-RG-02 V1 F.22-10-2020'!$J$56),"
",IF('CJ-CCN-RG-02 V1 F.22-10-2020'!$J$57="","",'CJ-CCN-RG-02 V1 F.22-10-2020'!$J$57),"
",IF('CJ-CCN-RG-02 V1 F.22-10-2020'!$J$58="","",'CJ-CCN-RG-02 V1 F.22-10-2020'!$J$58),"
",IF('CJ-CCN-RG-02 V1 F.22-10-2020'!$J$59="","",'CJ-CCN-RG-02 V1 F.22-10-2020'!$J$59))</f>
        <v xml:space="preserve">Los fenomenos sociales, emergencias economicas, sociales, sanitarias y ecologicas y paros
Cambio de normatividad - Actualizar las normas
</v>
      </c>
      <c r="J21" s="234" t="str">
        <f>CONCATENATE(IF('CJ-CCN-RG-02 V1 F.22-10-2020'!$AD$38="","",'CJ-CCN-RG-02 V1 F.22-10-2020'!$AD$38),"
",IF('CJ-CCN-RG-02 V1 F.22-10-2020'!$AD$39="","",'CJ-CCN-RG-02 V1 F.22-10-2020'!$AD$39),"
",IF('CJ-CCN-RG-02 V1 F.22-10-2020'!$AD$40="","",'CJ-CCN-RG-02 V1 F.22-10-2020'!$AD$40),"
",IF('CJ-CCN-RG-02 V1 F.22-10-2020'!$AD$41="","",'CJ-CCN-RG-02 V1 F.22-10-2020'!$AD$41),"
",IF('CJ-CCN-RG-02 V1 F.22-10-2020'!$AD$42="","",'CJ-CCN-RG-02 V1 F.22-10-2020'!$AD$42),"
",IF('CJ-CCN-RG-02 V1 F.22-10-2020'!$AD$43="","",'CJ-CCN-RG-02 V1 F.22-10-2020'!$AD$43),"
",IF('CJ-CCN-RG-02 V1 F.22-10-2020'!$AD$44="","",'CJ-CCN-RG-02 V1 F.22-10-2020'!$AD$44),"
",IF('CJ-CCN-RG-02 V1 F.22-10-2020'!$AD$45="","",'CJ-CCN-RG-02 V1 F.22-10-2020'!$AD$45),"
",IF('CJ-CCN-RG-02 V1 F.22-10-2020'!$AD$46="","",'CJ-CCN-RG-02 V1 F.22-10-2020'!$AD$46),"
",IF('CJ-CCN-RG-02 V1 F.22-10-2020'!$AD$47="","",'CJ-CCN-RG-02 V1 F.22-10-2020'!$AD$47),"
",IF('CJ-CCN-RG-02 V1 F.22-10-2020'!$AD$48="","",'CJ-CCN-RG-02 V1 F.22-10-2020'!$AD$48),"
",IF('CJ-CCN-RG-02 V1 F.22-10-2020'!$AD$49="","",'CJ-CCN-RG-02 V1 F.22-10-2020'!$AD$49),"
",IF('CJ-CCN-RG-02 V1 F.22-10-2020'!$AD$50="","",'CJ-CCN-RG-02 V1 F.22-10-2020'!$AD$50),"
",IF('CJ-CCN-RG-02 V1 F.22-10-2020'!$AD$51="","",'CJ-CCN-RG-02 V1 F.22-10-2020'!$AD$51),"
",IF('CJ-CCN-RG-02 V1 F.22-10-2020'!$AD$52="","",'CJ-CCN-RG-02 V1 F.22-10-2020'!$AD$52),"
",IF('CJ-CCN-RG-02 V1 F.22-10-2020'!$AD$53="","",'CJ-CCN-RG-02 V1 F.22-10-2020'!$AD$53),"
",IF('CJ-CCN-RG-02 V1 F.22-10-2020'!$AD$54="","",'CJ-CCN-RG-02 V1 F.22-10-2020'!$AD$54),"
",IF('CJ-CCN-RG-02 V1 F.22-10-2020'!$AD$55="","",'CJ-CCN-RG-02 V1 F.22-10-2020'!$AD$55),"
",IF('CJ-CCN-RG-02 V1 F.22-10-2020'!$AD$56="","",'CJ-CCN-RG-02 V1 F.22-10-2020'!$AD$56),"
",IF('CJ-CCN-RG-02 V1 F.22-10-2020'!$AD$57="","",'CJ-CCN-RG-02 V1 F.22-10-2020'!$AD$57),"
",IF('CJ-CCN-RG-02 V1 F.22-10-2020'!$AD$58="","",'CJ-CCN-RG-02 V1 F.22-10-2020'!$AD$58),"
",IF('CJ-CCN-RG-02 V1 F.22-10-2020'!$AD$59="","",'CJ-CCN-RG-02 V1 F.22-10-2020'!$AD$59))</f>
        <v xml:space="preserve">Sanciones disciplinarias
Perdida de Imagen
Sanciones Legales
</v>
      </c>
      <c r="K21" s="235" t="str">
        <f>IF('CJ-CCN-RG-02 V1 F.22-10-2020'!$J$71="","",'CJ-CCN-RG-02 V1 F.22-10-2020'!$J$71)</f>
        <v>Improbable (2)</v>
      </c>
      <c r="L21" s="235" t="str">
        <f>IF('CJ-CCN-RG-02 V1 F.22-10-2020'!$J$78="","",'CJ-CCN-RG-02 V1 F.22-10-2020'!$J$78)</f>
        <v>Menor (2)</v>
      </c>
      <c r="M21" s="236" t="str">
        <f>IF('CJ-CCN-RG-02 V1 F.22-10-2020'!$AP$67="","",'CJ-CCN-RG-02 V1 F.22-10-2020'!$AP$67)</f>
        <v>Baja</v>
      </c>
      <c r="N21" s="228" t="str">
        <f>IF('CJ-CCN-RG-02 V1 F.22-10-2020'!$AP$71="","",'CJ-CCN-RG-02 V1 F.22-10-2020'!$AP$71)</f>
        <v>Al contar con una base de datos actualizada de las solicitudes que ingresan al grupo de concurso y carrera notarial en ejercicio del derecho de preferencia, se puede mitigar la materialización del riesgo.</v>
      </c>
      <c r="O21" s="234" t="str">
        <f>CONCATENATE(IF('CJ-CCN-RG-02 V1 F.22-10-2020'!$D$86="","",'CJ-CCN-RG-02 V1 F.22-10-2020'!$D$86),"
",IF('CJ-CCN-RG-02 V1 F.22-10-2020'!$D$87="","",'CJ-CCN-RG-02 V1 F.22-10-2020'!$D$87),"
",IF('CJ-CCN-RG-02 V1 F.22-10-2020'!$D$88="","",'CJ-CCN-RG-02 V1 F.22-10-2020'!$D$88),"
",IF('CJ-CCN-RG-02 V1 F.22-10-2020'!$D$89="","",'CJ-CCN-RG-02 V1 F.22-10-2020'!$D$89),"
",IF('CJ-CCN-RG-02 V1 F.22-10-2020'!$D$90="","",'CJ-CCN-RG-02 V1 F.22-10-2020'!$D$90),"
",IF('CJ-CCN-RG-02 V1 F.22-10-2020'!$D$91="","",'CJ-CCN-RG-02 V1 F.22-10-2020'!$D$91),"
",IF('CJ-CCN-RG-02 V1 F.22-10-2020'!$D$92="","",'CJ-CCN-RG-02 V1 F.22-10-2020'!$D$92),"
",IF('CJ-CCN-RG-02 V1 F.22-10-2020'!$D$93="","",'CJ-CCN-RG-02 V1 F.22-10-2020'!$D$93),"
",IF('CJ-CCN-RG-02 V1 F.22-10-2020'!$D$94="","",'CJ-CCN-RG-02 V1 F.22-10-2020'!$D$94),"
",IF('CJ-CCN-RG-02 V1 F.22-10-2020'!$D$95="","",'CJ-CCN-RG-02 V1 F.22-10-2020'!$D$95))</f>
        <v xml:space="preserve">verficar por parte del funcionario encargado a demanda, si las solcitudes en ejercicio del derecho de preferencia cumplen con los requisitos y son presentadas en el término señalado,  incluyendo esta información en la base de datos de derecho de preferencia, dejando contancia del estudio de la misma en la publicación de resultados.
</v>
      </c>
      <c r="P21" s="239" t="str">
        <f>CONCATENATE(IF('CJ-CCN-RG-02 V1 F.22-10-2020'!$AL$86="","",'CJ-CCN-RG-02 V1 F.22-10-2020'!$AL$86),"
",IF('CJ-CCN-RG-02 V1 F.22-10-2020'!$AL$87="","",'CJ-CCN-RG-02 V1 F.22-10-2020'!$AL$87),"
",IF('CJ-CCN-RG-02 V1 F.22-10-2020'!$AL$88="","",'CJ-CCN-RG-02 V1 F.22-10-2020'!$AL$88),"
",IF('CJ-CCN-RG-02 V1 F.22-10-2020'!$AL$89="","",'CJ-CCN-RG-02 V1 F.22-10-2020'!$AL$89),"
",IF('CJ-CCN-RG-02 V1 F.22-10-2020'!$AL$90="","",'CJ-CCN-RG-02 V1 F.22-10-2020'!$AL$90),"
",IF('CJ-CCN-RG-02 V1 F.22-10-2020'!$AL$91="","",'CJ-CCN-RG-02 V1 F.22-10-2020'!$AL$91),"
",IF('CJ-CCN-RG-02 V1 F.22-10-2020'!$AL$92="","",'CJ-CCN-RG-02 V1 F.22-10-2020'!$AL$92),"
",IF('CJ-CCN-RG-02 V1 F.22-10-2020'!$AL$93="","",'CJ-CCN-RG-02 V1 F.22-10-2020'!$AL$93),"
",IF('CJ-CCN-RG-02 V1 F.22-10-2020'!$AL$94="","",'CJ-CCN-RG-02 V1 F.22-10-2020'!$AL$94),"
",IF('CJ-CCN-RG-02 V1 F.22-10-2020'!$AL$95="","",'CJ-CCN-RG-02 V1 F.22-10-2020'!$AL$95))</f>
        <v xml:space="preserve">Fuerte
</v>
      </c>
      <c r="Q21" s="239" t="str">
        <f>CONCATENATE(IF('CJ-CCN-RG-02 V1 F.22-10-2020'!$AR$86="","",'CJ-CCN-RG-02 V1 F.22-10-2020'!$AR$86),"
",IF('CJ-CCN-RG-02 V1 F.22-10-2020'!$AR$87="","",'CJ-CCN-RG-02 V1 F.22-10-2020'!$AR$87),"
",IF('CJ-CCN-RG-02 V1 F.22-10-2020'!$AR$88="","",'CJ-CCN-RG-02 V1 F.22-10-2020'!$AR$88),"
",IF('CJ-CCN-RG-02 V1 F.22-10-2020'!$AR$89="","",'CJ-CCN-RG-02 V1 F.22-10-2020'!$AR$89),"
",IF('CJ-CCN-RG-02 V1 F.22-10-2020'!$AR$90="","",'CJ-CCN-RG-02 V1 F.22-10-2020'!$AR$90),"
",IF('CJ-CCN-RG-02 V1 F.22-10-2020'!$AR$91="","",'CJ-CCN-RG-02 V1 F.22-10-2020'!$AR$91),"
",IF('CJ-CCN-RG-02 V1 F.22-10-2020'!$AR$92="","",'CJ-CCN-RG-02 V1 F.22-10-2020'!$AR$92),"
",IF('CJ-CCN-RG-02 V1 F.22-10-2020'!$AR$93="","",'CJ-CCN-RG-02 V1 F.22-10-2020'!$AR$93),"
",IF('CJ-CCN-RG-02 V1 F.22-10-2020'!$AR$94="","",'CJ-CCN-RG-02 V1 F.22-10-2020'!$AR$94),"
",IF('CJ-CCN-RG-02 V1 F.22-10-2020'!$AR$95="","",'CJ-CCN-RG-02 V1 F.22-10-2020'!$AR$95))</f>
        <v xml:space="preserve">Fuerte
</v>
      </c>
      <c r="R21" s="239" t="str">
        <f>CONCATENATE(IF('CJ-CCN-RG-02 V1 F.22-10-2020'!$AT$86="","",'CJ-CCN-RG-02 V1 F.22-10-2020'!$AT$86),"
",IF('CJ-CCN-RG-02 V1 F.22-10-2020'!$AT$87="","",'CJ-CCN-RG-02 V1 F.22-10-2020'!$AT$87),"
",IF('CJ-CCN-RG-02 V1 F.22-10-2020'!$AT$88="","",'CJ-CCN-RG-02 V1 F.22-10-2020'!$AT$88),"
",IF('CJ-CCN-RG-02 V1 F.22-10-2020'!$AT$89="","",'CJ-CCN-RG-02 V1 F.22-10-2020'!$AT$89),"
",IF('CJ-CCN-RG-02 V1 F.22-10-2020'!$AT$90="","",'CJ-CCN-RG-02 V1 F.22-10-2020'!$AT$90),"
",IF('CJ-CCN-RG-02 V1 F.22-10-2020'!$AT$91="","",'CJ-CCN-RG-02 V1 F.22-10-2020'!$AT$91),"
",IF('CJ-CCN-RG-02 V1 F.22-10-2020'!$AT$92="","",'CJ-CCN-RG-02 V1 F.22-10-2020'!$AT$92),"
",IF('CJ-CCN-RG-02 V1 F.22-10-2020'!$AT$93="","",'CJ-CCN-RG-02 V1 F.22-10-2020'!$AT$93),"
",IF('CJ-CCN-RG-02 V1 F.22-10-2020'!$AT$94="","",'CJ-CCN-RG-02 V1 F.22-10-2020'!$AT$94),"
",IF('CJ-CCN-RG-02 V1 F.22-10-2020'!$AT$95="","",'CJ-CCN-RG-02 V1 F.22-10-2020'!$AT$95))</f>
        <v xml:space="preserve">Fuerte
</v>
      </c>
      <c r="S21" s="236" t="str">
        <f>IF('CJ-CCN-RG-02 V1 F.22-10-2020'!$AW$86="","",'CJ-CCN-RG-02 V1 F.22-10-2020'!$AW$86)</f>
        <v>Fuerte</v>
      </c>
      <c r="T21" s="239" t="str">
        <f>IF('CJ-CCN-RG-02 V1 F.22-10-2020'!$AZ$86="","",'CJ-CCN-RG-02 V1 F.22-10-2020'!$AZ$86)</f>
        <v>Directamente</v>
      </c>
      <c r="U21" s="234" t="str">
        <f>CONCATENATE(IF('CJ-CCN-RG-02 V1 F.22-10-2020'!$D$101="","",'CJ-CCN-RG-02 V1 F.22-10-2020'!$D$101),"
",IF('CJ-CCN-RG-02 V1 F.22-10-2020'!$D$102="","",'CJ-CCN-RG-02 V1 F.22-10-2020'!$D$102),"
",IF('CJ-CCN-RG-02 V1 F.22-10-2020'!$D$103="","",'CJ-CCN-RG-02 V1 F.22-10-2020'!$D$103),"
",IF('CJ-CCN-RG-02 V1 F.22-10-2020'!$D$104="","",'CJ-CCN-RG-02 V1 F.22-10-2020'!$D$104),"
",IF('CJ-CCN-RG-02 V1 F.22-10-2020'!$D$105="","",'CJ-CCN-RG-02 V1 F.22-10-2020'!$D$105),"
",IF('CJ-CCN-RG-02 V1 F.22-10-2020'!$D$106="","",'CJ-CCN-RG-02 V1 F.22-10-2020'!$D$106),"
",IF('CJ-CCN-RG-02 V1 F.22-10-2020'!$D$107="","",'CJ-CCN-RG-02 V1 F.22-10-2020'!$D$107),"
",IF('CJ-CCN-RG-02 V1 F.22-10-2020'!$D$108="","",'CJ-CCN-RG-02 V1 F.22-10-2020'!$D$108),"
",IF('CJ-CCN-RG-02 V1 F.22-10-2020'!$D$109="","",'CJ-CCN-RG-02 V1 F.22-10-2020'!$D$109),"
",IF('CJ-CCN-RG-02 V1 F.22-10-2020'!$D$110="","",'CJ-CCN-RG-02 V1 F.22-10-2020'!$D$110))</f>
        <v xml:space="preserve">
</v>
      </c>
      <c r="V21" s="239" t="str">
        <f>CONCATENATE(IF('CJ-CCN-RG-02 V1 F.22-10-2020'!$AL$101="","",'CJ-CCN-RG-02 V1 F.22-10-2020'!$AL$101),"
",IF('CJ-CCN-RG-02 V1 F.22-10-2020'!$AL$102="","",'CJ-CCN-RG-02 V1 F.22-10-2020'!$AL$102),"
",IF('CJ-CCN-RG-02 V1 F.22-10-2020'!$AL$103="","",'CJ-CCN-RG-02 V1 F.22-10-2020'!$AL$103),"
",IF('CJ-CCN-RG-02 V1 F.22-10-2020'!$AL$104="","",'CJ-CCN-RG-02 V1 F.22-10-2020'!$AL$104),"
",IF('CJ-CCN-RG-02 V1 F.22-10-2020'!$AL$105="","",'CJ-CCN-RG-02 V1 F.22-10-2020'!$AL$105),"
",IF('CJ-CCN-RG-02 V1 F.22-10-2020'!$AL$106="","",'CJ-CCN-RG-02 V1 F.22-10-2020'!$AL$106),"
",IF('CJ-CCN-RG-02 V1 F.22-10-2020'!$AL$107="","",'CJ-CCN-RG-02 V1 F.22-10-2020'!$AL$107),"
",IF('CJ-CCN-RG-02 V1 F.22-10-2020'!$AL$108="","",'CJ-CCN-RG-02 V1 F.22-10-2020'!$AL$108),"
",IF('CJ-CCN-RG-02 V1 F.22-10-2020'!$AL$109="","",'CJ-CCN-RG-02 V1 F.22-10-2020'!$AL$109),"
",IF('CJ-CCN-RG-02 V1 F.22-10-2020'!$AL$110="","",'CJ-CCN-RG-02 V1 F.22-10-2020'!$AL$110))</f>
        <v xml:space="preserve">
</v>
      </c>
      <c r="W21" s="239" t="str">
        <f>CONCATENATE(IF('CJ-CCN-RG-02 V1 F.22-10-2020'!$AR$101="","",'CJ-CCN-RG-02 V1 F.22-10-2020'!$AR$101),"
",IF('CJ-CCN-RG-02 V1 F.22-10-2020'!$AR$102="","",'CJ-CCN-RG-02 V1 F.22-10-2020'!$AR$102),"
",IF('CJ-CCN-RG-02 V1 F.22-10-2020'!$AR$103="","",'CJ-CCN-RG-02 V1 F.22-10-2020'!$AR$103),"
",IF('CJ-CCN-RG-02 V1 F.22-10-2020'!$AR$104="","",'CJ-CCN-RG-02 V1 F.22-10-2020'!$AR$104),"
",IF('CJ-CCN-RG-02 V1 F.22-10-2020'!$AR$105="","",'CJ-CCN-RG-02 V1 F.22-10-2020'!$AR$105),"
",IF('CJ-CCN-RG-02 V1 F.22-10-2020'!$AR$106="","",'CJ-CCN-RG-02 V1 F.22-10-2020'!$AR$106),"
",IF('CJ-CCN-RG-02 V1 F.22-10-2020'!$AR$107="","",'CJ-CCN-RG-02 V1 F.22-10-2020'!$AR$107),"
",IF('CJ-CCN-RG-02 V1 F.22-10-2020'!$AR$108="","",'CJ-CCN-RG-02 V1 F.22-10-2020'!$AR$108),"
",IF('CJ-CCN-RG-02 V1 F.22-10-2020'!$AR$109="","",'CJ-CCN-RG-02 V1 F.22-10-2020'!$AR$109),"
",IF('CJ-CCN-RG-02 V1 F.22-10-2020'!$AR$110="","",'CJ-CCN-RG-02 V1 F.22-10-2020'!$AR$110))</f>
        <v xml:space="preserve">
</v>
      </c>
      <c r="X21" s="239" t="str">
        <f>CONCATENATE(IF('CJ-CCN-RG-02 V1 F.22-10-2020'!$AT$101="","",'CJ-CCN-RG-02 V1 F.22-10-2020'!$AT$101),"
",IF('CJ-CCN-RG-02 V1 F.22-10-2020'!$AT$102="","",'CJ-CCN-RG-02 V1 F.22-10-2020'!$AT$102),"
",IF('CJ-CCN-RG-02 V1 F.22-10-2020'!$AT$103="","",'CJ-CCN-RG-02 V1 F.22-10-2020'!$AT$103),"
",IF('CJ-CCN-RG-02 V1 F.22-10-2020'!$AT$104="","",'CJ-CCN-RG-02 V1 F.22-10-2020'!$AT$104),"
",IF('CJ-CCN-RG-02 V1 F.22-10-2020'!$AT$105="","",'CJ-CCN-RG-02 V1 F.22-10-2020'!$AT$105),"
",IF('CJ-CCN-RG-02 V1 F.22-10-2020'!$AT$106="","",'CJ-CCN-RG-02 V1 F.22-10-2020'!$AT$106),"
",IF('CJ-CCN-RG-02 V1 F.22-10-2020'!$AT$107="","",'CJ-CCN-RG-02 V1 F.22-10-2020'!$AT$107),"
",IF('CJ-CCN-RG-02 V1 F.22-10-2020'!$AT$108="","",'CJ-CCN-RG-02 V1 F.22-10-2020'!$AT$108),"
",IF('CJ-CCN-RG-02 V1 F.22-10-2020'!$AT$109="","",'CJ-CCN-RG-02 V1 F.22-10-2020'!$AT$109),"
",IF('CJ-CCN-RG-02 V1 F.22-10-2020'!$AT$110="","",'CJ-CCN-RG-02 V1 F.22-10-2020'!$AT$110))</f>
        <v xml:space="preserve">
</v>
      </c>
      <c r="Y21" s="236" t="str">
        <f>IF('CJ-CCN-RG-02 V1 F.22-10-2020'!$AW$101="","",'CJ-CCN-RG-02 V1 F.22-10-2020'!$AW$101)</f>
        <v/>
      </c>
      <c r="Z21" s="239" t="str">
        <f>IF('CJ-CCN-RG-02 V1 F.22-10-2020'!$AZ$101="","",'CJ-CCN-RG-02 V1 F.22-10-2020'!$AZ$101)</f>
        <v/>
      </c>
      <c r="AA21" s="235" t="str">
        <f>IF('CJ-CCN-RG-02 V1 F.22-10-2020'!$J$126="","",'CJ-CCN-RG-02 V1 F.22-10-2020'!$J$126)</f>
        <v>Rara vez (1)</v>
      </c>
      <c r="AB21" s="235" t="str">
        <f>IF('CJ-CCN-RG-02 V1 F.22-10-2020'!$J$133="","",'CJ-CCN-RG-02 V1 F.22-10-2020'!$J$133)</f>
        <v>Menor (2)</v>
      </c>
      <c r="AC21" s="237" t="str">
        <f>IF('CJ-CCN-RG-02 V1 F.22-10-2020'!$AP$125="","",'CJ-CCN-RG-02 V1 F.22-10-2020'!$AP$125)</f>
        <v>Baja</v>
      </c>
      <c r="AD21" s="228" t="str">
        <f>IF('CJ-CCN-RG-02 V1 F.22-10-2020'!$AP$129="","",'CJ-CCN-RG-02 V1 F.22-10-2020'!$AP$129)</f>
        <v>Con el control descrito se mitiga la materialización del riesgo, ya que al verificar la información contenida en las solicitudes se puede continuar con el tramite de derecho de preferencia.</v>
      </c>
      <c r="AE21" s="229" t="str">
        <f>IF('CJ-CCN-RG-02 V1 F.22-10-2020'!$T$144="x",Datos!$AU$2,IF('CJ-CCN-RG-02 V1 F.22-10-2020'!$AM$144="x",Datos!$AU$3,""))</f>
        <v>Reducir</v>
      </c>
      <c r="AF21" s="231" t="str">
        <f>CONCATENATE(IF('CJ-CCN-RG-02 V1 F.22-10-2020'!$V$154="","",'CJ-CCN-RG-02 V1 F.22-10-2020'!$V$154),"
",IF('CJ-CCN-RG-02 V1 F.22-10-2020'!$V$155="","",'CJ-CCN-RG-02 V1 F.22-10-2020'!$V$155),"
",IF('CJ-CCN-RG-02 V1 F.22-10-2020'!$V$156="","",'CJ-CCN-RG-02 V1 F.22-10-2020'!$V$156),"
",IF('CJ-CCN-RG-02 V1 F.22-10-2020'!$V$157="","",'CJ-CCN-RG-02 V1 F.22-10-2020'!$V$157),"
",IF('CJ-CCN-RG-02 V1 F.22-10-2020'!$V$158="","",'CJ-CCN-RG-02 V1 F.22-10-2020'!$V$158),"
",IF('CJ-CCN-RG-02 V1 F.22-10-2020'!$V$159="","",'CJ-CCN-RG-02 V1 F.22-10-2020'!$V$159),"
",IF('CJ-CCN-RG-02 V1 F.22-10-2020'!$V$160="","",'CJ-CCN-RG-02 V1 F.22-10-2020'!$V$160),"
",IF('CJ-CCN-RG-02 V1 F.22-10-2020'!$V$161="","",'CJ-CCN-RG-02 V1 F.22-10-2020'!$V$161),"
",IF('CJ-CCN-RG-02 V1 F.22-10-2020'!$V$162="","",'CJ-CCN-RG-02 V1 F.22-10-2020'!$V$162),"
",IF('CJ-CCN-RG-02 V1 F.22-10-2020'!$V$163="","",'CJ-CCN-RG-02 V1 F.22-10-2020'!$V$163),"
_______________
",IF('CJ-CCN-RG-02 V1 F.22-10-2020'!$V$164="","",'CJ-CCN-RG-02 V1 F.22-10-2020'!$V$164),"
",IF('CJ-CCN-RG-02 V1 F.22-10-2020'!$V$165="","",'CJ-CCN-RG-02 V1 F.22-10-2020'!$V$165),"
",IF('CJ-CCN-RG-02 V1 F.22-10-2020'!$V$166="","",'CJ-CCN-RG-02 V1 F.22-10-2020'!$V$166),"
",IF('CJ-CCN-RG-02 V1 F.22-10-2020'!$V$167="","",'CJ-CCN-RG-02 V1 F.22-10-2020'!$V$167),"
",IF('CJ-CCN-RG-02 V1 F.22-10-2020'!$V$168="","",'CJ-CCN-RG-02 V1 F.22-10-2020'!$V$168),"
",IF('CJ-CCN-RG-02 V1 F.22-10-2020'!$V$169="","",'CJ-CCN-RG-02 V1 F.22-10-2020'!$V$169),"
",IF('CJ-CCN-RG-02 V1 F.22-10-2020'!$V$170="","",'CJ-CCN-RG-02 V1 F.22-10-2020'!$V$170),"
",IF('CJ-CCN-RG-02 V1 F.22-10-2020'!$V$171="","",'CJ-CCN-RG-02 V1 F.22-10-2020'!$V$171),"
",IF('CJ-CCN-RG-02 V1 F.22-10-2020'!$V$172="","",'CJ-CCN-RG-02 V1 F.22-10-2020'!$V$172),"
",IF('CJ-CCN-RG-02 V1 F.22-10-2020'!$V$163="","",'CJ-CCN-RG-02 V1 F.22-10-2020'!$V$173),"")</f>
        <v xml:space="preserve">
_______________
</v>
      </c>
      <c r="AG21" s="231" t="str">
        <f>CONCATENATE(IF('CJ-CCN-RG-02 V1 F.22-10-2020'!$AH$154="","",'CJ-CCN-RG-02 V1 F.22-10-2020'!$AH$154),"
",IF('CJ-CCN-RG-02 V1 F.22-10-2020'!$AH$155="","",'CJ-CCN-RG-02 V1 F.22-10-2020'!$AH$155),"
",IF('CJ-CCN-RG-02 V1 F.22-10-2020'!$AH$156="","",'CJ-CCN-RG-02 V1 F.22-10-2020'!$AH$156),"
",IF('CJ-CCN-RG-02 V1 F.22-10-2020'!$AH$157="","",'CJ-CCN-RG-02 V1 F.22-10-2020'!$AH$157),"
",IF('CJ-CCN-RG-02 V1 F.22-10-2020'!$AH$158="","",'CJ-CCN-RG-02 V1 F.22-10-2020'!$AH$158),"
",IF('CJ-CCN-RG-02 V1 F.22-10-2020'!$AH$159="","",'CJ-CCN-RG-02 V1 F.22-10-2020'!$AH$159),"
",IF('CJ-CCN-RG-02 V1 F.22-10-2020'!$AH$160="","",'CJ-CCN-RG-02 V1 F.22-10-2020'!$AH$160),"
",IF('CJ-CCN-RG-02 V1 F.22-10-2020'!$AH$161="","",'CJ-CCN-RG-02 V1 F.22-10-2020'!$AH$161),"
",IF('CJ-CCN-RG-02 V1 F.22-10-2020'!$AH$162="","",'CJ-CCN-RG-02 V1 F.22-10-2020'!$AH$162),"
",IF('CJ-CCN-RG-02 V1 F.22-10-2020'!$AH$163="","",'CJ-CCN-RG-02 V1 F.22-10-2020'!$AH$163),"
_______________
",IF('CJ-CCN-RG-02 V1 F.22-10-2020'!$AH$164="","",'CJ-CCN-RG-02 V1 F.22-10-2020'!$AH$164),"
",IF('CJ-CCN-RG-02 V1 F.22-10-2020'!$AH$165="","",'CJ-CCN-RG-02 V1 F.22-10-2020'!$AH$165),"
",IF('CJ-CCN-RG-02 V1 F.22-10-2020'!$AH$166="","",'CJ-CCN-RG-02 V1 F.22-10-2020'!$AH$166),"
",IF('CJ-CCN-RG-02 V1 F.22-10-2020'!$AH$167="","",'CJ-CCN-RG-02 V1 F.22-10-2020'!$AH$167),"
",IF('CJ-CCN-RG-02 V1 F.22-10-2020'!$AH$168="","",'CJ-CCN-RG-02 V1 F.22-10-2020'!$AH$168),"
",IF('CJ-CCN-RG-02 V1 F.22-10-2020'!$AH$169="","",'CJ-CCN-RG-02 V1 F.22-10-2020'!$AH$169),"
",IF('CJ-CCN-RG-02 V1 F.22-10-2020'!$AH$170="","",'CJ-CCN-RG-02 V1 F.22-10-2020'!$AH$170),"
",IF('CJ-CCN-RG-02 V1 F.22-10-2020'!$AH$171="","",'CJ-CCN-RG-02 V1 F.22-10-2020'!$AH$171),"
",IF('CJ-CCN-RG-02 V1 F.22-10-2020'!$AH$172="","",'CJ-CCN-RG-02 V1 F.22-10-2020'!$AH$172),"
",IF('CJ-CCN-RG-02 V1 F.22-10-2020'!$AH$163="","",'CJ-CCN-RG-02 V1 F.22-10-2020'!$AH$173),"")</f>
        <v xml:space="preserve">
_______________
</v>
      </c>
      <c r="AH21" s="231" t="str">
        <f>CONCATENATE(IF('CJ-CCN-RG-02 V1 F.22-10-2020'!$AQ$154="","",'CJ-CCN-RG-02 V1 F.22-10-2020'!$AQ$154),"
",IF('CJ-CCN-RG-02 V1 F.22-10-2020'!$AQ$155="","",'CJ-CCN-RG-02 V1 F.22-10-2020'!$AQ$155),"
",IF('CJ-CCN-RG-02 V1 F.22-10-2020'!$AQ$156="","",'CJ-CCN-RG-02 V1 F.22-10-2020'!$AQ$156),"
",IF('CJ-CCN-RG-02 V1 F.22-10-2020'!$AQ$157="","",'CJ-CCN-RG-02 V1 F.22-10-2020'!$AQ$157),"
",IF('CJ-CCN-RG-02 V1 F.22-10-2020'!$AQ$158="","",'CJ-CCN-RG-02 V1 F.22-10-2020'!$AQ$158),"
",IF('CJ-CCN-RG-02 V1 F.22-10-2020'!$AQ$159="","",'CJ-CCN-RG-02 V1 F.22-10-2020'!$AQ$159),"
",IF('CJ-CCN-RG-02 V1 F.22-10-2020'!$AQ$160="","",'CJ-CCN-RG-02 V1 F.22-10-2020'!$AQ$160),"
",IF('CJ-CCN-RG-02 V1 F.22-10-2020'!$AQ$161="","",'CJ-CCN-RG-02 V1 F.22-10-2020'!$AQ$161),"
",IF('CJ-CCN-RG-02 V1 F.22-10-2020'!$AQ$162="","",'CJ-CCN-RG-02 V1 F.22-10-2020'!$AQ$162),"
",IF('CJ-CCN-RG-02 V1 F.22-10-2020'!$AQ$163="","",'CJ-CCN-RG-02 V1 F.22-10-2020'!$AQ$163),"
_______________
",IF('CJ-CCN-RG-02 V1 F.22-10-2020'!$AQ$164="","",'CJ-CCN-RG-02 V1 F.22-10-2020'!$AQ$164),"
",IF('CJ-CCN-RG-02 V1 F.22-10-2020'!$AQ$165="","",'CJ-CCN-RG-02 V1 F.22-10-2020'!$AQ$165),"
",IF('CJ-CCN-RG-02 V1 F.22-10-2020'!$AQ$166="","",'CJ-CCN-RG-02 V1 F.22-10-2020'!$AQ$166),"
",IF('CJ-CCN-RG-02 V1 F.22-10-2020'!$AQ$167="","",'CJ-CCN-RG-02 V1 F.22-10-2020'!$AQ$167),"
",IF('CJ-CCN-RG-02 V1 F.22-10-2020'!$AQ$168="","",'CJ-CCN-RG-02 V1 F.22-10-2020'!$AQ$168),"
",IF('CJ-CCN-RG-02 V1 F.22-10-2020'!$AQ$169="","",'CJ-CCN-RG-02 V1 F.22-10-2020'!$AQ$169),"
",IF('CJ-CCN-RG-02 V1 F.22-10-2020'!$AQ$170="","",'CJ-CCN-RG-02 V1 F.22-10-2020'!$AQ$170),"
",IF('CJ-CCN-RG-02 V1 F.22-10-2020'!$AQ$171="","",'CJ-CCN-RG-02 V1 F.22-10-2020'!$AQ$171),"
",IF('CJ-CCN-RG-02 V1 F.22-10-2020'!$AQ$172="","",'CJ-CCN-RG-02 V1 F.22-10-2020'!$AQ$172),"
",IF('CJ-CCN-RG-02 V1 F.22-10-2020'!$AQ$163="","",'CJ-CCN-RG-02 V1 F.22-10-2020'!$AQ$173),"")</f>
        <v xml:space="preserve">
_______________
</v>
      </c>
      <c r="AI21" s="238" t="str">
        <f>CONCATENATE(IF('CJ-CCN-RG-02 V1 F.22-10-2020'!$BA$154="","",TEXT('CJ-CCN-RG-02 V1 F.22-10-2020'!$BA$154,"dd/mm/yyyy")),"
",IF('CJ-CCN-RG-02 V1 F.22-10-2020'!$BA$155="","",TEXT('CJ-CCN-RG-02 V1 F.22-10-2020'!$BA$155,"dd/mm/yyyy")),"
",IF('CJ-CCN-RG-02 V1 F.22-10-2020'!$BA$156="","",TEXT('CJ-CCN-RG-02 V1 F.22-10-2020'!$BA$156,"dd/mm/yyyy")),"
",IF('CJ-CCN-RG-02 V1 F.22-10-2020'!$BA$157="","",TEXT('CJ-CCN-RG-02 V1 F.22-10-2020'!$BA$157,"dd/mm/yyyy")),"
",IF('CJ-CCN-RG-02 V1 F.22-10-2020'!$BA$158="","",TEXT('CJ-CCN-RG-02 V1 F.22-10-2020'!$BA$158,"dd/mm/yyyy")),"
",IF('CJ-CCN-RG-02 V1 F.22-10-2020'!$BA$159="","",TEXT('CJ-CCN-RG-02 V1 F.22-10-2020'!$BA$159,"dd/mm/yyyy")),"
",IF('CJ-CCN-RG-02 V1 F.22-10-2020'!$BA$160="","",TEXT('CJ-CCN-RG-02 V1 F.22-10-2020'!$BA$160,"dd/mm/yyyy")),"
",IF('CJ-CCN-RG-02 V1 F.22-10-2020'!$BA$161="","",TEXT('CJ-CCN-RG-02 V1 F.22-10-2020'!$BA$161,"dd/mm/yyyy")),"
",IF('CJ-CCN-RG-02 V1 F.22-10-2020'!$BA$162="","",TEXT('CJ-CCN-RG-02 V1 F.22-10-2020'!$BA$162,"dd/mm/yyyy")),"
",IF('CJ-CCN-RG-02 V1 F.22-10-2020'!$BA$163="","",TEXT('CJ-CCN-RG-02 V1 F.22-10-2020'!$BA$163,"dd/mm/yyyy")),"
_______________
",IF('CJ-CCN-RG-02 V1 F.22-10-2020'!$BA$164="","",TEXT('CJ-CCN-RG-02 V1 F.22-10-2020'!$BA$164,"dd/mm/yyyy")),"
",IF('CJ-CCN-RG-02 V1 F.22-10-2020'!$BA$165="","",TEXT('CJ-CCN-RG-02 V1 F.22-10-2020'!$BA$165,"dd/mm/yyyy")),"
",IF('CJ-CCN-RG-02 V1 F.22-10-2020'!$BA$166="","",TEXT('CJ-CCN-RG-02 V1 F.22-10-2020'!$BA$166,"dd/mm/yyyy")),"
",IF('CJ-CCN-RG-02 V1 F.22-10-2020'!$BA$167="","",TEXT('CJ-CCN-RG-02 V1 F.22-10-2020'!$BA$167,"dd/mm/yyyy")),"
",IF('CJ-CCN-RG-02 V1 F.22-10-2020'!$BA$168="","",TEXT('CJ-CCN-RG-02 V1 F.22-10-2020'!$BA$168,"dd/mm/yyyy")),"
",IF('CJ-CCN-RG-02 V1 F.22-10-2020'!$BA$169="","",TEXT('CJ-CCN-RG-02 V1 F.22-10-2020'!$BA$169,"dd/mm/yyyy")),"
",IF('CJ-CCN-RG-02 V1 F.22-10-2020'!$BA$170="","",TEXT('CJ-CCN-RG-02 V1 F.22-10-2020'!$BA$170,"dd/mm/yyyy")),"
",IF('CJ-CCN-RG-02 V1 F.22-10-2020'!$BA$171="","",TEXT('CJ-CCN-RG-02 V1 F.22-10-2020'!$BA$171,"dd/mm/yyyy")),"
",IF('CJ-CCN-RG-02 V1 F.22-10-2020'!$BA$172="","",TEXT('CJ-CCN-RG-02 V1 F.22-10-2020'!$BA$172,"dd/mm/yyyy")),"
",IF('CJ-CCN-RG-02 V1 F.22-10-2020'!$BA$173="","",TEXT('CJ-CCN-RG-02 V1 F.22-10-2020'!$BA$173,"dd/mm/yyyy")))</f>
        <v xml:space="preserve">
_______________
</v>
      </c>
      <c r="AJ21" s="238" t="str">
        <f>CONCATENATE(IF('CJ-CCN-RG-02 V1 F.22-10-2020'!$BG$154="","",TEXT('CJ-CCN-RG-02 V1 F.22-10-2020'!$BG$154,"dd/mm/yyyy")),"
",IF('CJ-CCN-RG-02 V1 F.22-10-2020'!$BG$155="","",TEXT('CJ-CCN-RG-02 V1 F.22-10-2020'!$BG$155,"dd/mm/yyyy")),"
",IF('CJ-CCN-RG-02 V1 F.22-10-2020'!$BG$156="","",TEXT('CJ-CCN-RG-02 V1 F.22-10-2020'!$BG$156,"dd/mm/yyyy")),"
",IF('CJ-CCN-RG-02 V1 F.22-10-2020'!$BG$157="","",TEXT('CJ-CCN-RG-02 V1 F.22-10-2020'!$BG$157,"dd/mm/yyyy")),"
",IF('CJ-CCN-RG-02 V1 F.22-10-2020'!$BG$158="","",TEXT('CJ-CCN-RG-02 V1 F.22-10-2020'!$BG$158,"dd/mm/yyyy")),"
",IF('CJ-CCN-RG-02 V1 F.22-10-2020'!$BG$159="","",TEXT('CJ-CCN-RG-02 V1 F.22-10-2020'!$BG$159,"dd/mm/yyyy")),"
",IF('CJ-CCN-RG-02 V1 F.22-10-2020'!$BG$160="","",TEXT('CJ-CCN-RG-02 V1 F.22-10-2020'!$BG$160,"dd/mm/yyyy")),"
",IF('CJ-CCN-RG-02 V1 F.22-10-2020'!$BG$161="","",TEXT('CJ-CCN-RG-02 V1 F.22-10-2020'!$BG$161,"dd/mm/yyyy")),"
",IF('CJ-CCN-RG-02 V1 F.22-10-2020'!$BG$162="","",TEXT('CJ-CCN-RG-02 V1 F.22-10-2020'!$BG$162,"dd/mm/yyyy")),"
",IF('CJ-CCN-RG-02 V1 F.22-10-2020'!$BG$163="","",TEXT('CJ-CCN-RG-02 V1 F.22-10-2020'!$BG$163,"dd/mm/yyyy")),"
_______________
",IF('CJ-CCN-RG-02 V1 F.22-10-2020'!$BG$164="","",TEXT('CJ-CCN-RG-02 V1 F.22-10-2020'!$BG$164,"dd/mm/yyyy")),"
",IF('CJ-CCN-RG-02 V1 F.22-10-2020'!$BG$165="","",TEXT('CJ-CCN-RG-02 V1 F.22-10-2020'!$BG$165,"dd/mm/yyyy")),"
",IF('CJ-CCN-RG-02 V1 F.22-10-2020'!$BG$166="","",TEXT('CJ-CCN-RG-02 V1 F.22-10-2020'!$BG$166,"dd/mm/yyyy")),"
",IF('CJ-CCN-RG-02 V1 F.22-10-2020'!$BG$167="","",TEXT('CJ-CCN-RG-02 V1 F.22-10-2020'!$BG$167,"dd/mm/yyyy")),"
",IF('CJ-CCN-RG-02 V1 F.22-10-2020'!$BG$168="","",TEXT('CJ-CCN-RG-02 V1 F.22-10-2020'!$BG$168,"dd/mm/yyyy")),"
",IF('CJ-CCN-RG-02 V1 F.22-10-2020'!$BG$169="","",TEXT('CJ-CCN-RG-02 V1 F.22-10-2020'!$BG$169,"dd/mm/yyyy")),"
",IF('CJ-CCN-RG-02 V1 F.22-10-2020'!$BG$170="","",TEXT('CJ-CCN-RG-02 V1 F.22-10-2020'!$BG$170,"dd/mm/yyyy")),"
",IF('CJ-CCN-RG-02 V1 F.22-10-2020'!$BG$171="","",TEXT('CJ-CCN-RG-02 V1 F.22-10-2020'!$BG$171,"dd/mm/yyyy")),"
",IF('CJ-CCN-RG-02 V1 F.22-10-2020'!$BG$172="","",TEXT('CJ-CCN-RG-02 V1 F.22-10-2020'!$BG$172,"dd/mm/yyyy")),"
",IF('CJ-CCN-RG-02 V1 F.22-10-2020'!$BG$173="","",TEXT('CJ-CCN-RG-02 V1 F.22-10-2020'!$BG$173,"dd/mm/yyyy")))</f>
        <v xml:space="preserve">
_______________
</v>
      </c>
      <c r="AK21" s="228" t="str">
        <f>CONCATENATE(IF('CJ-CCN-RG-02 V1 F.22-10-2020'!$V$179="","",'CJ-CCN-RG-02 V1 F.22-10-2020'!$V$179),"
",IF('CJ-CCN-RG-02 V1 F.22-10-2020'!$V$180="","",'CJ-CCN-RG-02 V1 F.22-10-2020'!$V$180),"
",IF('CJ-CCN-RG-02 V1 F.22-10-2020'!$V$181="","",'CJ-CCN-RG-02 V1 F.22-10-2020'!$V$181),"
",IF('CJ-CCN-RG-02 V1 F.22-10-2020'!$V$182="","",'CJ-CCN-RG-02 V1 F.22-10-2020'!$V$182),"
",IF('CJ-CCN-RG-02 V1 F.22-10-2020'!$V$183="","",'CJ-CCN-RG-02 V1 F.22-10-2020'!$V$183),"
",IF('CJ-CCN-RG-02 V1 F.22-10-2020'!$V$184="","",'CJ-CCN-RG-02 V1 F.22-10-2020'!$V$184),"
",IF('CJ-CCN-RG-02 V1 F.22-10-2020'!$V$185="","",'CJ-CCN-RG-02 V1 F.22-10-2020'!$V$185),"
",IF('CJ-CCN-RG-02 V1 F.22-10-2020'!$V$186="","",'CJ-CCN-RG-02 V1 F.22-10-2020'!$V$186),"
",IF('CJ-CCN-RG-02 V1 F.22-10-2020'!$V$187="","",'CJ-CCN-RG-02 V1 F.22-10-2020'!$V$187),"
",IF('CJ-CCN-RG-02 V1 F.22-10-2020'!$V$188="","",'CJ-CCN-RG-02 V1 F.22-10-2020'!$V$188),"
_______________
",IF('CJ-CCN-RG-02 V1 F.22-10-2020'!$V$189="","",'CJ-CCN-RG-02 V1 F.22-10-2020'!$V$189),"
",IF('CJ-CCN-RG-02 V1 F.22-10-2020'!$V$190="","",'CJ-CCN-RG-02 V1 F.22-10-2020'!$V$190),"
",IF('CJ-CCN-RG-02 V1 F.22-10-2020'!$V$191="","",'CJ-CCN-RG-02 V1 F.22-10-2020'!$V$191),"
",IF('CJ-CCN-RG-02 V1 F.22-10-2020'!$V$192="","",'CJ-CCN-RG-02 V1 F.22-10-2020'!$V$192),"
",IF('CJ-CCN-RG-02 V1 F.22-10-2020'!$V$193="","",'CJ-CCN-RG-02 V1 F.22-10-2020'!$V$193),"
",IF('CJ-CCN-RG-02 V1 F.22-10-2020'!$V$194="","",'CJ-CCN-RG-02 V1 F.22-10-2020'!$V$194),"
",IF('CJ-CCN-RG-02 V1 F.22-10-2020'!$V$195="","",'CJ-CCN-RG-02 V1 F.22-10-2020'!$V$195),"
",IF('CJ-CCN-RG-02 V1 F.22-10-2020'!$V$196="","",'CJ-CCN-RG-02 V1 F.22-10-2020'!$V$196),"
",IF('CJ-CCN-RG-02 V1 F.22-10-2020'!$V$197="","",'CJ-CCN-RG-02 V1 F.22-10-2020'!$V$197),"
",IF('CJ-CCN-RG-02 V1 F.22-10-2020'!$V$198="","",'CJ-CCN-RG-02 V1 F.22-10-2020'!$V$198),"")</f>
        <v xml:space="preserve">
_______________
</v>
      </c>
      <c r="AL21" s="228" t="str">
        <f>CONCATENATE(IF('CJ-CCN-RG-02 V1 F.22-10-2020'!$AH$179="","",'CJ-CCN-RG-02 V1 F.22-10-2020'!$AH$179),"
",IF('CJ-CCN-RG-02 V1 F.22-10-2020'!$AH$180="","",'CJ-CCN-RG-02 V1 F.22-10-2020'!$AH$180),"
",IF('CJ-CCN-RG-02 V1 F.22-10-2020'!$AH$181="","",'CJ-CCN-RG-02 V1 F.22-10-2020'!$AH$181),"
",IF('CJ-CCN-RG-02 V1 F.22-10-2020'!$AH$182="","",'CJ-CCN-RG-02 V1 F.22-10-2020'!$AH$182),"
",IF('CJ-CCN-RG-02 V1 F.22-10-2020'!$AH$183="","",'CJ-CCN-RG-02 V1 F.22-10-2020'!$AH$183),"
",IF('CJ-CCN-RG-02 V1 F.22-10-2020'!$AH$184="","",'CJ-CCN-RG-02 V1 F.22-10-2020'!$AH$184),"
",IF('CJ-CCN-RG-02 V1 F.22-10-2020'!$AH$185="","",'CJ-CCN-RG-02 V1 F.22-10-2020'!$AH$185),"
",IF('CJ-CCN-RG-02 V1 F.22-10-2020'!$AH$186="","",'CJ-CCN-RG-02 V1 F.22-10-2020'!$AH$186),"
",IF('CJ-CCN-RG-02 V1 F.22-10-2020'!$AH$187="","",'CJ-CCN-RG-02 V1 F.22-10-2020'!$AH$187),"
",IF('CJ-CCN-RG-02 V1 F.22-10-2020'!$AH$188="","",'CJ-CCN-RG-02 V1 F.22-10-2020'!$AH$188),"
_______________
",IF('CJ-CCN-RG-02 V1 F.22-10-2020'!$AH$189="","",'CJ-CCN-RG-02 V1 F.22-10-2020'!$AH$189),"
",IF('CJ-CCN-RG-02 V1 F.22-10-2020'!$AH$190="","",'CJ-CCN-RG-02 V1 F.22-10-2020'!$AH$190),"
",IF('CJ-CCN-RG-02 V1 F.22-10-2020'!$AH$191="","",'CJ-CCN-RG-02 V1 F.22-10-2020'!$AH$191),"
",IF('CJ-CCN-RG-02 V1 F.22-10-2020'!$AH$192="","",'CJ-CCN-RG-02 V1 F.22-10-2020'!$AH$192),"
",IF('CJ-CCN-RG-02 V1 F.22-10-2020'!$AH$193="","",'CJ-CCN-RG-02 V1 F.22-10-2020'!$AH$193),"
",IF('CJ-CCN-RG-02 V1 F.22-10-2020'!$AH$194="","",'CJ-CCN-RG-02 V1 F.22-10-2020'!$AH$194),"
",IF('CJ-CCN-RG-02 V1 F.22-10-2020'!$AH$195="","",'CJ-CCN-RG-02 V1 F.22-10-2020'!$AH$195),"
",IF('CJ-CCN-RG-02 V1 F.22-10-2020'!$AH$196="","",'CJ-CCN-RG-02 V1 F.22-10-2020'!$AH$196),"
",IF('CJ-CCN-RG-02 V1 F.22-10-2020'!$AH$197="","",'CJ-CCN-RG-02 V1 F.22-10-2020'!$AH$197),"
",IF('CJ-CCN-RG-02 V1 F.22-10-2020'!$AH$198="","",'CJ-CCN-RG-02 V1 F.22-10-2020'!$AH$198),"")</f>
        <v xml:space="preserve">
_______________
</v>
      </c>
      <c r="AM21" s="228" t="str">
        <f>CONCATENATE(IF('CJ-CCN-RG-02 V1 F.22-10-2020'!$AQ$179="","",'CJ-CCN-RG-02 V1 F.22-10-2020'!$AQ$179),"
",IF('CJ-CCN-RG-02 V1 F.22-10-2020'!$AQ$180="","",'CJ-CCN-RG-02 V1 F.22-10-2020'!$AQ$180),"
",IF('CJ-CCN-RG-02 V1 F.22-10-2020'!$AQ$181="","",'CJ-CCN-RG-02 V1 F.22-10-2020'!$AQ$181),"
",IF('CJ-CCN-RG-02 V1 F.22-10-2020'!$AQ$182="","",'CJ-CCN-RG-02 V1 F.22-10-2020'!$AQ$182),"
",IF('CJ-CCN-RG-02 V1 F.22-10-2020'!$AQ$183="","",'CJ-CCN-RG-02 V1 F.22-10-2020'!$AQ$183),"
",IF('CJ-CCN-RG-02 V1 F.22-10-2020'!$AQ$184="","",'CJ-CCN-RG-02 V1 F.22-10-2020'!$AQ$184),"
",IF('CJ-CCN-RG-02 V1 F.22-10-2020'!$AQ$185="","",'CJ-CCN-RG-02 V1 F.22-10-2020'!$AQ$185),"
",IF('CJ-CCN-RG-02 V1 F.22-10-2020'!$AQ$186="","",'CJ-CCN-RG-02 V1 F.22-10-2020'!$AQ$186),"
",IF('CJ-CCN-RG-02 V1 F.22-10-2020'!$AQ$187="","",'CJ-CCN-RG-02 V1 F.22-10-2020'!$AQ$187),"
",IF('CJ-CCN-RG-02 V1 F.22-10-2020'!$AQ$188="","",'CJ-CCN-RG-02 V1 F.22-10-2020'!$AQ$188),"
_______________
",IF('CJ-CCN-RG-02 V1 F.22-10-2020'!$AQ$189="","",'CJ-CCN-RG-02 V1 F.22-10-2020'!$AQ$189),"
",IF('CJ-CCN-RG-02 V1 F.22-10-2020'!$AQ$190="","",'CJ-CCN-RG-02 V1 F.22-10-2020'!$AQ$190),"
",IF('CJ-CCN-RG-02 V1 F.22-10-2020'!$AQ$191="","",'CJ-CCN-RG-02 V1 F.22-10-2020'!$AQ$191),"
",IF('CJ-CCN-RG-02 V1 F.22-10-2020'!$AQ$192="","",'CJ-CCN-RG-02 V1 F.22-10-2020'!$AQ$192),"
",IF('CJ-CCN-RG-02 V1 F.22-10-2020'!$AQ$193="","",'CJ-CCN-RG-02 V1 F.22-10-2020'!$AQ$193),"
",IF('CJ-CCN-RG-02 V1 F.22-10-2020'!$AQ$194="","",'CJ-CCN-RG-02 V1 F.22-10-2020'!$AQ$194),"
",IF('CJ-CCN-RG-02 V1 F.22-10-2020'!$AQ$195="","",'CJ-CCN-RG-02 V1 F.22-10-2020'!$AQ$195),"
",IF('CJ-CCN-RG-02 V1 F.22-10-2020'!$AQ$196="","",'CJ-CCN-RG-02 V1 F.22-10-2020'!$AQ$196),"
",IF('CJ-CCN-RG-02 V1 F.22-10-2020'!$AQ$197="","",'CJ-CCN-RG-02 V1 F.22-10-2020'!$AQ$197),"
",IF('CJ-CCN-RG-02 V1 F.22-10-2020'!$AQ$198="","",'CJ-CCN-RG-02 V1 F.22-10-2020'!$AQ$198),"")</f>
        <v xml:space="preserve">
_______________
</v>
      </c>
      <c r="AN21" s="241" t="str">
        <f>CONCATENATE(IF('CJ-CCN-RG-02 V1 F.22-10-2020'!$BA$179="","",TEXT('CJ-CCN-RG-02 V1 F.22-10-2020'!$BA$179,"dd/mm/yyyy")),"
",IF('CJ-CCN-RG-02 V1 F.22-10-2020'!$BA$180="","",TEXT('CJ-CCN-RG-02 V1 F.22-10-2020'!$BA$180,"dd/mm/yyyy")),"
",IF('CJ-CCN-RG-02 V1 F.22-10-2020'!$BA$181="","",TEXT('CJ-CCN-RG-02 V1 F.22-10-2020'!$BA$181,"dd/mm/yyyy")),"
",IF('CJ-CCN-RG-02 V1 F.22-10-2020'!$BA$182="","",TEXT('CJ-CCN-RG-02 V1 F.22-10-2020'!$BA$182,"dd/mm/yyyy")),"
",IF('CJ-CCN-RG-02 V1 F.22-10-2020'!$BA$183="","",TEXT('CJ-CCN-RG-02 V1 F.22-10-2020'!$BA$183,"dd/mm/yyyy")),"
",IF('CJ-CCN-RG-02 V1 F.22-10-2020'!$BA$184="","",TEXT('CJ-CCN-RG-02 V1 F.22-10-2020'!$BA$184,"dd/mm/yyyy")),"
",IF('CJ-CCN-RG-02 V1 F.22-10-2020'!$BA$185="","",TEXT('CJ-CCN-RG-02 V1 F.22-10-2020'!$BA$185,"dd/mm/yyyy")),"
",IF('CJ-CCN-RG-02 V1 F.22-10-2020'!$BA$186="","",TEXT('CJ-CCN-RG-02 V1 F.22-10-2020'!$BA$186,"dd/mm/yyyy")),"
",IF('CJ-CCN-RG-02 V1 F.22-10-2020'!$BA$187="","",TEXT('CJ-CCN-RG-02 V1 F.22-10-2020'!$BA$187,"dd/mm/yyyy")),"
",IF('CJ-CCN-RG-02 V1 F.22-10-2020'!$BA$188="","",TEXT('CJ-CCN-RG-02 V1 F.22-10-2020'!$BA$188,"dd/mm/yyyy")),"
_______________
",IF('CJ-CCN-RG-02 V1 F.22-10-2020'!$BA$189="","",TEXT('CJ-CCN-RG-02 V1 F.22-10-2020'!$BA$189,"dd/mm/yyyy")),"
",IF('CJ-CCN-RG-02 V1 F.22-10-2020'!$BA$190="","",TEXT('CJ-CCN-RG-02 V1 F.22-10-2020'!$BA$190,"dd/mm/yyyy")),"
",IF('CJ-CCN-RG-02 V1 F.22-10-2020'!$BA$191="","",TEXT('CJ-CCN-RG-02 V1 F.22-10-2020'!$BA$191,"dd/mm/yyyy")),"
",IF('CJ-CCN-RG-02 V1 F.22-10-2020'!$BA$192="","",TEXT('CJ-CCN-RG-02 V1 F.22-10-2020'!$BA$192,"dd/mm/yyyy")),"
",IF('CJ-CCN-RG-02 V1 F.22-10-2020'!$BA$193="","",TEXT('CJ-CCN-RG-02 V1 F.22-10-2020'!$BA$193,"dd/mm/yyyy")),"
",IF('CJ-CCN-RG-02 V1 F.22-10-2020'!$BA$194="","",TEXT('CJ-CCN-RG-02 V1 F.22-10-2020'!$BA$194,"dd/mm/yyyy")),"
",IF('CJ-CCN-RG-02 V1 F.22-10-2020'!$BA$195="","",TEXT('CJ-CCN-RG-02 V1 F.22-10-2020'!$BA$195,"dd/mm/yyyy")),"
",IF('CJ-CCN-RG-02 V1 F.22-10-2020'!$BA$196="","",TEXT('CJ-CCN-RG-02 V1 F.22-10-2020'!$BA$196,"dd/mm/yyyy")),"
",IF('CJ-CCN-RG-02 V1 F.22-10-2020'!$BA$197="","",TEXT('CJ-CCN-RG-02 V1 F.22-10-2020'!$BA$197,"dd/mm/yyyy")),"
",IF('CJ-CCN-RG-02 V1 F.22-10-2020'!$BA$198="","",TEXT('CJ-CCN-RG-02 V1 F.22-10-2020'!$BA$198,"dd/mm/yyyy")))</f>
        <v xml:space="preserve">
_______________
</v>
      </c>
      <c r="AO21" s="241" t="str">
        <f>CONCATENATE(IF('CJ-CCN-RG-02 V1 F.22-10-2020'!$BG$179="","",TEXT('CJ-CCN-RG-02 V1 F.22-10-2020'!$BG$179,"dd/mm/yyyy")),"
",IF('CJ-CCN-RG-02 V1 F.22-10-2020'!$BG$180="","",TEXT('CJ-CCN-RG-02 V1 F.22-10-2020'!$BG$180,"dd/mm/yyyy")),"
",IF('CJ-CCN-RG-02 V1 F.22-10-2020'!$BG$181="","",TEXT('CJ-CCN-RG-02 V1 F.22-10-2020'!$BG$181,"dd/mm/yyyy")),"
",IF('CJ-CCN-RG-02 V1 F.22-10-2020'!$BG$182="","",TEXT('CJ-CCN-RG-02 V1 F.22-10-2020'!$BG$182,"dd/mm/yyyy")),"
",IF('CJ-CCN-RG-02 V1 F.22-10-2020'!$BG$183="","",TEXT('CJ-CCN-RG-02 V1 F.22-10-2020'!$BG$183,"dd/mm/yyyy")),"
",IF('CJ-CCN-RG-02 V1 F.22-10-2020'!$BG$184="","",TEXT('CJ-CCN-RG-02 V1 F.22-10-2020'!$BG$184,"dd/mm/yyyy")),"
",IF('CJ-CCN-RG-02 V1 F.22-10-2020'!$BG$185="","",TEXT('CJ-CCN-RG-02 V1 F.22-10-2020'!$BG$185,"dd/mm/yyyy")),"
",IF('CJ-CCN-RG-02 V1 F.22-10-2020'!$BG$186="","",TEXT('CJ-CCN-RG-02 V1 F.22-10-2020'!$BG$186,"dd/mm/yyyy")),"
",IF('CJ-CCN-RG-02 V1 F.22-10-2020'!$BG$187="","",TEXT('CJ-CCN-RG-02 V1 F.22-10-2020'!$BG$187,"dd/mm/yyyy")),"
",IF('CJ-CCN-RG-02 V1 F.22-10-2020'!$BG$188="","",TEXT('CJ-CCN-RG-02 V1 F.22-10-2020'!$BG$188,"dd/mm/yyyy")),"
_______________
",IF('CJ-CCN-RG-02 V1 F.22-10-2020'!$BG$189="","",TEXT('CJ-CCN-RG-02 V1 F.22-10-2020'!$BG$189,"dd/mm/yyyy")),"
",IF('CJ-CCN-RG-02 V1 F.22-10-2020'!$BG$190="","",TEXT('CJ-CCN-RG-02 V1 F.22-10-2020'!$BG$190,"dd/mm/yyyy")),"
",IF('CJ-CCN-RG-02 V1 F.22-10-2020'!$BG$191="","",TEXT('CJ-CCN-RG-02 V1 F.22-10-2020'!$BG$191,"dd/mm/yyyy")),"
",IF('CJ-CCN-RG-02 V1 F.22-10-2020'!$BG$192="","",TEXT('CJ-CCN-RG-02 V1 F.22-10-2020'!$BG$192,"dd/mm/yyyy")),"
",IF('CJ-CCN-RG-02 V1 F.22-10-2020'!$BG$193="","",TEXT('CJ-CCN-RG-02 V1 F.22-10-2020'!$BG$193,"dd/mm/yyyy")),"
",IF('CJ-CCN-RG-02 V1 F.22-10-2020'!$BG$194="","",TEXT('CJ-CCN-RG-02 V1 F.22-10-2020'!$BG$194,"dd/mm/yyyy")),"
",IF('CJ-CCN-RG-02 V1 F.22-10-2020'!$BG$195="","",TEXT('CJ-CCN-RG-02 V1 F.22-10-2020'!$BG$195,"dd/mm/yyyy")),"
",IF('CJ-CCN-RG-02 V1 F.22-10-2020'!$BG$196="","",TEXT('CJ-CCN-RG-02 V1 F.22-10-2020'!$BG$196,"dd/mm/yyyy")),"
",IF('CJ-CCN-RG-02 V1 F.22-10-2020'!$BG$197="","",TEXT('CJ-CCN-RG-02 V1 F.22-10-2020'!$BG$197,"dd/mm/yyyy")),"
",IF('CJ-CCN-RG-02 V1 F.22-10-2020'!$BG$198="","",TEXT('CJ-CCN-RG-02 V1 F.22-10-2020'!$BG$198,"dd/mm/yyyy")))</f>
        <v xml:space="preserve">
_______________
</v>
      </c>
      <c r="AP21" s="228" t="str">
        <f>CONCATENATE(IF('CJ-CCN-RG-02 V1 F.22-10-2020'!$D$204="","",'CJ-CCN-RG-02 V1 F.22-10-2020'!$D$204),"
",IF('CJ-CCN-RG-02 V1 F.22-10-2020'!$D$205="","",'CJ-CCN-RG-02 V1 F.22-10-2020'!$D$205),"
",IF('CJ-CCN-RG-02 V1 F.22-10-2020'!$D$206="","",'CJ-CCN-RG-02 V1 F.22-10-2020'!$D$206),"
",IF('CJ-CCN-RG-02 V1 F.22-10-2020'!$D$207="","",'CJ-CCN-RG-02 V1 F.22-10-2020'!$D$207),"
",IF('CJ-CCN-RG-02 V1 F.22-10-2020'!$D$208="","",'CJ-CCN-RG-02 V1 F.22-10-2020'!$D$208),"
",IF('CJ-CCN-RG-02 V1 F.22-10-2020'!$D$209="","",'CJ-CCN-RG-02 V1 F.22-10-2020'!$D$209),"
",IF('CJ-CCN-RG-02 V1 F.22-10-2020'!$D$210="","",'CJ-CCN-RG-02 V1 F.22-10-2020'!$D$210),"
",IF('CJ-CCN-RG-02 V1 F.22-10-2020'!$D$211="","",'CJ-CCN-RG-02 V1 F.22-10-2020'!$D$211),"
",IF('CJ-CCN-RG-02 V1 F.22-10-2020'!$D$212="","",'CJ-CCN-RG-02 V1 F.22-10-2020'!$D$212),"
",IF('CJ-CCN-RG-02 V1 F.22-10-2020'!$D$213="","",'CJ-CCN-RG-02 V1 F.22-10-2020'!$D$213),"")</f>
        <v xml:space="preserve">
</v>
      </c>
      <c r="AQ21" s="228" t="str">
        <f>CONCATENATE(IF('CJ-CCN-RG-02 V1 F.22-10-2020'!$V$204="","",'CJ-CCN-RG-02 V1 F.22-10-2020'!$V$204),"
",IF('CJ-CCN-RG-02 V1 F.22-10-2020'!$V$205="","",'CJ-CCN-RG-02 V1 F.22-10-2020'!$V$205),"
",IF('CJ-CCN-RG-02 V1 F.22-10-2020'!$V$206="","",'CJ-CCN-RG-02 V1 F.22-10-2020'!$V$206),"
",IF('CJ-CCN-RG-02 V1 F.22-10-2020'!$V$207="","",'CJ-CCN-RG-02 V1 F.22-10-2020'!$V$207),"
",IF('CJ-CCN-RG-02 V1 F.22-10-2020'!$V$208="","",'CJ-CCN-RG-02 V1 F.22-10-2020'!$V$208),"
",IF('CJ-CCN-RG-02 V1 F.22-10-2020'!$V$209="","",'CJ-CCN-RG-02 V1 F.22-10-2020'!$V$209),"
",IF('CJ-CCN-RG-02 V1 F.22-10-2020'!$V$210="","",'CJ-CCN-RG-02 V1 F.22-10-2020'!$V$210),"
",IF('CJ-CCN-RG-02 V1 F.22-10-2020'!$V$211="","",'CJ-CCN-RG-02 V1 F.22-10-2020'!$V$211),"
",IF('CJ-CCN-RG-02 V1 F.22-10-2020'!$V$212="","",'CJ-CCN-RG-02 V1 F.22-10-2020'!$V$212),"
",IF('CJ-CCN-RG-02 V1 F.22-10-2020'!$V$213="","",'CJ-CCN-RG-02 V1 F.22-10-2020'!$V$213),"")</f>
        <v xml:space="preserve">
</v>
      </c>
      <c r="AR21" s="228" t="str">
        <f>CONCATENATE(IF('CJ-CCN-RG-02 V1 F.22-10-2020'!$AN$204="","",'CJ-CCN-RG-02 V1 F.22-10-2020'!$AN$204),"
",IF('CJ-CCN-RG-02 V1 F.22-10-2020'!$AN$205="","",'CJ-CCN-RG-02 V1 F.22-10-2020'!$AN$205),"
",IF('CJ-CCN-RG-02 V1 F.22-10-2020'!$AN$206="","",'CJ-CCN-RG-02 V1 F.22-10-2020'!$AN$206),"
",IF('CJ-CCN-RG-02 V1 F.22-10-2020'!$AN$207="","",'CJ-CCN-RG-02 V1 F.22-10-2020'!$AN$207),"
",IF('CJ-CCN-RG-02 V1 F.22-10-2020'!$AN$208="","",'CJ-CCN-RG-02 V1 F.22-10-2020'!$AN$208),"
",IF('CJ-CCN-RG-02 V1 F.22-10-2020'!$AN$209="","",'CJ-CCN-RG-02 V1 F.22-10-2020'!$AN$209),"
",IF('CJ-CCN-RG-02 V1 F.22-10-2020'!$AN$210="","",'CJ-CCN-RG-02 V1 F.22-10-2020'!$AN$210),"
",IF('CJ-CCN-RG-02 V1 F.22-10-2020'!$AN$211="","",'CJ-CCN-RG-02 V1 F.22-10-2020'!$AN$211),"
",IF('CJ-CCN-RG-02 V1 F.22-10-2020'!$AN$212="","",'CJ-CCN-RG-02 V1 F.22-10-2020'!$AN$212),"
",IF('CJ-CCN-RG-02 V1 F.22-10-2020'!$AN$213="","",'CJ-CCN-RG-02 V1 F.22-10-2020'!$AN$213),"")</f>
        <v xml:space="preserve">
</v>
      </c>
    </row>
    <row r="22" spans="1:44" ht="66.75" customHeight="1">
      <c r="A22" s="232" t="str">
        <f t="shared" si="0"/>
        <v>CARRERA NOTARIAL Y REGISTRAL</v>
      </c>
      <c r="B22" s="233" t="str">
        <f>IF('CJ-CCN-RG-02 V1 F.22-10-2020'!$V$12="","",'CJ-CCN-RG-02 V1 F.22-10-2020'!$V$12)</f>
        <v>Riesgos de Procesos</v>
      </c>
      <c r="C22" s="233" t="str">
        <f>IF('CJ-CCN-RG-02 V1 F.22-10-2020'!$AY$23="","",'CJ-CCN-RG-02 V1 F.22-10-2020'!$AY$23)</f>
        <v>Cumplimiento</v>
      </c>
      <c r="D22" s="477" t="str">
        <f>IF('CJ-CCN-RG-02 V1 F.22-10-2020'!$D$17="","",'CJ-CCN-RG-02 V1 F.22-10-2020'!$D$17)</f>
        <v>Incumplimiento legal</v>
      </c>
      <c r="E22" s="476" t="str">
        <f>CONCATENATE(IF('CJ-CCN-RG-02 V1 F.22-10-2020'!$S$17="","",'CJ-CCN-RG-02 V1 F.22-10-2020'!$S$17)," ",IF('CJ-CCN-RG-02 V1 F.22-10-2020'!$X$17="","",'CJ-CCN-RG-02 V1 F.22-10-2020'!X17))</f>
        <v>con la atención de las solicitudes presentadas por los notarios de carrera en el ejercicio del derecho de preferencia</v>
      </c>
      <c r="F22" s="234" t="str">
        <f>CONCATENATE(IF('CJ-CCN-RG-02 V1 F.22-10-2020'!$D$28="","",'CJ-CCN-RG-02 V1 F.22-10-2020'!$D$28),"
",IF('CJ-CCN-RG-02 V1 F.22-10-2020'!$D$29="","",'CJ-CCN-RG-02 V1 F.22-10-2020'!$D$29),"
",IF('CJ-CCN-RG-02 V1 F.22-10-2020'!$D$30="","",'CJ-CCN-RG-02 V1 F.22-10-2020'!$D$30),"
",IF('CJ-CCN-RG-02 V1 F.22-10-2020'!$D$31="","",'CJ-CCN-RG-02 V1 F.22-10-2020'!$D$31),"
",IF('CJ-CCN-RG-02 V1 F.22-10-2020'!$D$32="","",'CJ-CCN-RG-02 V1 F.22-10-2020'!$D$32),"
",IF('CJ-CCN-RG-02 V1 F.22-10-2020'!$D$33="","",'CJ-CCN-RG-02 V1 F.22-10-2020'!$D$33))</f>
        <v xml:space="preserve">
</v>
      </c>
      <c r="G22" s="234" t="str">
        <f>IF('CJ-CCN-RG-02 V1 F.22-10-2020'!$AD$28="","",'CJ-CCN-RG-02 V1 F.22-10-2020'!$AD$28)</f>
        <v>Todos los procesos en el Sistema Integrado de Gestión</v>
      </c>
      <c r="H22" s="234" t="str">
        <f>CONCATENATE(IF('CJ-CCN-RG-02 V1 F.22-10-2020'!$J$38="","",'CJ-CCN-RG-02 V1 F.22-10-2020'!$J$38),"
",IF('CJ-CCN-RG-02 V1 F.22-10-2020'!$J$39="","",'CJ-CCN-RG-02 V1 F.22-10-2020'!$J$39),"
",IF('CJ-CCN-RG-02 V1 F.22-10-2020'!$J$40="","",'CJ-CCN-RG-02 V1 F.22-10-2020'!$J$40),"
",IF('CJ-CCN-RG-02 V1 F.22-10-2020'!$J$41="","",'CJ-CCN-RG-02 V1 F.22-10-2020'!$J$41),"
",IF('CJ-CCN-RG-02 V1 F.22-10-2020'!$J$42="","",'CJ-CCN-RG-02 V1 F.22-10-2020'!$J$42),"
",IF('CJ-CCN-RG-02 V1 F.22-10-2020'!$J$43="","",'CJ-CCN-RG-02 V1 F.22-10-2020'!$J$43),"
",IF('CJ-CCN-RG-02 V1 F.22-10-2020'!$J$44="","",'CJ-CCN-RG-02 V1 F.22-10-2020'!$J$44),"
",IF('CJ-CCN-RG-02 V1 F.22-10-2020'!$J$45="","",'CJ-CCN-RG-02 V1 F.22-10-2020'!$J$45),"
",IF('CJ-CCN-RG-02 V1 F.22-10-2020'!$J$46="","",'CJ-CCN-RG-02 V1 F.22-10-2020'!$J$46),"
",IF('CJ-CCN-RG-02 V1 F.22-10-2020'!$J$47="","",'CJ-CCN-RG-02 V1 F.22-10-2020'!$J$47))</f>
        <v xml:space="preserve">Falta de personal 
Error involuntario en el estudio de las solicitudes presentadas por los notarios de carrera
Error en la información suministrada por parte de la Dirección de Administración Notarial
</v>
      </c>
      <c r="I22" s="234" t="str">
        <f>CONCATENATE(IF('CJ-CCN-RG-02 V1 F.22-10-2020'!$J$50="","",'CJ-CCN-RG-02 V1 F.22-10-2020'!$J$50),"
",IF('CJ-CCN-RG-02 V1 F.22-10-2020'!$J$51="","",'CJ-CCN-RG-02 V1 F.22-10-2020'!$J$51),"
",IF('CJ-CCN-RG-02 V1 F.22-10-2020'!$J$52="","",'CJ-CCN-RG-02 V1 F.22-10-2020'!$J$52),"
",IF('CJ-CCN-RG-02 V1 F.22-10-2020'!$J$53="","",'CJ-CCN-RG-02 V1 F.22-10-2020'!$J$53),"
",IF('CJ-CCN-RG-02 V1 F.22-10-2020'!$J$54="","",'CJ-CCN-RG-02 V1 F.22-10-2020'!$J$54),"
",IF('CJ-CCN-RG-02 V1 F.22-10-2020'!$J$55="","",'CJ-CCN-RG-02 V1 F.22-10-2020'!$J$55),"
",IF('CJ-CCN-RG-02 V1 F.22-10-2020'!$J$56="","",'CJ-CCN-RG-02 V1 F.22-10-2020'!$J$56),"
",IF('CJ-CCN-RG-02 V1 F.22-10-2020'!$J$57="","",'CJ-CCN-RG-02 V1 F.22-10-2020'!$J$57),"
",IF('CJ-CCN-RG-02 V1 F.22-10-2020'!$J$58="","",'CJ-CCN-RG-02 V1 F.22-10-2020'!$J$58),"
",IF('CJ-CCN-RG-02 V1 F.22-10-2020'!$J$59="","",'CJ-CCN-RG-02 V1 F.22-10-2020'!$J$59))</f>
        <v xml:space="preserve">Los fenomenos sociales, emergencias economicas, sociales, sanitarias y ecologicas y paros
Cambio de normatividad - Actualizar las normas
</v>
      </c>
      <c r="J22" s="234" t="str">
        <f>CONCATENATE(IF('CJ-CCN-RG-02 V1 F.22-10-2020'!$AD$38="","",'CJ-CCN-RG-02 V1 F.22-10-2020'!$AD$38),"
",IF('CJ-CCN-RG-02 V1 F.22-10-2020'!$AD$39="","",'CJ-CCN-RG-02 V1 F.22-10-2020'!$AD$39),"
",IF('CJ-CCN-RG-02 V1 F.22-10-2020'!$AD$40="","",'CJ-CCN-RG-02 V1 F.22-10-2020'!$AD$40),"
",IF('CJ-CCN-RG-02 V1 F.22-10-2020'!$AD$41="","",'CJ-CCN-RG-02 V1 F.22-10-2020'!$AD$41),"
",IF('CJ-CCN-RG-02 V1 F.22-10-2020'!$AD$42="","",'CJ-CCN-RG-02 V1 F.22-10-2020'!$AD$42),"
",IF('CJ-CCN-RG-02 V1 F.22-10-2020'!$AD$43="","",'CJ-CCN-RG-02 V1 F.22-10-2020'!$AD$43),"
",IF('CJ-CCN-RG-02 V1 F.22-10-2020'!$AD$44="","",'CJ-CCN-RG-02 V1 F.22-10-2020'!$AD$44),"
",IF('CJ-CCN-RG-02 V1 F.22-10-2020'!$AD$45="","",'CJ-CCN-RG-02 V1 F.22-10-2020'!$AD$45),"
",IF('CJ-CCN-RG-02 V1 F.22-10-2020'!$AD$46="","",'CJ-CCN-RG-02 V1 F.22-10-2020'!$AD$46),"
",IF('CJ-CCN-RG-02 V1 F.22-10-2020'!$AD$47="","",'CJ-CCN-RG-02 V1 F.22-10-2020'!$AD$47),"
",IF('CJ-CCN-RG-02 V1 F.22-10-2020'!$AD$48="","",'CJ-CCN-RG-02 V1 F.22-10-2020'!$AD$48),"
",IF('CJ-CCN-RG-02 V1 F.22-10-2020'!$AD$49="","",'CJ-CCN-RG-02 V1 F.22-10-2020'!$AD$49),"
",IF('CJ-CCN-RG-02 V1 F.22-10-2020'!$AD$50="","",'CJ-CCN-RG-02 V1 F.22-10-2020'!$AD$50),"
",IF('CJ-CCN-RG-02 V1 F.22-10-2020'!$AD$51="","",'CJ-CCN-RG-02 V1 F.22-10-2020'!$AD$51),"
",IF('CJ-CCN-RG-02 V1 F.22-10-2020'!$AD$52="","",'CJ-CCN-RG-02 V1 F.22-10-2020'!$AD$52),"
",IF('CJ-CCN-RG-02 V1 F.22-10-2020'!$AD$53="","",'CJ-CCN-RG-02 V1 F.22-10-2020'!$AD$53),"
",IF('CJ-CCN-RG-02 V1 F.22-10-2020'!$AD$54="","",'CJ-CCN-RG-02 V1 F.22-10-2020'!$AD$54),"
",IF('CJ-CCN-RG-02 V1 F.22-10-2020'!$AD$55="","",'CJ-CCN-RG-02 V1 F.22-10-2020'!$AD$55),"
",IF('CJ-CCN-RG-02 V1 F.22-10-2020'!$AD$56="","",'CJ-CCN-RG-02 V1 F.22-10-2020'!$AD$56),"
",IF('CJ-CCN-RG-02 V1 F.22-10-2020'!$AD$57="","",'CJ-CCN-RG-02 V1 F.22-10-2020'!$AD$57),"
",IF('CJ-CCN-RG-02 V1 F.22-10-2020'!$AD$58="","",'CJ-CCN-RG-02 V1 F.22-10-2020'!$AD$58),"
",IF('CJ-CCN-RG-02 V1 F.22-10-2020'!$AD$59="","",'CJ-CCN-RG-02 V1 F.22-10-2020'!$AD$59))</f>
        <v xml:space="preserve">Sanciones disciplinarias
Perdida de Imagen
Sanciones Legales
</v>
      </c>
      <c r="K22" s="235" t="str">
        <f>IF('CJ-CCN-RG-02 V1 F.22-10-2020'!$J$71="","",'CJ-CCN-RG-02 V1 F.22-10-2020'!$J$71)</f>
        <v>Improbable (2)</v>
      </c>
      <c r="L22" s="235" t="str">
        <f>IF('CJ-CCN-RG-02 V1 F.22-10-2020'!$J$78="","",'CJ-CCN-RG-02 V1 F.22-10-2020'!$J$78)</f>
        <v>Menor (2)</v>
      </c>
      <c r="M22" s="236" t="str">
        <f>IF('CJ-CCN-RG-02 V1 F.22-10-2020'!$AP$67="","",'CJ-CCN-RG-02 V1 F.22-10-2020'!$AP$67)</f>
        <v>Baja</v>
      </c>
      <c r="N22" s="228" t="str">
        <f>IF('CJ-CCN-RG-02 V1 F.22-10-2020'!$AP$71="","",'CJ-CCN-RG-02 V1 F.22-10-2020'!$AP$71)</f>
        <v>Al contar con una base de datos actualizada de las solicitudes que ingresan al grupo de concurso y carrera notarial en ejercicio del derecho de preferencia, se puede mitigar la materialización del riesgo.</v>
      </c>
      <c r="O22" s="234" t="str">
        <f>CONCATENATE(IF('CJ-CCN-RG-02 V1 F.22-10-2020'!$D$86="","",'CJ-CCN-RG-02 V1 F.22-10-2020'!$D$86),"
",IF('CJ-CCN-RG-02 V1 F.22-10-2020'!$D$87="","",'CJ-CCN-RG-02 V1 F.22-10-2020'!$D$87),"
",IF('CJ-CCN-RG-02 V1 F.22-10-2020'!$D$88="","",'CJ-CCN-RG-02 V1 F.22-10-2020'!$D$88),"
",IF('CJ-CCN-RG-02 V1 F.22-10-2020'!$D$89="","",'CJ-CCN-RG-02 V1 F.22-10-2020'!$D$89),"
",IF('CJ-CCN-RG-02 V1 F.22-10-2020'!$D$90="","",'CJ-CCN-RG-02 V1 F.22-10-2020'!$D$90),"
",IF('CJ-CCN-RG-02 V1 F.22-10-2020'!$D$91="","",'CJ-CCN-RG-02 V1 F.22-10-2020'!$D$91),"
",IF('CJ-CCN-RG-02 V1 F.22-10-2020'!$D$92="","",'CJ-CCN-RG-02 V1 F.22-10-2020'!$D$92),"
",IF('CJ-CCN-RG-02 V1 F.22-10-2020'!$D$93="","",'CJ-CCN-RG-02 V1 F.22-10-2020'!$D$93),"
",IF('CJ-CCN-RG-02 V1 F.22-10-2020'!$D$94="","",'CJ-CCN-RG-02 V1 F.22-10-2020'!$D$94),"
",IF('CJ-CCN-RG-02 V1 F.22-10-2020'!$D$95="","",'CJ-CCN-RG-02 V1 F.22-10-2020'!$D$95))</f>
        <v xml:space="preserve">verficar por parte del funcionario encargado a demanda, si las solcitudes en ejercicio del derecho de preferencia cumplen con los requisitos y son presentadas en el término señalado,  incluyendo esta información en la base de datos de derecho de preferencia, dejando contancia del estudio de la misma en la publicación de resultados.
</v>
      </c>
      <c r="P22" s="239" t="str">
        <f>CONCATENATE(IF('CJ-CCN-RG-02 V1 F.22-10-2020'!$AL$86="","",'CJ-CCN-RG-02 V1 F.22-10-2020'!$AL$86),"
",IF('CJ-CCN-RG-02 V1 F.22-10-2020'!$AL$87="","",'CJ-CCN-RG-02 V1 F.22-10-2020'!$AL$87),"
",IF('CJ-CCN-RG-02 V1 F.22-10-2020'!$AL$88="","",'CJ-CCN-RG-02 V1 F.22-10-2020'!$AL$88),"
",IF('CJ-CCN-RG-02 V1 F.22-10-2020'!$AL$89="","",'CJ-CCN-RG-02 V1 F.22-10-2020'!$AL$89),"
",IF('CJ-CCN-RG-02 V1 F.22-10-2020'!$AL$90="","",'CJ-CCN-RG-02 V1 F.22-10-2020'!$AL$90),"
",IF('CJ-CCN-RG-02 V1 F.22-10-2020'!$AL$91="","",'CJ-CCN-RG-02 V1 F.22-10-2020'!$AL$91),"
",IF('CJ-CCN-RG-02 V1 F.22-10-2020'!$AL$92="","",'CJ-CCN-RG-02 V1 F.22-10-2020'!$AL$92),"
",IF('CJ-CCN-RG-02 V1 F.22-10-2020'!$AL$93="","",'CJ-CCN-RG-02 V1 F.22-10-2020'!$AL$93),"
",IF('CJ-CCN-RG-02 V1 F.22-10-2020'!$AL$94="","",'CJ-CCN-RG-02 V1 F.22-10-2020'!$AL$94),"
",IF('CJ-CCN-RG-02 V1 F.22-10-2020'!$AL$95="","",'CJ-CCN-RG-02 V1 F.22-10-2020'!$AL$95))</f>
        <v xml:space="preserve">Fuerte
</v>
      </c>
      <c r="Q22" s="239" t="str">
        <f>CONCATENATE(IF('CJ-CCN-RG-02 V1 F.22-10-2020'!$AR$86="","",'CJ-CCN-RG-02 V1 F.22-10-2020'!$AR$86),"
",IF('CJ-CCN-RG-02 V1 F.22-10-2020'!$AR$87="","",'CJ-CCN-RG-02 V1 F.22-10-2020'!$AR$87),"
",IF('CJ-CCN-RG-02 V1 F.22-10-2020'!$AR$88="","",'CJ-CCN-RG-02 V1 F.22-10-2020'!$AR$88),"
",IF('CJ-CCN-RG-02 V1 F.22-10-2020'!$AR$89="","",'CJ-CCN-RG-02 V1 F.22-10-2020'!$AR$89),"
",IF('CJ-CCN-RG-02 V1 F.22-10-2020'!$AR$90="","",'CJ-CCN-RG-02 V1 F.22-10-2020'!$AR$90),"
",IF('CJ-CCN-RG-02 V1 F.22-10-2020'!$AR$91="","",'CJ-CCN-RG-02 V1 F.22-10-2020'!$AR$91),"
",IF('CJ-CCN-RG-02 V1 F.22-10-2020'!$AR$92="","",'CJ-CCN-RG-02 V1 F.22-10-2020'!$AR$92),"
",IF('CJ-CCN-RG-02 V1 F.22-10-2020'!$AR$93="","",'CJ-CCN-RG-02 V1 F.22-10-2020'!$AR$93),"
",IF('CJ-CCN-RG-02 V1 F.22-10-2020'!$AR$94="","",'CJ-CCN-RG-02 V1 F.22-10-2020'!$AR$94),"
",IF('CJ-CCN-RG-02 V1 F.22-10-2020'!$AR$95="","",'CJ-CCN-RG-02 V1 F.22-10-2020'!$AR$95))</f>
        <v xml:space="preserve">Fuerte
</v>
      </c>
      <c r="R22" s="239" t="str">
        <f>CONCATENATE(IF('CJ-CCN-RG-02 V1 F.22-10-2020'!$AT$86="","",'CJ-CCN-RG-02 V1 F.22-10-2020'!$AT$86),"
",IF('CJ-CCN-RG-02 V1 F.22-10-2020'!$AT$87="","",'CJ-CCN-RG-02 V1 F.22-10-2020'!$AT$87),"
",IF('CJ-CCN-RG-02 V1 F.22-10-2020'!$AT$88="","",'CJ-CCN-RG-02 V1 F.22-10-2020'!$AT$88),"
",IF('CJ-CCN-RG-02 V1 F.22-10-2020'!$AT$89="","",'CJ-CCN-RG-02 V1 F.22-10-2020'!$AT$89),"
",IF('CJ-CCN-RG-02 V1 F.22-10-2020'!$AT$90="","",'CJ-CCN-RG-02 V1 F.22-10-2020'!$AT$90),"
",IF('CJ-CCN-RG-02 V1 F.22-10-2020'!$AT$91="","",'CJ-CCN-RG-02 V1 F.22-10-2020'!$AT$91),"
",IF('CJ-CCN-RG-02 V1 F.22-10-2020'!$AT$92="","",'CJ-CCN-RG-02 V1 F.22-10-2020'!$AT$92),"
",IF('CJ-CCN-RG-02 V1 F.22-10-2020'!$AT$93="","",'CJ-CCN-RG-02 V1 F.22-10-2020'!$AT$93),"
",IF('CJ-CCN-RG-02 V1 F.22-10-2020'!$AT$94="","",'CJ-CCN-RG-02 V1 F.22-10-2020'!$AT$94),"
",IF('CJ-CCN-RG-02 V1 F.22-10-2020'!$AT$95="","",'CJ-CCN-RG-02 V1 F.22-10-2020'!$AT$95))</f>
        <v xml:space="preserve">Fuerte
</v>
      </c>
      <c r="S22" s="236" t="str">
        <f>IF('CJ-CCN-RG-02 V1 F.22-10-2020'!$AW$86="","",'CJ-CCN-RG-02 V1 F.22-10-2020'!$AW$86)</f>
        <v>Fuerte</v>
      </c>
      <c r="T22" s="239" t="str">
        <f>IF('CJ-CCN-RG-02 V1 F.22-10-2020'!$AZ$86="","",'CJ-CCN-RG-02 V1 F.22-10-2020'!$AZ$86)</f>
        <v>Directamente</v>
      </c>
      <c r="U22" s="234" t="str">
        <f>CONCATENATE(IF('CJ-CCN-RG-02 V1 F.22-10-2020'!$D$101="","",'CJ-CCN-RG-02 V1 F.22-10-2020'!$D$101),"
",IF('CJ-CCN-RG-02 V1 F.22-10-2020'!$D$102="","",'CJ-CCN-RG-02 V1 F.22-10-2020'!$D$102),"
",IF('CJ-CCN-RG-02 V1 F.22-10-2020'!$D$103="","",'CJ-CCN-RG-02 V1 F.22-10-2020'!$D$103),"
",IF('CJ-CCN-RG-02 V1 F.22-10-2020'!$D$104="","",'CJ-CCN-RG-02 V1 F.22-10-2020'!$D$104),"
",IF('CJ-CCN-RG-02 V1 F.22-10-2020'!$D$105="","",'CJ-CCN-RG-02 V1 F.22-10-2020'!$D$105),"
",IF('CJ-CCN-RG-02 V1 F.22-10-2020'!$D$106="","",'CJ-CCN-RG-02 V1 F.22-10-2020'!$D$106),"
",IF('CJ-CCN-RG-02 V1 F.22-10-2020'!$D$107="","",'CJ-CCN-RG-02 V1 F.22-10-2020'!$D$107),"
",IF('CJ-CCN-RG-02 V1 F.22-10-2020'!$D$108="","",'CJ-CCN-RG-02 V1 F.22-10-2020'!$D$108),"
",IF('CJ-CCN-RG-02 V1 F.22-10-2020'!$D$109="","",'CJ-CCN-RG-02 V1 F.22-10-2020'!$D$109),"
",IF('CJ-CCN-RG-02 V1 F.22-10-2020'!$D$110="","",'CJ-CCN-RG-02 V1 F.22-10-2020'!$D$110))</f>
        <v xml:space="preserve">
</v>
      </c>
      <c r="V22" s="239" t="str">
        <f>CONCATENATE(IF('CJ-CCN-RG-02 V1 F.22-10-2020'!$AL$101="","",'CJ-CCN-RG-02 V1 F.22-10-2020'!$AL$101),"
",IF('CJ-CCN-RG-02 V1 F.22-10-2020'!$AL$102="","",'CJ-CCN-RG-02 V1 F.22-10-2020'!$AL$102),"
",IF('CJ-CCN-RG-02 V1 F.22-10-2020'!$AL$103="","",'CJ-CCN-RG-02 V1 F.22-10-2020'!$AL$103),"
",IF('CJ-CCN-RG-02 V1 F.22-10-2020'!$AL$104="","",'CJ-CCN-RG-02 V1 F.22-10-2020'!$AL$104),"
",IF('CJ-CCN-RG-02 V1 F.22-10-2020'!$AL$105="","",'CJ-CCN-RG-02 V1 F.22-10-2020'!$AL$105),"
",IF('CJ-CCN-RG-02 V1 F.22-10-2020'!$AL$106="","",'CJ-CCN-RG-02 V1 F.22-10-2020'!$AL$106),"
",IF('CJ-CCN-RG-02 V1 F.22-10-2020'!$AL$107="","",'CJ-CCN-RG-02 V1 F.22-10-2020'!$AL$107),"
",IF('CJ-CCN-RG-02 V1 F.22-10-2020'!$AL$108="","",'CJ-CCN-RG-02 V1 F.22-10-2020'!$AL$108),"
",IF('CJ-CCN-RG-02 V1 F.22-10-2020'!$AL$109="","",'CJ-CCN-RG-02 V1 F.22-10-2020'!$AL$109),"
",IF('CJ-CCN-RG-02 V1 F.22-10-2020'!$AL$110="","",'CJ-CCN-RG-02 V1 F.22-10-2020'!$AL$110))</f>
        <v xml:space="preserve">
</v>
      </c>
      <c r="W22" s="239" t="str">
        <f>CONCATENATE(IF('CJ-CCN-RG-02 V1 F.22-10-2020'!$AR$101="","",'CJ-CCN-RG-02 V1 F.22-10-2020'!$AR$101),"
",IF('CJ-CCN-RG-02 V1 F.22-10-2020'!$AR$102="","",'CJ-CCN-RG-02 V1 F.22-10-2020'!$AR$102),"
",IF('CJ-CCN-RG-02 V1 F.22-10-2020'!$AR$103="","",'CJ-CCN-RG-02 V1 F.22-10-2020'!$AR$103),"
",IF('CJ-CCN-RG-02 V1 F.22-10-2020'!$AR$104="","",'CJ-CCN-RG-02 V1 F.22-10-2020'!$AR$104),"
",IF('CJ-CCN-RG-02 V1 F.22-10-2020'!$AR$105="","",'CJ-CCN-RG-02 V1 F.22-10-2020'!$AR$105),"
",IF('CJ-CCN-RG-02 V1 F.22-10-2020'!$AR$106="","",'CJ-CCN-RG-02 V1 F.22-10-2020'!$AR$106),"
",IF('CJ-CCN-RG-02 V1 F.22-10-2020'!$AR$107="","",'CJ-CCN-RG-02 V1 F.22-10-2020'!$AR$107),"
",IF('CJ-CCN-RG-02 V1 F.22-10-2020'!$AR$108="","",'CJ-CCN-RG-02 V1 F.22-10-2020'!$AR$108),"
",IF('CJ-CCN-RG-02 V1 F.22-10-2020'!$AR$109="","",'CJ-CCN-RG-02 V1 F.22-10-2020'!$AR$109),"
",IF('CJ-CCN-RG-02 V1 F.22-10-2020'!$AR$110="","",'CJ-CCN-RG-02 V1 F.22-10-2020'!$AR$110))</f>
        <v xml:space="preserve">
</v>
      </c>
      <c r="X22" s="239" t="str">
        <f>CONCATENATE(IF('CJ-CCN-RG-02 V1 F.22-10-2020'!$AT$101="","",'CJ-CCN-RG-02 V1 F.22-10-2020'!$AT$101),"
",IF('CJ-CCN-RG-02 V1 F.22-10-2020'!$AT$102="","",'CJ-CCN-RG-02 V1 F.22-10-2020'!$AT$102),"
",IF('CJ-CCN-RG-02 V1 F.22-10-2020'!$AT$103="","",'CJ-CCN-RG-02 V1 F.22-10-2020'!$AT$103),"
",IF('CJ-CCN-RG-02 V1 F.22-10-2020'!$AT$104="","",'CJ-CCN-RG-02 V1 F.22-10-2020'!$AT$104),"
",IF('CJ-CCN-RG-02 V1 F.22-10-2020'!$AT$105="","",'CJ-CCN-RG-02 V1 F.22-10-2020'!$AT$105),"
",IF('CJ-CCN-RG-02 V1 F.22-10-2020'!$AT$106="","",'CJ-CCN-RG-02 V1 F.22-10-2020'!$AT$106),"
",IF('CJ-CCN-RG-02 V1 F.22-10-2020'!$AT$107="","",'CJ-CCN-RG-02 V1 F.22-10-2020'!$AT$107),"
",IF('CJ-CCN-RG-02 V1 F.22-10-2020'!$AT$108="","",'CJ-CCN-RG-02 V1 F.22-10-2020'!$AT$108),"
",IF('CJ-CCN-RG-02 V1 F.22-10-2020'!$AT$109="","",'CJ-CCN-RG-02 V1 F.22-10-2020'!$AT$109),"
",IF('CJ-CCN-RG-02 V1 F.22-10-2020'!$AT$110="","",'CJ-CCN-RG-02 V1 F.22-10-2020'!$AT$110))</f>
        <v xml:space="preserve">
</v>
      </c>
      <c r="Y22" s="236" t="str">
        <f>IF('CJ-CCN-RG-02 V1 F.22-10-2020'!$AW$101="","",'CJ-CCN-RG-02 V1 F.22-10-2020'!$AW$101)</f>
        <v/>
      </c>
      <c r="Z22" s="239" t="str">
        <f>IF('CJ-CCN-RG-02 V1 F.22-10-2020'!$AZ$101="","",'CJ-CCN-RG-02 V1 F.22-10-2020'!$AZ$101)</f>
        <v/>
      </c>
      <c r="AA22" s="235" t="str">
        <f>IF('CJ-CCN-RG-02 V1 F.22-10-2020'!$J$126="","",'CJ-CCN-RG-02 V1 F.22-10-2020'!$J$126)</f>
        <v>Rara vez (1)</v>
      </c>
      <c r="AB22" s="235" t="str">
        <f>IF('CJ-CCN-RG-02 V1 F.22-10-2020'!$J$133="","",'CJ-CCN-RG-02 V1 F.22-10-2020'!$J$133)</f>
        <v>Menor (2)</v>
      </c>
      <c r="AC22" s="237" t="str">
        <f>IF('CJ-CCN-RG-02 V1 F.22-10-2020'!$AP$125="","",'CJ-CCN-RG-02 V1 F.22-10-2020'!$AP$125)</f>
        <v>Baja</v>
      </c>
      <c r="AD22" s="228" t="str">
        <f>IF('CJ-CCN-RG-02 V1 F.22-10-2020'!$AP$129="","",'CJ-CCN-RG-02 V1 F.22-10-2020'!$AP$129)</f>
        <v>Con el control descrito se mitiga la materialización del riesgo, ya que al verificar la información contenida en las solicitudes se puede continuar con el tramite de derecho de preferencia.</v>
      </c>
      <c r="AE22" s="229" t="str">
        <f>IF('CJ-CCN-RG-02 V1 F.22-10-2020'!$T$144="x",Datos!$AU$2,IF('CJ-CCN-RG-02 V1 F.22-10-2020'!$AM$144="x",Datos!$AU$3,""))</f>
        <v>Reducir</v>
      </c>
      <c r="AF22" s="231" t="str">
        <f>CONCATENATE(IF('CJ-CCN-RG-02 V1 F.22-10-2020'!$V$154="","",'CJ-CCN-RG-02 V1 F.22-10-2020'!$V$154),"
",IF('CJ-CCN-RG-02 V1 F.22-10-2020'!$V$155="","",'CJ-CCN-RG-02 V1 F.22-10-2020'!$V$155),"
",IF('CJ-CCN-RG-02 V1 F.22-10-2020'!$V$156="","",'CJ-CCN-RG-02 V1 F.22-10-2020'!$V$156),"
",IF('CJ-CCN-RG-02 V1 F.22-10-2020'!$V$157="","",'CJ-CCN-RG-02 V1 F.22-10-2020'!$V$157),"
",IF('CJ-CCN-RG-02 V1 F.22-10-2020'!$V$158="","",'CJ-CCN-RG-02 V1 F.22-10-2020'!$V$158),"
",IF('CJ-CCN-RG-02 V1 F.22-10-2020'!$V$159="","",'CJ-CCN-RG-02 V1 F.22-10-2020'!$V$159),"
",IF('CJ-CCN-RG-02 V1 F.22-10-2020'!$V$160="","",'CJ-CCN-RG-02 V1 F.22-10-2020'!$V$160),"
",IF('CJ-CCN-RG-02 V1 F.22-10-2020'!$V$161="","",'CJ-CCN-RG-02 V1 F.22-10-2020'!$V$161),"
",IF('CJ-CCN-RG-02 V1 F.22-10-2020'!$V$162="","",'CJ-CCN-RG-02 V1 F.22-10-2020'!$V$162),"
",IF('CJ-CCN-RG-02 V1 F.22-10-2020'!$V$163="","",'CJ-CCN-RG-02 V1 F.22-10-2020'!$V$163),"
_______________
",IF('CJ-CCN-RG-02 V1 F.22-10-2020'!$V$164="","",'CJ-CCN-RG-02 V1 F.22-10-2020'!$V$164),"
",IF('CJ-CCN-RG-02 V1 F.22-10-2020'!$V$165="","",'CJ-CCN-RG-02 V1 F.22-10-2020'!$V$165),"
",IF('CJ-CCN-RG-02 V1 F.22-10-2020'!$V$166="","",'CJ-CCN-RG-02 V1 F.22-10-2020'!$V$166),"
",IF('CJ-CCN-RG-02 V1 F.22-10-2020'!$V$167="","",'CJ-CCN-RG-02 V1 F.22-10-2020'!$V$167),"
",IF('CJ-CCN-RG-02 V1 F.22-10-2020'!$V$168="","",'CJ-CCN-RG-02 V1 F.22-10-2020'!$V$168),"
",IF('CJ-CCN-RG-02 V1 F.22-10-2020'!$V$169="","",'CJ-CCN-RG-02 V1 F.22-10-2020'!$V$169),"
",IF('CJ-CCN-RG-02 V1 F.22-10-2020'!$V$170="","",'CJ-CCN-RG-02 V1 F.22-10-2020'!$V$170),"
",IF('CJ-CCN-RG-02 V1 F.22-10-2020'!$V$171="","",'CJ-CCN-RG-02 V1 F.22-10-2020'!$V$171),"
",IF('CJ-CCN-RG-02 V1 F.22-10-2020'!$V$172="","",'CJ-CCN-RG-02 V1 F.22-10-2020'!$V$172),"
",IF('CJ-CCN-RG-02 V1 F.22-10-2020'!$V$163="","",'CJ-CCN-RG-02 V1 F.22-10-2020'!$V$173),"")</f>
        <v xml:space="preserve">
_______________
</v>
      </c>
      <c r="AG22" s="231" t="str">
        <f>CONCATENATE(IF('CJ-CCN-RG-02 V1 F.22-10-2020'!$AH$154="","",'CJ-CCN-RG-02 V1 F.22-10-2020'!$AH$154),"
",IF('CJ-CCN-RG-02 V1 F.22-10-2020'!$AH$155="","",'CJ-CCN-RG-02 V1 F.22-10-2020'!$AH$155),"
",IF('CJ-CCN-RG-02 V1 F.22-10-2020'!$AH$156="","",'CJ-CCN-RG-02 V1 F.22-10-2020'!$AH$156),"
",IF('CJ-CCN-RG-02 V1 F.22-10-2020'!$AH$157="","",'CJ-CCN-RG-02 V1 F.22-10-2020'!$AH$157),"
",IF('CJ-CCN-RG-02 V1 F.22-10-2020'!$AH$158="","",'CJ-CCN-RG-02 V1 F.22-10-2020'!$AH$158),"
",IF('CJ-CCN-RG-02 V1 F.22-10-2020'!$AH$159="","",'CJ-CCN-RG-02 V1 F.22-10-2020'!$AH$159),"
",IF('CJ-CCN-RG-02 V1 F.22-10-2020'!$AH$160="","",'CJ-CCN-RG-02 V1 F.22-10-2020'!$AH$160),"
",IF('CJ-CCN-RG-02 V1 F.22-10-2020'!$AH$161="","",'CJ-CCN-RG-02 V1 F.22-10-2020'!$AH$161),"
",IF('CJ-CCN-RG-02 V1 F.22-10-2020'!$AH$162="","",'CJ-CCN-RG-02 V1 F.22-10-2020'!$AH$162),"
",IF('CJ-CCN-RG-02 V1 F.22-10-2020'!$AH$163="","",'CJ-CCN-RG-02 V1 F.22-10-2020'!$AH$163),"
_______________
",IF('CJ-CCN-RG-02 V1 F.22-10-2020'!$AH$164="","",'CJ-CCN-RG-02 V1 F.22-10-2020'!$AH$164),"
",IF('CJ-CCN-RG-02 V1 F.22-10-2020'!$AH$165="","",'CJ-CCN-RG-02 V1 F.22-10-2020'!$AH$165),"
",IF('CJ-CCN-RG-02 V1 F.22-10-2020'!$AH$166="","",'CJ-CCN-RG-02 V1 F.22-10-2020'!$AH$166),"
",IF('CJ-CCN-RG-02 V1 F.22-10-2020'!$AH$167="","",'CJ-CCN-RG-02 V1 F.22-10-2020'!$AH$167),"
",IF('CJ-CCN-RG-02 V1 F.22-10-2020'!$AH$168="","",'CJ-CCN-RG-02 V1 F.22-10-2020'!$AH$168),"
",IF('CJ-CCN-RG-02 V1 F.22-10-2020'!$AH$169="","",'CJ-CCN-RG-02 V1 F.22-10-2020'!$AH$169),"
",IF('CJ-CCN-RG-02 V1 F.22-10-2020'!$AH$170="","",'CJ-CCN-RG-02 V1 F.22-10-2020'!$AH$170),"
",IF('CJ-CCN-RG-02 V1 F.22-10-2020'!$AH$171="","",'CJ-CCN-RG-02 V1 F.22-10-2020'!$AH$171),"
",IF('CJ-CCN-RG-02 V1 F.22-10-2020'!$AH$172="","",'CJ-CCN-RG-02 V1 F.22-10-2020'!$AH$172),"
",IF('CJ-CCN-RG-02 V1 F.22-10-2020'!$AH$163="","",'CJ-CCN-RG-02 V1 F.22-10-2020'!$AH$173),"")</f>
        <v xml:space="preserve">
_______________
</v>
      </c>
      <c r="AH22" s="231" t="str">
        <f>CONCATENATE(IF('CJ-CCN-RG-02 V1 F.22-10-2020'!$AQ$154="","",'CJ-CCN-RG-02 V1 F.22-10-2020'!$AQ$154),"
",IF('CJ-CCN-RG-02 V1 F.22-10-2020'!$AQ$155="","",'CJ-CCN-RG-02 V1 F.22-10-2020'!$AQ$155),"
",IF('CJ-CCN-RG-02 V1 F.22-10-2020'!$AQ$156="","",'CJ-CCN-RG-02 V1 F.22-10-2020'!$AQ$156),"
",IF('CJ-CCN-RG-02 V1 F.22-10-2020'!$AQ$157="","",'CJ-CCN-RG-02 V1 F.22-10-2020'!$AQ$157),"
",IF('CJ-CCN-RG-02 V1 F.22-10-2020'!$AQ$158="","",'CJ-CCN-RG-02 V1 F.22-10-2020'!$AQ$158),"
",IF('CJ-CCN-RG-02 V1 F.22-10-2020'!$AQ$159="","",'CJ-CCN-RG-02 V1 F.22-10-2020'!$AQ$159),"
",IF('CJ-CCN-RG-02 V1 F.22-10-2020'!$AQ$160="","",'CJ-CCN-RG-02 V1 F.22-10-2020'!$AQ$160),"
",IF('CJ-CCN-RG-02 V1 F.22-10-2020'!$AQ$161="","",'CJ-CCN-RG-02 V1 F.22-10-2020'!$AQ$161),"
",IF('CJ-CCN-RG-02 V1 F.22-10-2020'!$AQ$162="","",'CJ-CCN-RG-02 V1 F.22-10-2020'!$AQ$162),"
",IF('CJ-CCN-RG-02 V1 F.22-10-2020'!$AQ$163="","",'CJ-CCN-RG-02 V1 F.22-10-2020'!$AQ$163),"
_______________
",IF('CJ-CCN-RG-02 V1 F.22-10-2020'!$AQ$164="","",'CJ-CCN-RG-02 V1 F.22-10-2020'!$AQ$164),"
",IF('CJ-CCN-RG-02 V1 F.22-10-2020'!$AQ$165="","",'CJ-CCN-RG-02 V1 F.22-10-2020'!$AQ$165),"
",IF('CJ-CCN-RG-02 V1 F.22-10-2020'!$AQ$166="","",'CJ-CCN-RG-02 V1 F.22-10-2020'!$AQ$166),"
",IF('CJ-CCN-RG-02 V1 F.22-10-2020'!$AQ$167="","",'CJ-CCN-RG-02 V1 F.22-10-2020'!$AQ$167),"
",IF('CJ-CCN-RG-02 V1 F.22-10-2020'!$AQ$168="","",'CJ-CCN-RG-02 V1 F.22-10-2020'!$AQ$168),"
",IF('CJ-CCN-RG-02 V1 F.22-10-2020'!$AQ$169="","",'CJ-CCN-RG-02 V1 F.22-10-2020'!$AQ$169),"
",IF('CJ-CCN-RG-02 V1 F.22-10-2020'!$AQ$170="","",'CJ-CCN-RG-02 V1 F.22-10-2020'!$AQ$170),"
",IF('CJ-CCN-RG-02 V1 F.22-10-2020'!$AQ$171="","",'CJ-CCN-RG-02 V1 F.22-10-2020'!$AQ$171),"
",IF('CJ-CCN-RG-02 V1 F.22-10-2020'!$AQ$172="","",'CJ-CCN-RG-02 V1 F.22-10-2020'!$AQ$172),"
",IF('CJ-CCN-RG-02 V1 F.22-10-2020'!$AQ$163="","",'CJ-CCN-RG-02 V1 F.22-10-2020'!$AQ$173),"")</f>
        <v xml:space="preserve">
_______________
</v>
      </c>
      <c r="AI22" s="238" t="str">
        <f>CONCATENATE(IF('CJ-CCN-RG-02 V1 F.22-10-2020'!$BA$154="","",TEXT('CJ-CCN-RG-02 V1 F.22-10-2020'!$BA$154,"dd/mm/yyyy")),"
",IF('CJ-CCN-RG-02 V1 F.22-10-2020'!$BA$155="","",TEXT('CJ-CCN-RG-02 V1 F.22-10-2020'!$BA$155,"dd/mm/yyyy")),"
",IF('CJ-CCN-RG-02 V1 F.22-10-2020'!$BA$156="","",TEXT('CJ-CCN-RG-02 V1 F.22-10-2020'!$BA$156,"dd/mm/yyyy")),"
",IF('CJ-CCN-RG-02 V1 F.22-10-2020'!$BA$157="","",TEXT('CJ-CCN-RG-02 V1 F.22-10-2020'!$BA$157,"dd/mm/yyyy")),"
",IF('CJ-CCN-RG-02 V1 F.22-10-2020'!$BA$158="","",TEXT('CJ-CCN-RG-02 V1 F.22-10-2020'!$BA$158,"dd/mm/yyyy")),"
",IF('CJ-CCN-RG-02 V1 F.22-10-2020'!$BA$159="","",TEXT('CJ-CCN-RG-02 V1 F.22-10-2020'!$BA$159,"dd/mm/yyyy")),"
",IF('CJ-CCN-RG-02 V1 F.22-10-2020'!$BA$160="","",TEXT('CJ-CCN-RG-02 V1 F.22-10-2020'!$BA$160,"dd/mm/yyyy")),"
",IF('CJ-CCN-RG-02 V1 F.22-10-2020'!$BA$161="","",TEXT('CJ-CCN-RG-02 V1 F.22-10-2020'!$BA$161,"dd/mm/yyyy")),"
",IF('CJ-CCN-RG-02 V1 F.22-10-2020'!$BA$162="","",TEXT('CJ-CCN-RG-02 V1 F.22-10-2020'!$BA$162,"dd/mm/yyyy")),"
",IF('CJ-CCN-RG-02 V1 F.22-10-2020'!$BA$163="","",TEXT('CJ-CCN-RG-02 V1 F.22-10-2020'!$BA$163,"dd/mm/yyyy")),"
_______________
",IF('CJ-CCN-RG-02 V1 F.22-10-2020'!$BA$164="","",TEXT('CJ-CCN-RG-02 V1 F.22-10-2020'!$BA$164,"dd/mm/yyyy")),"
",IF('CJ-CCN-RG-02 V1 F.22-10-2020'!$BA$165="","",TEXT('CJ-CCN-RG-02 V1 F.22-10-2020'!$BA$165,"dd/mm/yyyy")),"
",IF('CJ-CCN-RG-02 V1 F.22-10-2020'!$BA$166="","",TEXT('CJ-CCN-RG-02 V1 F.22-10-2020'!$BA$166,"dd/mm/yyyy")),"
",IF('CJ-CCN-RG-02 V1 F.22-10-2020'!$BA$167="","",TEXT('CJ-CCN-RG-02 V1 F.22-10-2020'!$BA$167,"dd/mm/yyyy")),"
",IF('CJ-CCN-RG-02 V1 F.22-10-2020'!$BA$168="","",TEXT('CJ-CCN-RG-02 V1 F.22-10-2020'!$BA$168,"dd/mm/yyyy")),"
",IF('CJ-CCN-RG-02 V1 F.22-10-2020'!$BA$169="","",TEXT('CJ-CCN-RG-02 V1 F.22-10-2020'!$BA$169,"dd/mm/yyyy")),"
",IF('CJ-CCN-RG-02 V1 F.22-10-2020'!$BA$170="","",TEXT('CJ-CCN-RG-02 V1 F.22-10-2020'!$BA$170,"dd/mm/yyyy")),"
",IF('CJ-CCN-RG-02 V1 F.22-10-2020'!$BA$171="","",TEXT('CJ-CCN-RG-02 V1 F.22-10-2020'!$BA$171,"dd/mm/yyyy")),"
",IF('CJ-CCN-RG-02 V1 F.22-10-2020'!$BA$172="","",TEXT('CJ-CCN-RG-02 V1 F.22-10-2020'!$BA$172,"dd/mm/yyyy")),"
",IF('CJ-CCN-RG-02 V1 F.22-10-2020'!$BA$173="","",TEXT('CJ-CCN-RG-02 V1 F.22-10-2020'!$BA$173,"dd/mm/yyyy")))</f>
        <v xml:space="preserve">
_______________
</v>
      </c>
      <c r="AJ22" s="238" t="str">
        <f>CONCATENATE(IF('CJ-CCN-RG-02 V1 F.22-10-2020'!$BG$154="","",TEXT('CJ-CCN-RG-02 V1 F.22-10-2020'!$BG$154,"dd/mm/yyyy")),"
",IF('CJ-CCN-RG-02 V1 F.22-10-2020'!$BG$155="","",TEXT('CJ-CCN-RG-02 V1 F.22-10-2020'!$BG$155,"dd/mm/yyyy")),"
",IF('CJ-CCN-RG-02 V1 F.22-10-2020'!$BG$156="","",TEXT('CJ-CCN-RG-02 V1 F.22-10-2020'!$BG$156,"dd/mm/yyyy")),"
",IF('CJ-CCN-RG-02 V1 F.22-10-2020'!$BG$157="","",TEXT('CJ-CCN-RG-02 V1 F.22-10-2020'!$BG$157,"dd/mm/yyyy")),"
",IF('CJ-CCN-RG-02 V1 F.22-10-2020'!$BG$158="","",TEXT('CJ-CCN-RG-02 V1 F.22-10-2020'!$BG$158,"dd/mm/yyyy")),"
",IF('CJ-CCN-RG-02 V1 F.22-10-2020'!$BG$159="","",TEXT('CJ-CCN-RG-02 V1 F.22-10-2020'!$BG$159,"dd/mm/yyyy")),"
",IF('CJ-CCN-RG-02 V1 F.22-10-2020'!$BG$160="","",TEXT('CJ-CCN-RG-02 V1 F.22-10-2020'!$BG$160,"dd/mm/yyyy")),"
",IF('CJ-CCN-RG-02 V1 F.22-10-2020'!$BG$161="","",TEXT('CJ-CCN-RG-02 V1 F.22-10-2020'!$BG$161,"dd/mm/yyyy")),"
",IF('CJ-CCN-RG-02 V1 F.22-10-2020'!$BG$162="","",TEXT('CJ-CCN-RG-02 V1 F.22-10-2020'!$BG$162,"dd/mm/yyyy")),"
",IF('CJ-CCN-RG-02 V1 F.22-10-2020'!$BG$163="","",TEXT('CJ-CCN-RG-02 V1 F.22-10-2020'!$BG$163,"dd/mm/yyyy")),"
_______________
",IF('CJ-CCN-RG-02 V1 F.22-10-2020'!$BG$164="","",TEXT('CJ-CCN-RG-02 V1 F.22-10-2020'!$BG$164,"dd/mm/yyyy")),"
",IF('CJ-CCN-RG-02 V1 F.22-10-2020'!$BG$165="","",TEXT('CJ-CCN-RG-02 V1 F.22-10-2020'!$BG$165,"dd/mm/yyyy")),"
",IF('CJ-CCN-RG-02 V1 F.22-10-2020'!$BG$166="","",TEXT('CJ-CCN-RG-02 V1 F.22-10-2020'!$BG$166,"dd/mm/yyyy")),"
",IF('CJ-CCN-RG-02 V1 F.22-10-2020'!$BG$167="","",TEXT('CJ-CCN-RG-02 V1 F.22-10-2020'!$BG$167,"dd/mm/yyyy")),"
",IF('CJ-CCN-RG-02 V1 F.22-10-2020'!$BG$168="","",TEXT('CJ-CCN-RG-02 V1 F.22-10-2020'!$BG$168,"dd/mm/yyyy")),"
",IF('CJ-CCN-RG-02 V1 F.22-10-2020'!$BG$169="","",TEXT('CJ-CCN-RG-02 V1 F.22-10-2020'!$BG$169,"dd/mm/yyyy")),"
",IF('CJ-CCN-RG-02 V1 F.22-10-2020'!$BG$170="","",TEXT('CJ-CCN-RG-02 V1 F.22-10-2020'!$BG$170,"dd/mm/yyyy")),"
",IF('CJ-CCN-RG-02 V1 F.22-10-2020'!$BG$171="","",TEXT('CJ-CCN-RG-02 V1 F.22-10-2020'!$BG$171,"dd/mm/yyyy")),"
",IF('CJ-CCN-RG-02 V1 F.22-10-2020'!$BG$172="","",TEXT('CJ-CCN-RG-02 V1 F.22-10-2020'!$BG$172,"dd/mm/yyyy")),"
",IF('CJ-CCN-RG-02 V1 F.22-10-2020'!$BG$173="","",TEXT('CJ-CCN-RG-02 V1 F.22-10-2020'!$BG$173,"dd/mm/yyyy")))</f>
        <v xml:space="preserve">
_______________
</v>
      </c>
      <c r="AK22" s="228" t="str">
        <f>CONCATENATE(IF('CJ-CCN-RG-02 V1 F.22-10-2020'!$V$179="","",'CJ-CCN-RG-02 V1 F.22-10-2020'!$V$179),"
",IF('CJ-CCN-RG-02 V1 F.22-10-2020'!$V$180="","",'CJ-CCN-RG-02 V1 F.22-10-2020'!$V$180),"
",IF('CJ-CCN-RG-02 V1 F.22-10-2020'!$V$181="","",'CJ-CCN-RG-02 V1 F.22-10-2020'!$V$181),"
",IF('CJ-CCN-RG-02 V1 F.22-10-2020'!$V$182="","",'CJ-CCN-RG-02 V1 F.22-10-2020'!$V$182),"
",IF('CJ-CCN-RG-02 V1 F.22-10-2020'!$V$183="","",'CJ-CCN-RG-02 V1 F.22-10-2020'!$V$183),"
",IF('CJ-CCN-RG-02 V1 F.22-10-2020'!$V$184="","",'CJ-CCN-RG-02 V1 F.22-10-2020'!$V$184),"
",IF('CJ-CCN-RG-02 V1 F.22-10-2020'!$V$185="","",'CJ-CCN-RG-02 V1 F.22-10-2020'!$V$185),"
",IF('CJ-CCN-RG-02 V1 F.22-10-2020'!$V$186="","",'CJ-CCN-RG-02 V1 F.22-10-2020'!$V$186),"
",IF('CJ-CCN-RG-02 V1 F.22-10-2020'!$V$187="","",'CJ-CCN-RG-02 V1 F.22-10-2020'!$V$187),"
",IF('CJ-CCN-RG-02 V1 F.22-10-2020'!$V$188="","",'CJ-CCN-RG-02 V1 F.22-10-2020'!$V$188),"
_______________
",IF('CJ-CCN-RG-02 V1 F.22-10-2020'!$V$189="","",'CJ-CCN-RG-02 V1 F.22-10-2020'!$V$189),"
",IF('CJ-CCN-RG-02 V1 F.22-10-2020'!$V$190="","",'CJ-CCN-RG-02 V1 F.22-10-2020'!$V$190),"
",IF('CJ-CCN-RG-02 V1 F.22-10-2020'!$V$191="","",'CJ-CCN-RG-02 V1 F.22-10-2020'!$V$191),"
",IF('CJ-CCN-RG-02 V1 F.22-10-2020'!$V$192="","",'CJ-CCN-RG-02 V1 F.22-10-2020'!$V$192),"
",IF('CJ-CCN-RG-02 V1 F.22-10-2020'!$V$193="","",'CJ-CCN-RG-02 V1 F.22-10-2020'!$V$193),"
",IF('CJ-CCN-RG-02 V1 F.22-10-2020'!$V$194="","",'CJ-CCN-RG-02 V1 F.22-10-2020'!$V$194),"
",IF('CJ-CCN-RG-02 V1 F.22-10-2020'!$V$195="","",'CJ-CCN-RG-02 V1 F.22-10-2020'!$V$195),"
",IF('CJ-CCN-RG-02 V1 F.22-10-2020'!$V$196="","",'CJ-CCN-RG-02 V1 F.22-10-2020'!$V$196),"
",IF('CJ-CCN-RG-02 V1 F.22-10-2020'!$V$197="","",'CJ-CCN-RG-02 V1 F.22-10-2020'!$V$197),"
",IF('CJ-CCN-RG-02 V1 F.22-10-2020'!$V$198="","",'CJ-CCN-RG-02 V1 F.22-10-2020'!$V$198),"")</f>
        <v xml:space="preserve">
_______________
</v>
      </c>
      <c r="AL22" s="228" t="str">
        <f>CONCATENATE(IF('CJ-CCN-RG-02 V1 F.22-10-2020'!$AH$179="","",'CJ-CCN-RG-02 V1 F.22-10-2020'!$AH$179),"
",IF('CJ-CCN-RG-02 V1 F.22-10-2020'!$AH$180="","",'CJ-CCN-RG-02 V1 F.22-10-2020'!$AH$180),"
",IF('CJ-CCN-RG-02 V1 F.22-10-2020'!$AH$181="","",'CJ-CCN-RG-02 V1 F.22-10-2020'!$AH$181),"
",IF('CJ-CCN-RG-02 V1 F.22-10-2020'!$AH$182="","",'CJ-CCN-RG-02 V1 F.22-10-2020'!$AH$182),"
",IF('CJ-CCN-RG-02 V1 F.22-10-2020'!$AH$183="","",'CJ-CCN-RG-02 V1 F.22-10-2020'!$AH$183),"
",IF('CJ-CCN-RG-02 V1 F.22-10-2020'!$AH$184="","",'CJ-CCN-RG-02 V1 F.22-10-2020'!$AH$184),"
",IF('CJ-CCN-RG-02 V1 F.22-10-2020'!$AH$185="","",'CJ-CCN-RG-02 V1 F.22-10-2020'!$AH$185),"
",IF('CJ-CCN-RG-02 V1 F.22-10-2020'!$AH$186="","",'CJ-CCN-RG-02 V1 F.22-10-2020'!$AH$186),"
",IF('CJ-CCN-RG-02 V1 F.22-10-2020'!$AH$187="","",'CJ-CCN-RG-02 V1 F.22-10-2020'!$AH$187),"
",IF('CJ-CCN-RG-02 V1 F.22-10-2020'!$AH$188="","",'CJ-CCN-RG-02 V1 F.22-10-2020'!$AH$188),"
_______________
",IF('CJ-CCN-RG-02 V1 F.22-10-2020'!$AH$189="","",'CJ-CCN-RG-02 V1 F.22-10-2020'!$AH$189),"
",IF('CJ-CCN-RG-02 V1 F.22-10-2020'!$AH$190="","",'CJ-CCN-RG-02 V1 F.22-10-2020'!$AH$190),"
",IF('CJ-CCN-RG-02 V1 F.22-10-2020'!$AH$191="","",'CJ-CCN-RG-02 V1 F.22-10-2020'!$AH$191),"
",IF('CJ-CCN-RG-02 V1 F.22-10-2020'!$AH$192="","",'CJ-CCN-RG-02 V1 F.22-10-2020'!$AH$192),"
",IF('CJ-CCN-RG-02 V1 F.22-10-2020'!$AH$193="","",'CJ-CCN-RG-02 V1 F.22-10-2020'!$AH$193),"
",IF('CJ-CCN-RG-02 V1 F.22-10-2020'!$AH$194="","",'CJ-CCN-RG-02 V1 F.22-10-2020'!$AH$194),"
",IF('CJ-CCN-RG-02 V1 F.22-10-2020'!$AH$195="","",'CJ-CCN-RG-02 V1 F.22-10-2020'!$AH$195),"
",IF('CJ-CCN-RG-02 V1 F.22-10-2020'!$AH$196="","",'CJ-CCN-RG-02 V1 F.22-10-2020'!$AH$196),"
",IF('CJ-CCN-RG-02 V1 F.22-10-2020'!$AH$197="","",'CJ-CCN-RG-02 V1 F.22-10-2020'!$AH$197),"
",IF('CJ-CCN-RG-02 V1 F.22-10-2020'!$AH$198="","",'CJ-CCN-RG-02 V1 F.22-10-2020'!$AH$198),"")</f>
        <v xml:space="preserve">
_______________
</v>
      </c>
      <c r="AM22" s="228" t="str">
        <f>CONCATENATE(IF('CJ-CCN-RG-02 V1 F.22-10-2020'!$AQ$179="","",'CJ-CCN-RG-02 V1 F.22-10-2020'!$AQ$179),"
",IF('CJ-CCN-RG-02 V1 F.22-10-2020'!$AQ$180="","",'CJ-CCN-RG-02 V1 F.22-10-2020'!$AQ$180),"
",IF('CJ-CCN-RG-02 V1 F.22-10-2020'!$AQ$181="","",'CJ-CCN-RG-02 V1 F.22-10-2020'!$AQ$181),"
",IF('CJ-CCN-RG-02 V1 F.22-10-2020'!$AQ$182="","",'CJ-CCN-RG-02 V1 F.22-10-2020'!$AQ$182),"
",IF('CJ-CCN-RG-02 V1 F.22-10-2020'!$AQ$183="","",'CJ-CCN-RG-02 V1 F.22-10-2020'!$AQ$183),"
",IF('CJ-CCN-RG-02 V1 F.22-10-2020'!$AQ$184="","",'CJ-CCN-RG-02 V1 F.22-10-2020'!$AQ$184),"
",IF('CJ-CCN-RG-02 V1 F.22-10-2020'!$AQ$185="","",'CJ-CCN-RG-02 V1 F.22-10-2020'!$AQ$185),"
",IF('CJ-CCN-RG-02 V1 F.22-10-2020'!$AQ$186="","",'CJ-CCN-RG-02 V1 F.22-10-2020'!$AQ$186),"
",IF('CJ-CCN-RG-02 V1 F.22-10-2020'!$AQ$187="","",'CJ-CCN-RG-02 V1 F.22-10-2020'!$AQ$187),"
",IF('CJ-CCN-RG-02 V1 F.22-10-2020'!$AQ$188="","",'CJ-CCN-RG-02 V1 F.22-10-2020'!$AQ$188),"
_______________
",IF('CJ-CCN-RG-02 V1 F.22-10-2020'!$AQ$189="","",'CJ-CCN-RG-02 V1 F.22-10-2020'!$AQ$189),"
",IF('CJ-CCN-RG-02 V1 F.22-10-2020'!$AQ$190="","",'CJ-CCN-RG-02 V1 F.22-10-2020'!$AQ$190),"
",IF('CJ-CCN-RG-02 V1 F.22-10-2020'!$AQ$191="","",'CJ-CCN-RG-02 V1 F.22-10-2020'!$AQ$191),"
",IF('CJ-CCN-RG-02 V1 F.22-10-2020'!$AQ$192="","",'CJ-CCN-RG-02 V1 F.22-10-2020'!$AQ$192),"
",IF('CJ-CCN-RG-02 V1 F.22-10-2020'!$AQ$193="","",'CJ-CCN-RG-02 V1 F.22-10-2020'!$AQ$193),"
",IF('CJ-CCN-RG-02 V1 F.22-10-2020'!$AQ$194="","",'CJ-CCN-RG-02 V1 F.22-10-2020'!$AQ$194),"
",IF('CJ-CCN-RG-02 V1 F.22-10-2020'!$AQ$195="","",'CJ-CCN-RG-02 V1 F.22-10-2020'!$AQ$195),"
",IF('CJ-CCN-RG-02 V1 F.22-10-2020'!$AQ$196="","",'CJ-CCN-RG-02 V1 F.22-10-2020'!$AQ$196),"
",IF('CJ-CCN-RG-02 V1 F.22-10-2020'!$AQ$197="","",'CJ-CCN-RG-02 V1 F.22-10-2020'!$AQ$197),"
",IF('CJ-CCN-RG-02 V1 F.22-10-2020'!$AQ$198="","",'CJ-CCN-RG-02 V1 F.22-10-2020'!$AQ$198),"")</f>
        <v xml:space="preserve">
_______________
</v>
      </c>
      <c r="AN22" s="241" t="str">
        <f>CONCATENATE(IF('CJ-CCN-RG-02 V1 F.22-10-2020'!$BA$179="","",TEXT('CJ-CCN-RG-02 V1 F.22-10-2020'!$BA$179,"dd/mm/yyyy")),"
",IF('CJ-CCN-RG-02 V1 F.22-10-2020'!$BA$180="","",TEXT('CJ-CCN-RG-02 V1 F.22-10-2020'!$BA$180,"dd/mm/yyyy")),"
",IF('CJ-CCN-RG-02 V1 F.22-10-2020'!$BA$181="","",TEXT('CJ-CCN-RG-02 V1 F.22-10-2020'!$BA$181,"dd/mm/yyyy")),"
",IF('CJ-CCN-RG-02 V1 F.22-10-2020'!$BA$182="","",TEXT('CJ-CCN-RG-02 V1 F.22-10-2020'!$BA$182,"dd/mm/yyyy")),"
",IF('CJ-CCN-RG-02 V1 F.22-10-2020'!$BA$183="","",TEXT('CJ-CCN-RG-02 V1 F.22-10-2020'!$BA$183,"dd/mm/yyyy")),"
",IF('CJ-CCN-RG-02 V1 F.22-10-2020'!$BA$184="","",TEXT('CJ-CCN-RG-02 V1 F.22-10-2020'!$BA$184,"dd/mm/yyyy")),"
",IF('CJ-CCN-RG-02 V1 F.22-10-2020'!$BA$185="","",TEXT('CJ-CCN-RG-02 V1 F.22-10-2020'!$BA$185,"dd/mm/yyyy")),"
",IF('CJ-CCN-RG-02 V1 F.22-10-2020'!$BA$186="","",TEXT('CJ-CCN-RG-02 V1 F.22-10-2020'!$BA$186,"dd/mm/yyyy")),"
",IF('CJ-CCN-RG-02 V1 F.22-10-2020'!$BA$187="","",TEXT('CJ-CCN-RG-02 V1 F.22-10-2020'!$BA$187,"dd/mm/yyyy")),"
",IF('CJ-CCN-RG-02 V1 F.22-10-2020'!$BA$188="","",TEXT('CJ-CCN-RG-02 V1 F.22-10-2020'!$BA$188,"dd/mm/yyyy")),"
_______________
",IF('CJ-CCN-RG-02 V1 F.22-10-2020'!$BA$189="","",TEXT('CJ-CCN-RG-02 V1 F.22-10-2020'!$BA$189,"dd/mm/yyyy")),"
",IF('CJ-CCN-RG-02 V1 F.22-10-2020'!$BA$190="","",TEXT('CJ-CCN-RG-02 V1 F.22-10-2020'!$BA$190,"dd/mm/yyyy")),"
",IF('CJ-CCN-RG-02 V1 F.22-10-2020'!$BA$191="","",TEXT('CJ-CCN-RG-02 V1 F.22-10-2020'!$BA$191,"dd/mm/yyyy")),"
",IF('CJ-CCN-RG-02 V1 F.22-10-2020'!$BA$192="","",TEXT('CJ-CCN-RG-02 V1 F.22-10-2020'!$BA$192,"dd/mm/yyyy")),"
",IF('CJ-CCN-RG-02 V1 F.22-10-2020'!$BA$193="","",TEXT('CJ-CCN-RG-02 V1 F.22-10-2020'!$BA$193,"dd/mm/yyyy")),"
",IF('CJ-CCN-RG-02 V1 F.22-10-2020'!$BA$194="","",TEXT('CJ-CCN-RG-02 V1 F.22-10-2020'!$BA$194,"dd/mm/yyyy")),"
",IF('CJ-CCN-RG-02 V1 F.22-10-2020'!$BA$195="","",TEXT('CJ-CCN-RG-02 V1 F.22-10-2020'!$BA$195,"dd/mm/yyyy")),"
",IF('CJ-CCN-RG-02 V1 F.22-10-2020'!$BA$196="","",TEXT('CJ-CCN-RG-02 V1 F.22-10-2020'!$BA$196,"dd/mm/yyyy")),"
",IF('CJ-CCN-RG-02 V1 F.22-10-2020'!$BA$197="","",TEXT('CJ-CCN-RG-02 V1 F.22-10-2020'!$BA$197,"dd/mm/yyyy")),"
",IF('CJ-CCN-RG-02 V1 F.22-10-2020'!$BA$198="","",TEXT('CJ-CCN-RG-02 V1 F.22-10-2020'!$BA$198,"dd/mm/yyyy")))</f>
        <v xml:space="preserve">
_______________
</v>
      </c>
      <c r="AO22" s="241" t="str">
        <f>CONCATENATE(IF('CJ-CCN-RG-02 V1 F.22-10-2020'!$BG$179="","",TEXT('CJ-CCN-RG-02 V1 F.22-10-2020'!$BG$179,"dd/mm/yyyy")),"
",IF('CJ-CCN-RG-02 V1 F.22-10-2020'!$BG$180="","",TEXT('CJ-CCN-RG-02 V1 F.22-10-2020'!$BG$180,"dd/mm/yyyy")),"
",IF('CJ-CCN-RG-02 V1 F.22-10-2020'!$BG$181="","",TEXT('CJ-CCN-RG-02 V1 F.22-10-2020'!$BG$181,"dd/mm/yyyy")),"
",IF('CJ-CCN-RG-02 V1 F.22-10-2020'!$BG$182="","",TEXT('CJ-CCN-RG-02 V1 F.22-10-2020'!$BG$182,"dd/mm/yyyy")),"
",IF('CJ-CCN-RG-02 V1 F.22-10-2020'!$BG$183="","",TEXT('CJ-CCN-RG-02 V1 F.22-10-2020'!$BG$183,"dd/mm/yyyy")),"
",IF('CJ-CCN-RG-02 V1 F.22-10-2020'!$BG$184="","",TEXT('CJ-CCN-RG-02 V1 F.22-10-2020'!$BG$184,"dd/mm/yyyy")),"
",IF('CJ-CCN-RG-02 V1 F.22-10-2020'!$BG$185="","",TEXT('CJ-CCN-RG-02 V1 F.22-10-2020'!$BG$185,"dd/mm/yyyy")),"
",IF('CJ-CCN-RG-02 V1 F.22-10-2020'!$BG$186="","",TEXT('CJ-CCN-RG-02 V1 F.22-10-2020'!$BG$186,"dd/mm/yyyy")),"
",IF('CJ-CCN-RG-02 V1 F.22-10-2020'!$BG$187="","",TEXT('CJ-CCN-RG-02 V1 F.22-10-2020'!$BG$187,"dd/mm/yyyy")),"
",IF('CJ-CCN-RG-02 V1 F.22-10-2020'!$BG$188="","",TEXT('CJ-CCN-RG-02 V1 F.22-10-2020'!$BG$188,"dd/mm/yyyy")),"
_______________
",IF('CJ-CCN-RG-02 V1 F.22-10-2020'!$BG$189="","",TEXT('CJ-CCN-RG-02 V1 F.22-10-2020'!$BG$189,"dd/mm/yyyy")),"
",IF('CJ-CCN-RG-02 V1 F.22-10-2020'!$BG$190="","",TEXT('CJ-CCN-RG-02 V1 F.22-10-2020'!$BG$190,"dd/mm/yyyy")),"
",IF('CJ-CCN-RG-02 V1 F.22-10-2020'!$BG$191="","",TEXT('CJ-CCN-RG-02 V1 F.22-10-2020'!$BG$191,"dd/mm/yyyy")),"
",IF('CJ-CCN-RG-02 V1 F.22-10-2020'!$BG$192="","",TEXT('CJ-CCN-RG-02 V1 F.22-10-2020'!$BG$192,"dd/mm/yyyy")),"
",IF('CJ-CCN-RG-02 V1 F.22-10-2020'!$BG$193="","",TEXT('CJ-CCN-RG-02 V1 F.22-10-2020'!$BG$193,"dd/mm/yyyy")),"
",IF('CJ-CCN-RG-02 V1 F.22-10-2020'!$BG$194="","",TEXT('CJ-CCN-RG-02 V1 F.22-10-2020'!$BG$194,"dd/mm/yyyy")),"
",IF('CJ-CCN-RG-02 V1 F.22-10-2020'!$BG$195="","",TEXT('CJ-CCN-RG-02 V1 F.22-10-2020'!$BG$195,"dd/mm/yyyy")),"
",IF('CJ-CCN-RG-02 V1 F.22-10-2020'!$BG$196="","",TEXT('CJ-CCN-RG-02 V1 F.22-10-2020'!$BG$196,"dd/mm/yyyy")),"
",IF('CJ-CCN-RG-02 V1 F.22-10-2020'!$BG$197="","",TEXT('CJ-CCN-RG-02 V1 F.22-10-2020'!$BG$197,"dd/mm/yyyy")),"
",IF('CJ-CCN-RG-02 V1 F.22-10-2020'!$BG$198="","",TEXT('CJ-CCN-RG-02 V1 F.22-10-2020'!$BG$198,"dd/mm/yyyy")))</f>
        <v xml:space="preserve">
_______________
</v>
      </c>
      <c r="AP22" s="228" t="str">
        <f>CONCATENATE(IF('CJ-CCN-RG-02 V1 F.22-10-2020'!$D$204="","",'CJ-CCN-RG-02 V1 F.22-10-2020'!$D$204),"
",IF('CJ-CCN-RG-02 V1 F.22-10-2020'!$D$205="","",'CJ-CCN-RG-02 V1 F.22-10-2020'!$D$205),"
",IF('CJ-CCN-RG-02 V1 F.22-10-2020'!$D$206="","",'CJ-CCN-RG-02 V1 F.22-10-2020'!$D$206),"
",IF('CJ-CCN-RG-02 V1 F.22-10-2020'!$D$207="","",'CJ-CCN-RG-02 V1 F.22-10-2020'!$D$207),"
",IF('CJ-CCN-RG-02 V1 F.22-10-2020'!$D$208="","",'CJ-CCN-RG-02 V1 F.22-10-2020'!$D$208),"
",IF('CJ-CCN-RG-02 V1 F.22-10-2020'!$D$209="","",'CJ-CCN-RG-02 V1 F.22-10-2020'!$D$209),"
",IF('CJ-CCN-RG-02 V1 F.22-10-2020'!$D$210="","",'CJ-CCN-RG-02 V1 F.22-10-2020'!$D$210),"
",IF('CJ-CCN-RG-02 V1 F.22-10-2020'!$D$211="","",'CJ-CCN-RG-02 V1 F.22-10-2020'!$D$211),"
",IF('CJ-CCN-RG-02 V1 F.22-10-2020'!$D$212="","",'CJ-CCN-RG-02 V1 F.22-10-2020'!$D$212),"
",IF('CJ-CCN-RG-02 V1 F.22-10-2020'!$D$213="","",'CJ-CCN-RG-02 V1 F.22-10-2020'!$D$213),"")</f>
        <v xml:space="preserve">
</v>
      </c>
      <c r="AQ22" s="228" t="str">
        <f>CONCATENATE(IF('CJ-CCN-RG-02 V1 F.22-10-2020'!$V$204="","",'CJ-CCN-RG-02 V1 F.22-10-2020'!$V$204),"
",IF('CJ-CCN-RG-02 V1 F.22-10-2020'!$V$205="","",'CJ-CCN-RG-02 V1 F.22-10-2020'!$V$205),"
",IF('CJ-CCN-RG-02 V1 F.22-10-2020'!$V$206="","",'CJ-CCN-RG-02 V1 F.22-10-2020'!$V$206),"
",IF('CJ-CCN-RG-02 V1 F.22-10-2020'!$V$207="","",'CJ-CCN-RG-02 V1 F.22-10-2020'!$V$207),"
",IF('CJ-CCN-RG-02 V1 F.22-10-2020'!$V$208="","",'CJ-CCN-RG-02 V1 F.22-10-2020'!$V$208),"
",IF('CJ-CCN-RG-02 V1 F.22-10-2020'!$V$209="","",'CJ-CCN-RG-02 V1 F.22-10-2020'!$V$209),"
",IF('CJ-CCN-RG-02 V1 F.22-10-2020'!$V$210="","",'CJ-CCN-RG-02 V1 F.22-10-2020'!$V$210),"
",IF('CJ-CCN-RG-02 V1 F.22-10-2020'!$V$211="","",'CJ-CCN-RG-02 V1 F.22-10-2020'!$V$211),"
",IF('CJ-CCN-RG-02 V1 F.22-10-2020'!$V$212="","",'CJ-CCN-RG-02 V1 F.22-10-2020'!$V$212),"
",IF('CJ-CCN-RG-02 V1 F.22-10-2020'!$V$213="","",'CJ-CCN-RG-02 V1 F.22-10-2020'!$V$213),"")</f>
        <v xml:space="preserve">
</v>
      </c>
      <c r="AR22" s="228" t="str">
        <f>CONCATENATE(IF('CJ-CCN-RG-02 V1 F.22-10-2020'!$AN$204="","",'CJ-CCN-RG-02 V1 F.22-10-2020'!$AN$204),"
",IF('CJ-CCN-RG-02 V1 F.22-10-2020'!$AN$205="","",'CJ-CCN-RG-02 V1 F.22-10-2020'!$AN$205),"
",IF('CJ-CCN-RG-02 V1 F.22-10-2020'!$AN$206="","",'CJ-CCN-RG-02 V1 F.22-10-2020'!$AN$206),"
",IF('CJ-CCN-RG-02 V1 F.22-10-2020'!$AN$207="","",'CJ-CCN-RG-02 V1 F.22-10-2020'!$AN$207),"
",IF('CJ-CCN-RG-02 V1 F.22-10-2020'!$AN$208="","",'CJ-CCN-RG-02 V1 F.22-10-2020'!$AN$208),"
",IF('CJ-CCN-RG-02 V1 F.22-10-2020'!$AN$209="","",'CJ-CCN-RG-02 V1 F.22-10-2020'!$AN$209),"
",IF('CJ-CCN-RG-02 V1 F.22-10-2020'!$AN$210="","",'CJ-CCN-RG-02 V1 F.22-10-2020'!$AN$210),"
",IF('CJ-CCN-RG-02 V1 F.22-10-2020'!$AN$211="","",'CJ-CCN-RG-02 V1 F.22-10-2020'!$AN$211),"
",IF('CJ-CCN-RG-02 V1 F.22-10-2020'!$AN$212="","",'CJ-CCN-RG-02 V1 F.22-10-2020'!$AN$212),"
",IF('CJ-CCN-RG-02 V1 F.22-10-2020'!$AN$213="","",'CJ-CCN-RG-02 V1 F.22-10-2020'!$AN$213),"")</f>
        <v xml:space="preserve">
</v>
      </c>
    </row>
    <row r="23" spans="1:44" ht="66.75" customHeight="1">
      <c r="A23" s="232" t="str">
        <f t="shared" si="0"/>
        <v>CARRERA NOTARIAL Y REGISTRAL</v>
      </c>
      <c r="B23" s="233" t="e">
        <f>IF(#REF!="","",#REF!)</f>
        <v>#REF!</v>
      </c>
      <c r="C23" s="233" t="e">
        <f>IF(#REF!="","",#REF!)</f>
        <v>#REF!</v>
      </c>
      <c r="D23" s="477" t="str">
        <f>IF('CJ-CCN-RG-02 V1 F.22-10-2020'!$D$17="","",'CJ-CCN-RG-02 V1 F.22-10-2020'!$D$17)</f>
        <v>Incumplimiento legal</v>
      </c>
      <c r="E23" s="476" t="e">
        <f>CONCATENATE(IF(#REF!="","",#REF!)," ",IF(#REF!="","",#REF!))</f>
        <v>#REF!</v>
      </c>
      <c r="F23" s="234" t="e">
        <f>CONCATENATE(IF(#REF!="","",#REF!),"
",IF('CJ-CCN-RG-02 V1 F.22-10-2020'!$D$29="","",'CJ-CCN-RG-02 V1 F.22-10-2020'!$D$29),"
",IF('CJ-CCN-RG-02 V1 F.22-10-2020'!$D$30="","",'CJ-CCN-RG-02 V1 F.22-10-2020'!$D$30),"
",IF('CJ-CCN-RG-02 V1 F.22-10-2020'!$D$31="","",'CJ-CCN-RG-02 V1 F.22-10-2020'!$D$31),"
",IF('CJ-CCN-RG-02 V1 F.22-10-2020'!$D$32="","",'CJ-CCN-RG-02 V1 F.22-10-2020'!$D$32),"
",IF('CJ-CCN-RG-02 V1 F.22-10-2020'!$D$33="","",'CJ-CCN-RG-02 V1 F.22-10-2020'!$D$33))</f>
        <v>#REF!</v>
      </c>
      <c r="G23" s="234" t="e">
        <f>IF(#REF!="","",#REF!)</f>
        <v>#REF!</v>
      </c>
      <c r="H23" s="234" t="e">
        <f>CONCATENATE(IF(#REF!="","",#REF!),"
",IF('CJ-CCN-RG-02 V1 F.22-10-2020'!$J$39="","",'CJ-CCN-RG-02 V1 F.22-10-2020'!$J$39),"
",IF('CJ-CCN-RG-02 V1 F.22-10-2020'!$J$40="","",'CJ-CCN-RG-02 V1 F.22-10-2020'!$J$40),"
",IF('CJ-CCN-RG-02 V1 F.22-10-2020'!$J$41="","",'CJ-CCN-RG-02 V1 F.22-10-2020'!$J$41),"
",IF('CJ-CCN-RG-02 V1 F.22-10-2020'!$J$42="","",'CJ-CCN-RG-02 V1 F.22-10-2020'!$J$42),"
",IF('CJ-CCN-RG-02 V1 F.22-10-2020'!$J$43="","",'CJ-CCN-RG-02 V1 F.22-10-2020'!$J$43),"
",IF('CJ-CCN-RG-02 V1 F.22-10-2020'!$J$44="","",'CJ-CCN-RG-02 V1 F.22-10-2020'!$J$44),"
",IF('CJ-CCN-RG-02 V1 F.22-10-2020'!$J$45="","",'CJ-CCN-RG-02 V1 F.22-10-2020'!$J$45),"
",IF('CJ-CCN-RG-02 V1 F.22-10-2020'!$J$46="","",'CJ-CCN-RG-02 V1 F.22-10-2020'!$J$46),"
",IF('CJ-CCN-RG-02 V1 F.22-10-2020'!$J$47="","",'CJ-CCN-RG-02 V1 F.22-10-2020'!$J$47))</f>
        <v>#REF!</v>
      </c>
      <c r="I23" s="234" t="e">
        <f>CONCATENATE(IF(#REF!="","",#REF!),"
",IF('CJ-CCN-RG-02 V1 F.22-10-2020'!$J$51="","",'CJ-CCN-RG-02 V1 F.22-10-2020'!$J$51),"
",IF('CJ-CCN-RG-02 V1 F.22-10-2020'!$J$52="","",'CJ-CCN-RG-02 V1 F.22-10-2020'!$J$52),"
",IF('CJ-CCN-RG-02 V1 F.22-10-2020'!$J$53="","",'CJ-CCN-RG-02 V1 F.22-10-2020'!$J$53),"
",IF('CJ-CCN-RG-02 V1 F.22-10-2020'!$J$54="","",'CJ-CCN-RG-02 V1 F.22-10-2020'!$J$54),"
",IF('CJ-CCN-RG-02 V1 F.22-10-2020'!$J$55="","",'CJ-CCN-RG-02 V1 F.22-10-2020'!$J$55),"
",IF('CJ-CCN-RG-02 V1 F.22-10-2020'!$J$56="","",'CJ-CCN-RG-02 V1 F.22-10-2020'!$J$56),"
",IF('CJ-CCN-RG-02 V1 F.22-10-2020'!$J$57="","",'CJ-CCN-RG-02 V1 F.22-10-2020'!$J$57),"
",IF('CJ-CCN-RG-02 V1 F.22-10-2020'!$J$58="","",'CJ-CCN-RG-02 V1 F.22-10-2020'!$J$58),"
",IF('CJ-CCN-RG-02 V1 F.22-10-2020'!$J$59="","",'CJ-CCN-RG-02 V1 F.22-10-2020'!$J$59))</f>
        <v>#REF!</v>
      </c>
      <c r="J23" s="234" t="e">
        <f>CONCATENATE(IF(#REF!="","",#REF!),"
",IF('CJ-CCN-RG-02 V1 F.22-10-2020'!$AD$39="","",'CJ-CCN-RG-02 V1 F.22-10-2020'!$AD$39),"
",IF('CJ-CCN-RG-02 V1 F.22-10-2020'!$AD$40="","",'CJ-CCN-RG-02 V1 F.22-10-2020'!$AD$40),"
",IF('CJ-CCN-RG-02 V1 F.22-10-2020'!$AD$41="","",'CJ-CCN-RG-02 V1 F.22-10-2020'!$AD$41),"
",IF('CJ-CCN-RG-02 V1 F.22-10-2020'!$AD$42="","",'CJ-CCN-RG-02 V1 F.22-10-2020'!$AD$42),"
",IF('CJ-CCN-RG-02 V1 F.22-10-2020'!$AD$43="","",'CJ-CCN-RG-02 V1 F.22-10-2020'!$AD$43),"
",IF('CJ-CCN-RG-02 V1 F.22-10-2020'!$AD$44="","",'CJ-CCN-RG-02 V1 F.22-10-2020'!$AD$44),"
",IF('CJ-CCN-RG-02 V1 F.22-10-2020'!$AD$45="","",'CJ-CCN-RG-02 V1 F.22-10-2020'!$AD$45),"
",IF('CJ-CCN-RG-02 V1 F.22-10-2020'!$AD$46="","",'CJ-CCN-RG-02 V1 F.22-10-2020'!$AD$46),"
",IF('CJ-CCN-RG-02 V1 F.22-10-2020'!$AD$47="","",'CJ-CCN-RG-02 V1 F.22-10-2020'!$AD$47),"
",IF('CJ-CCN-RG-02 V1 F.22-10-2020'!$AD$48="","",'CJ-CCN-RG-02 V1 F.22-10-2020'!$AD$48),"
",IF('CJ-CCN-RG-02 V1 F.22-10-2020'!$AD$49="","",'CJ-CCN-RG-02 V1 F.22-10-2020'!$AD$49),"
",IF('CJ-CCN-RG-02 V1 F.22-10-2020'!$AD$50="","",'CJ-CCN-RG-02 V1 F.22-10-2020'!$AD$50),"
",IF('CJ-CCN-RG-02 V1 F.22-10-2020'!$AD$51="","",'CJ-CCN-RG-02 V1 F.22-10-2020'!$AD$51),"
",IF('CJ-CCN-RG-02 V1 F.22-10-2020'!$AD$52="","",'CJ-CCN-RG-02 V1 F.22-10-2020'!$AD$52),"
",IF('CJ-CCN-RG-02 V1 F.22-10-2020'!$AD$53="","",'CJ-CCN-RG-02 V1 F.22-10-2020'!$AD$53),"
",IF('CJ-CCN-RG-02 V1 F.22-10-2020'!$AD$54="","",'CJ-CCN-RG-02 V1 F.22-10-2020'!$AD$54),"
",IF('CJ-CCN-RG-02 V1 F.22-10-2020'!$AD$55="","",'CJ-CCN-RG-02 V1 F.22-10-2020'!$AD$55),"
",IF('CJ-CCN-RG-02 V1 F.22-10-2020'!$AD$56="","",'CJ-CCN-RG-02 V1 F.22-10-2020'!$AD$56),"
",IF('CJ-CCN-RG-02 V1 F.22-10-2020'!$AD$57="","",'CJ-CCN-RG-02 V1 F.22-10-2020'!$AD$57),"
",IF('CJ-CCN-RG-02 V1 F.22-10-2020'!$AD$58="","",'CJ-CCN-RG-02 V1 F.22-10-2020'!$AD$58),"
",IF('CJ-CCN-RG-02 V1 F.22-10-2020'!$AD$59="","",'CJ-CCN-RG-02 V1 F.22-10-2020'!$AD$59))</f>
        <v>#REF!</v>
      </c>
      <c r="K23" s="235" t="e">
        <f>IF(#REF!="","",#REF!)</f>
        <v>#REF!</v>
      </c>
      <c r="L23" s="235" t="e">
        <f>IF(#REF!="","",#REF!)</f>
        <v>#REF!</v>
      </c>
      <c r="M23" s="236" t="e">
        <f>IF(#REF!="","",#REF!)</f>
        <v>#REF!</v>
      </c>
      <c r="N23" s="228" t="e">
        <f>IF(#REF!="","",#REF!)</f>
        <v>#REF!</v>
      </c>
      <c r="O23" s="234" t="e">
        <f>CONCATENATE(IF(#REF!="","",#REF!),"
",IF(#REF!="","",#REF!),"
",IF(#REF!="","",#REF!),"
",IF(#REF!="","",#REF!),"
",IF(#REF!="","",#REF!),"
",IF(#REF!="","",#REF!),"
",IF(#REF!="","",#REF!),"
",IF(#REF!="","",#REF!),"
",IF(#REF!="","",#REF!),"
",IF(#REF!="","",#REF!))</f>
        <v>#REF!</v>
      </c>
      <c r="P23" s="239" t="e">
        <f>CONCATENATE(IF(#REF!="","",#REF!),"
",IF(#REF!="","",#REF!),"
",IF(#REF!="","",#REF!),"
",IF(#REF!="","",#REF!),"
",IF(#REF!="","",#REF!),"
",IF(#REF!="","",#REF!),"
",IF(#REF!="","",#REF!),"
",IF(#REF!="","",#REF!),"
",IF(#REF!="","",#REF!),"
",IF(#REF!="","",#REF!))</f>
        <v>#REF!</v>
      </c>
      <c r="Q23" s="239" t="e">
        <f>CONCATENATE(IF(#REF!="","",#REF!),"
",IF(#REF!="","",#REF!),"
",IF(#REF!="","",#REF!),"
",IF(#REF!="","",#REF!),"
",IF(#REF!="","",#REF!),"
",IF(#REF!="","",#REF!),"
",IF(#REF!="","",#REF!),"
",IF(#REF!="","",#REF!),"
",IF(#REF!="","",#REF!),"
",IF(#REF!="","",#REF!))</f>
        <v>#REF!</v>
      </c>
      <c r="R23" s="239" t="e">
        <f>CONCATENATE(IF(#REF!="","",#REF!),"
",IF(#REF!="","",#REF!),"
",IF(#REF!="","",#REF!),"
",IF(#REF!="","",#REF!),"
",IF(#REF!="","",#REF!),"
",IF(#REF!="","",#REF!),"
",IF(#REF!="","",#REF!),"
",IF(#REF!="","",#REF!),"
",IF(#REF!="","",#REF!),"
",IF(#REF!="","",#REF!))</f>
        <v>#REF!</v>
      </c>
      <c r="S23" s="236" t="e">
        <f>IF(#REF!="","",#REF!)</f>
        <v>#REF!</v>
      </c>
      <c r="T23" s="239" t="e">
        <f>IF(#REF!="","",#REF!)</f>
        <v>#REF!</v>
      </c>
      <c r="U23" s="234" t="e">
        <f>CONCATENATE(IF(#REF!="","",#REF!),"
",IF(#REF!="","",#REF!),"
",IF(#REF!="","",#REF!),"
",IF(#REF!="","",#REF!),"
",IF(#REF!="","",#REF!),"
",IF(#REF!="","",#REF!),"
",IF(#REF!="","",#REF!),"
",IF(#REF!="","",#REF!),"
",IF(#REF!="","",#REF!),"
",IF(#REF!="","",#REF!))</f>
        <v>#REF!</v>
      </c>
      <c r="V23" s="239" t="e">
        <f>CONCATENATE(IF(#REF!="","",#REF!),"
",IF(#REF!="","",#REF!),"
",IF(#REF!="","",#REF!),"
",IF(#REF!="","",#REF!),"
",IF(#REF!="","",#REF!),"
",IF(#REF!="","",#REF!),"
",IF(#REF!="","",#REF!),"
",IF(#REF!="","",#REF!),"
",IF(#REF!="","",#REF!),"
",IF(#REF!="","",#REF!))</f>
        <v>#REF!</v>
      </c>
      <c r="W23" s="239" t="e">
        <f>CONCATENATE(IF(#REF!="","",#REF!),"
",IF(#REF!="","",#REF!),"
",IF(#REF!="","",#REF!),"
",IF(#REF!="","",#REF!),"
",IF(#REF!="","",#REF!),"
",IF(#REF!="","",#REF!),"
",IF(#REF!="","",#REF!),"
",IF(#REF!="","",#REF!),"
",IF(#REF!="","",#REF!),"
",IF(#REF!="","",#REF!))</f>
        <v>#REF!</v>
      </c>
      <c r="X23" s="239" t="e">
        <f>CONCATENATE(IF(#REF!="","",#REF!),"
",IF(#REF!="","",#REF!),"
",IF(#REF!="","",#REF!),"
",IF(#REF!="","",#REF!),"
",IF(#REF!="","",#REF!),"
",IF(#REF!="","",#REF!),"
",IF(#REF!="","",#REF!),"
",IF(#REF!="","",#REF!),"
",IF(#REF!="","",#REF!),"
",IF(#REF!="","",#REF!))</f>
        <v>#REF!</v>
      </c>
      <c r="Y23" s="236" t="e">
        <f>IF(#REF!="","",#REF!)</f>
        <v>#REF!</v>
      </c>
      <c r="Z23" s="239" t="e">
        <f>IF(#REF!="","",#REF!)</f>
        <v>#REF!</v>
      </c>
      <c r="AA23" s="235" t="e">
        <f>IF(#REF!="","",#REF!)</f>
        <v>#REF!</v>
      </c>
      <c r="AB23" s="235" t="e">
        <f>IF(#REF!="","",#REF!)</f>
        <v>#REF!</v>
      </c>
      <c r="AC23" s="237" t="e">
        <f>IF(#REF!="","",#REF!)</f>
        <v>#REF!</v>
      </c>
      <c r="AD23" s="228" t="e">
        <f>IF(#REF!="","",#REF!)</f>
        <v>#REF!</v>
      </c>
      <c r="AE23" s="229" t="e">
        <f>IF(#REF!="x",Datos!$AU$2,IF(#REF!="x",Datos!$AU$3,""))</f>
        <v>#REF!</v>
      </c>
      <c r="AF23" s="231" t="e">
        <f>CONCATENATE(IF(#REF!="","",#REF!),"
",IF(#REF!="","",#REF!),"
",IF(#REF!="","",#REF!),"
",IF(#REF!="","",#REF!),"
",IF(#REF!="","",#REF!),"
",IF(#REF!="","",#REF!),"
",IF(#REF!="","",#REF!),"
",IF(#REF!="","",#REF!),"
",IF(#REF!="","",#REF!),"
",IF(#REF!="","",#REF!),"
_______________
",IF(#REF!="","",#REF!),"
",IF(#REF!="","",#REF!),"
",IF(#REF!="","",#REF!),"
",IF(#REF!="","",#REF!),"
",IF(#REF!="","",#REF!),"
",IF(#REF!="","",#REF!),"
",IF(#REF!="","",#REF!),"
",IF(#REF!="","",#REF!),"
",IF(#REF!="","",#REF!),"
",IF(#REF!="","",#REF!),"")</f>
        <v>#REF!</v>
      </c>
      <c r="AG23" s="231" t="e">
        <f>CONCATENATE(IF(#REF!="","",#REF!),"
",IF(#REF!="","",#REF!),"
",IF(#REF!="","",#REF!),"
",IF(#REF!="","",#REF!),"
",IF(#REF!="","",#REF!),"
",IF(#REF!="","",#REF!),"
",IF(#REF!="","",#REF!),"
",IF(#REF!="","",#REF!),"
",IF(#REF!="","",#REF!),"
",IF(#REF!="","",#REF!),"
_______________
",IF(#REF!="","",#REF!),"
",IF(#REF!="","",#REF!),"
",IF(#REF!="","",#REF!),"
",IF(#REF!="","",#REF!),"
",IF(#REF!="","",#REF!),"
",IF(#REF!="","",#REF!),"
",IF(#REF!="","",#REF!),"
",IF(#REF!="","",#REF!),"
",IF(#REF!="","",#REF!),"
",IF(#REF!="","",#REF!),"")</f>
        <v>#REF!</v>
      </c>
      <c r="AH23" s="231" t="e">
        <f>CONCATENATE(IF(#REF!="","",#REF!),"
",IF(#REF!="","",#REF!),"
",IF(#REF!="","",#REF!),"
",IF(#REF!="","",#REF!),"
",IF(#REF!="","",#REF!),"
",IF(#REF!="","",#REF!),"
",IF(#REF!="","",#REF!),"
",IF(#REF!="","",#REF!),"
",IF(#REF!="","",#REF!),"
",IF(#REF!="","",#REF!),"
_______________
",IF(#REF!="","",#REF!),"
",IF(#REF!="","",#REF!),"
",IF(#REF!="","",#REF!),"
",IF(#REF!="","",#REF!),"
",IF(#REF!="","",#REF!),"
",IF(#REF!="","",#REF!),"
",IF(#REF!="","",#REF!),"
",IF(#REF!="","",#REF!),"
",IF(#REF!="","",#REF!),"
",IF(#REF!="","",#REF!),"")</f>
        <v>#REF!</v>
      </c>
      <c r="AI23" s="238" t="e">
        <f>CONCATENATE(IF(#REF!="","",TEXT(#REF!,"dd/mm/yyyy")),"
",IF(#REF!="","",TEXT(#REF!,"dd/mm/yyyy")),"
",IF(#REF!="","",TEXT(#REF!,"dd/mm/yyyy")),"
",IF(#REF!="","",TEXT(#REF!,"dd/mm/yyyy")),"
",IF(#REF!="","",TEXT(#REF!,"dd/mm/yyyy")),"
",IF(#REF!="","",TEXT(#REF!,"dd/mm/yyyy")),"
",IF(#REF!="","",TEXT(#REF!,"dd/mm/yyyy")),"
",IF(#REF!="","",TEXT(#REF!,"dd/mm/yyyy")),"
",IF(#REF!="","",TEXT(#REF!,"dd/mm/yyyy")),"
",IF(#REF!="","",TEXT(#REF!,"dd/mm/yyyy")),"
_______________
",IF(#REF!="","",TEXT(#REF!,"dd/mm/yyyy")),"
",IF(#REF!="","",TEXT(#REF!,"dd/mm/yyyy")),"
",IF(#REF!="","",TEXT(#REF!,"dd/mm/yyyy")),"
",IF(#REF!="","",TEXT(#REF!,"dd/mm/yyyy")),"
",IF(#REF!="","",TEXT(#REF!,"dd/mm/yyyy")),"
",IF(#REF!="","",TEXT(#REF!,"dd/mm/yyyy")),"
",IF(#REF!="","",TEXT(#REF!,"dd/mm/yyyy")),"
",IF(#REF!="","",TEXT(#REF!,"dd/mm/yyyy")),"
",IF(#REF!="","",TEXT(#REF!,"dd/mm/yyyy")),"
",IF(#REF!="","",TEXT(#REF!,"dd/mm/yyyy")))</f>
        <v>#REF!</v>
      </c>
      <c r="AJ23" s="238" t="e">
        <f>CONCATENATE(IF(#REF!="","",TEXT(#REF!,"dd/mm/yyyy")),"
",IF(#REF!="","",TEXT(#REF!,"dd/mm/yyyy")),"
",IF(#REF!="","",TEXT(#REF!,"dd/mm/yyyy")),"
",IF(#REF!="","",TEXT(#REF!,"dd/mm/yyyy")),"
",IF(#REF!="","",TEXT(#REF!,"dd/mm/yyyy")),"
",IF(#REF!="","",TEXT(#REF!,"dd/mm/yyyy")),"
",IF(#REF!="","",TEXT(#REF!,"dd/mm/yyyy")),"
",IF(#REF!="","",TEXT(#REF!,"dd/mm/yyyy")),"
",IF(#REF!="","",TEXT(#REF!,"dd/mm/yyyy")),"
",IF(#REF!="","",TEXT(#REF!,"dd/mm/yyyy")),"
_______________
",IF(#REF!="","",TEXT(#REF!,"dd/mm/yyyy")),"
",IF(#REF!="","",TEXT(#REF!,"dd/mm/yyyy")),"
",IF(#REF!="","",TEXT(#REF!,"dd/mm/yyyy")),"
",IF(#REF!="","",TEXT(#REF!,"dd/mm/yyyy")),"
",IF(#REF!="","",TEXT(#REF!,"dd/mm/yyyy")),"
",IF(#REF!="","",TEXT(#REF!,"dd/mm/yyyy")),"
",IF(#REF!="","",TEXT(#REF!,"dd/mm/yyyy")),"
",IF(#REF!="","",TEXT(#REF!,"dd/mm/yyyy")),"
",IF(#REF!="","",TEXT(#REF!,"dd/mm/yyyy")),"
",IF(#REF!="","",TEXT(#REF!,"dd/mm/yyyy")))</f>
        <v>#REF!</v>
      </c>
      <c r="AK23" s="228" t="e">
        <f>CONCATENATE(IF(#REF!="","",#REF!),"
",IF(#REF!="","",#REF!),"
",IF(#REF!="","",#REF!),"
",IF(#REF!="","",#REF!),"
",IF(#REF!="","",#REF!),"
",IF(#REF!="","",#REF!),"
",IF(#REF!="","",#REF!),"
",IF(#REF!="","",#REF!),"
",IF(#REF!="","",#REF!),"
",IF(#REF!="","",#REF!),"
_______________
",IF(#REF!="","",#REF!),"
",IF(#REF!="","",#REF!),"
",IF(#REF!="","",#REF!),"
",IF(#REF!="","",#REF!),"
",IF(#REF!="","",#REF!),"
",IF(#REF!="","",#REF!),"
",IF(#REF!="","",#REF!),"
",IF(#REF!="","",#REF!),"
",IF(#REF!="","",#REF!),"
",IF(#REF!="","",#REF!),"")</f>
        <v>#REF!</v>
      </c>
      <c r="AL23" s="228" t="e">
        <f>CONCATENATE(IF(#REF!="","",#REF!),"
",IF(#REF!="","",#REF!),"
",IF(#REF!="","",#REF!),"
",IF(#REF!="","",#REF!),"
",IF(#REF!="","",#REF!),"
",IF(#REF!="","",#REF!),"
",IF(#REF!="","",#REF!),"
",IF(#REF!="","",#REF!),"
",IF(#REF!="","",#REF!),"
",IF(#REF!="","",#REF!),"
_______________
",IF(#REF!="","",#REF!),"
",IF(#REF!="","",#REF!),"
",IF(#REF!="","",#REF!),"
",IF(#REF!="","",#REF!),"
",IF(#REF!="","",#REF!),"
",IF(#REF!="","",#REF!),"
",IF(#REF!="","",#REF!),"
",IF(#REF!="","",#REF!),"
",IF(#REF!="","",#REF!),"
",IF(#REF!="","",#REF!),"")</f>
        <v>#REF!</v>
      </c>
      <c r="AM23" s="228" t="e">
        <f>CONCATENATE(IF(#REF!="","",#REF!),"
",IF(#REF!="","",#REF!),"
",IF(#REF!="","",#REF!),"
",IF(#REF!="","",#REF!),"
",IF(#REF!="","",#REF!),"
",IF(#REF!="","",#REF!),"
",IF(#REF!="","",#REF!),"
",IF(#REF!="","",#REF!),"
",IF(#REF!="","",#REF!),"
",IF(#REF!="","",#REF!),"
_______________
",IF(#REF!="","",#REF!),"
",IF(#REF!="","",#REF!),"
",IF(#REF!="","",#REF!),"
",IF(#REF!="","",#REF!),"
",IF(#REF!="","",#REF!),"
",IF(#REF!="","",#REF!),"
",IF(#REF!="","",#REF!),"
",IF(#REF!="","",#REF!),"
",IF(#REF!="","",#REF!),"
",IF(#REF!="","",#REF!),"")</f>
        <v>#REF!</v>
      </c>
      <c r="AN23" s="241" t="e">
        <f>CONCATENATE(IF(#REF!="","",TEXT(#REF!,"dd/mm/yyyy")),"
",IF(#REF!="","",TEXT(#REF!,"dd/mm/yyyy")),"
",IF(#REF!="","",TEXT(#REF!,"dd/mm/yyyy")),"
",IF(#REF!="","",TEXT(#REF!,"dd/mm/yyyy")),"
",IF(#REF!="","",TEXT(#REF!,"dd/mm/yyyy")),"
",IF(#REF!="","",TEXT(#REF!,"dd/mm/yyyy")),"
",IF(#REF!="","",TEXT(#REF!,"dd/mm/yyyy")),"
",IF(#REF!="","",TEXT(#REF!,"dd/mm/yyyy")),"
",IF(#REF!="","",TEXT(#REF!,"dd/mm/yyyy")),"
",IF(#REF!="","",TEXT(#REF!,"dd/mm/yyyy")),"
_______________
",IF(#REF!="","",TEXT(#REF!,"dd/mm/yyyy")),"
",IF(#REF!="","",TEXT(#REF!,"dd/mm/yyyy")),"
",IF(#REF!="","",TEXT(#REF!,"dd/mm/yyyy")),"
",IF(#REF!="","",TEXT(#REF!,"dd/mm/yyyy")),"
",IF(#REF!="","",TEXT(#REF!,"dd/mm/yyyy")),"
",IF(#REF!="","",TEXT(#REF!,"dd/mm/yyyy")),"
",IF(#REF!="","",TEXT(#REF!,"dd/mm/yyyy")),"
",IF(#REF!="","",TEXT(#REF!,"dd/mm/yyyy")),"
",IF(#REF!="","",TEXT(#REF!,"dd/mm/yyyy")),"
",IF(#REF!="","",TEXT(#REF!,"dd/mm/yyyy")))</f>
        <v>#REF!</v>
      </c>
      <c r="AO23" s="241" t="e">
        <f>CONCATENATE(IF(#REF!="","",TEXT(#REF!,"dd/mm/yyyy")),"
",IF(#REF!="","",TEXT(#REF!,"dd/mm/yyyy")),"
",IF(#REF!="","",TEXT(#REF!,"dd/mm/yyyy")),"
",IF(#REF!="","",TEXT(#REF!,"dd/mm/yyyy")),"
",IF(#REF!="","",TEXT(#REF!,"dd/mm/yyyy")),"
",IF(#REF!="","",TEXT(#REF!,"dd/mm/yyyy")),"
",IF(#REF!="","",TEXT(#REF!,"dd/mm/yyyy")),"
",IF(#REF!="","",TEXT(#REF!,"dd/mm/yyyy")),"
",IF(#REF!="","",TEXT(#REF!,"dd/mm/yyyy")),"
",IF(#REF!="","",TEXT(#REF!,"dd/mm/yyyy")),"
_______________
",IF(#REF!="","",TEXT(#REF!,"dd/mm/yyyy")),"
",IF(#REF!="","",TEXT(#REF!,"dd/mm/yyyy")),"
",IF(#REF!="","",TEXT(#REF!,"dd/mm/yyyy")),"
",IF(#REF!="","",TEXT(#REF!,"dd/mm/yyyy")),"
",IF(#REF!="","",TEXT(#REF!,"dd/mm/yyyy")),"
",IF(#REF!="","",TEXT(#REF!,"dd/mm/yyyy")),"
",IF(#REF!="","",TEXT(#REF!,"dd/mm/yyyy")),"
",IF(#REF!="","",TEXT(#REF!,"dd/mm/yyyy")),"
",IF(#REF!="","",TEXT(#REF!,"dd/mm/yyyy")),"
",IF(#REF!="","",TEXT(#REF!,"dd/mm/yyyy")))</f>
        <v>#REF!</v>
      </c>
      <c r="AP23" s="228" t="e">
        <f>CONCATENATE(IF(#REF!="","",#REF!),"
",IF(#REF!="","",#REF!),"
",IF(#REF!="","",#REF!),"
",IF(#REF!="","",#REF!),"
",IF(#REF!="","",#REF!),"
",IF(#REF!="","",#REF!),"
",IF(#REF!="","",#REF!),"
",IF(#REF!="","",#REF!),"
",IF(#REF!="","",#REF!),"
",IF(#REF!="","",#REF!),"")</f>
        <v>#REF!</v>
      </c>
      <c r="AQ23" s="228" t="e">
        <f>CONCATENATE(IF(#REF!="","",#REF!),"
",IF(#REF!="","",#REF!),"
",IF(#REF!="","",#REF!),"
",IF(#REF!="","",#REF!),"
",IF(#REF!="","",#REF!),"
",IF(#REF!="","",#REF!),"
",IF(#REF!="","",#REF!),"
",IF(#REF!="","",#REF!),"
",IF(#REF!="","",#REF!),"
",IF(#REF!="","",#REF!),"")</f>
        <v>#REF!</v>
      </c>
      <c r="AR23" s="228" t="e">
        <f>CONCATENATE(IF(#REF!="","",#REF!),"
",IF(#REF!="","",#REF!),"
",IF(#REF!="","",#REF!),"
",IF(#REF!="","",#REF!),"
",IF(#REF!="","",#REF!),"
",IF(#REF!="","",#REF!),"
",IF(#REF!="","",#REF!),"
",IF(#REF!="","",#REF!),"
",IF(#REF!="","",#REF!),"
",IF(#REF!="","",#REF!),"")</f>
        <v>#REF!</v>
      </c>
    </row>
    <row r="24" spans="1:44" ht="66.75" hidden="1" customHeight="1">
      <c r="A24" s="232" t="str">
        <f t="shared" si="0"/>
        <v>CARRERA NOTARIAL Y REGISTRAL</v>
      </c>
      <c r="B24" s="233" t="str">
        <f>IF(Riesgo4!$V$12="","",Riesgo4!$V$12)</f>
        <v>Riesgos de Procesos</v>
      </c>
      <c r="C24" s="233" t="str">
        <f>IF(Riesgo4!$AY$23="","",Riesgo4!$AY$23)</f>
        <v>Cumplimiento</v>
      </c>
      <c r="D24" s="477" t="str">
        <f>IF('CJ-CCN-RG-02 V1 F.22-10-2020'!$D$17="","",'CJ-CCN-RG-02 V1 F.22-10-2020'!$D$17)</f>
        <v>Incumplimiento legal</v>
      </c>
      <c r="E24" s="476" t="str">
        <f>CONCATENATE(IF(Riesgo4!$S$17="","",Riesgo4!$S$17)," ",IF(Riesgo4!$X$17="","",Riesgo4!X17))</f>
        <v xml:space="preserve"> </v>
      </c>
      <c r="F24" s="234" t="str">
        <f>CONCATENATE(IF(Riesgo4!$D$28="","",Riesgo4!$D$28),"
",IF('CJ-CCN-RG-02 V1 F.22-10-2020'!$D$29="","",'CJ-CCN-RG-02 V1 F.22-10-2020'!$D$29),"
",IF('CJ-CCN-RG-02 V1 F.22-10-2020'!$D$30="","",'CJ-CCN-RG-02 V1 F.22-10-2020'!$D$30),"
",IF('CJ-CCN-RG-02 V1 F.22-10-2020'!$D$31="","",'CJ-CCN-RG-02 V1 F.22-10-2020'!$D$31),"
",IF('CJ-CCN-RG-02 V1 F.22-10-2020'!$D$32="","",'CJ-CCN-RG-02 V1 F.22-10-2020'!$D$32),"
",IF('CJ-CCN-RG-02 V1 F.22-10-2020'!$D$33="","",'CJ-CCN-RG-02 V1 F.22-10-2020'!$D$33))</f>
        <v xml:space="preserve">
</v>
      </c>
      <c r="G24" s="234" t="str">
        <f>IF(Riesgo4!$AD$28="","",Riesgo4!$AD$28)</f>
        <v/>
      </c>
      <c r="H24" s="234" t="str">
        <f>CONCATENATE(IF(Riesgo4!$J$38="","",Riesgo4!$J$38),"
",IF('CJ-CCN-RG-02 V1 F.22-10-2020'!$J$39="","",'CJ-CCN-RG-02 V1 F.22-10-2020'!$J$39),"
",IF('CJ-CCN-RG-02 V1 F.22-10-2020'!$J$40="","",'CJ-CCN-RG-02 V1 F.22-10-2020'!$J$40),"
",IF('CJ-CCN-RG-02 V1 F.22-10-2020'!$J$41="","",'CJ-CCN-RG-02 V1 F.22-10-2020'!$J$41),"
",IF('CJ-CCN-RG-02 V1 F.22-10-2020'!$J$42="","",'CJ-CCN-RG-02 V1 F.22-10-2020'!$J$42),"
",IF('CJ-CCN-RG-02 V1 F.22-10-2020'!$J$43="","",'CJ-CCN-RG-02 V1 F.22-10-2020'!$J$43),"
",IF('CJ-CCN-RG-02 V1 F.22-10-2020'!$J$44="","",'CJ-CCN-RG-02 V1 F.22-10-2020'!$J$44),"
",IF('CJ-CCN-RG-02 V1 F.22-10-2020'!$J$45="","",'CJ-CCN-RG-02 V1 F.22-10-2020'!$J$45),"
",IF('CJ-CCN-RG-02 V1 F.22-10-2020'!$J$46="","",'CJ-CCN-RG-02 V1 F.22-10-2020'!$J$46),"
",IF('CJ-CCN-RG-02 V1 F.22-10-2020'!$J$47="","",'CJ-CCN-RG-02 V1 F.22-10-2020'!$J$47))</f>
        <v xml:space="preserve">
Error involuntario en el estudio de las solicitudes presentadas por los notarios de carrera
Error en la información suministrada por parte de la Dirección de Administración Notarial
</v>
      </c>
      <c r="I24" s="234" t="str">
        <f>CONCATENATE(IF(Riesgo4!$J$50="","",Riesgo4!$J$50),"
",IF('CJ-CCN-RG-02 V1 F.22-10-2020'!$J$51="","",'CJ-CCN-RG-02 V1 F.22-10-2020'!$J$51),"
",IF('CJ-CCN-RG-02 V1 F.22-10-2020'!$J$52="","",'CJ-CCN-RG-02 V1 F.22-10-2020'!$J$52),"
",IF('CJ-CCN-RG-02 V1 F.22-10-2020'!$J$53="","",'CJ-CCN-RG-02 V1 F.22-10-2020'!$J$53),"
",IF('CJ-CCN-RG-02 V1 F.22-10-2020'!$J$54="","",'CJ-CCN-RG-02 V1 F.22-10-2020'!$J$54),"
",IF('CJ-CCN-RG-02 V1 F.22-10-2020'!$J$55="","",'CJ-CCN-RG-02 V1 F.22-10-2020'!$J$55),"
",IF('CJ-CCN-RG-02 V1 F.22-10-2020'!$J$56="","",'CJ-CCN-RG-02 V1 F.22-10-2020'!$J$56),"
",IF('CJ-CCN-RG-02 V1 F.22-10-2020'!$J$57="","",'CJ-CCN-RG-02 V1 F.22-10-2020'!$J$57),"
",IF('CJ-CCN-RG-02 V1 F.22-10-2020'!$J$58="","",'CJ-CCN-RG-02 V1 F.22-10-2020'!$J$58),"
",IF('CJ-CCN-RG-02 V1 F.22-10-2020'!$J$59="","",'CJ-CCN-RG-02 V1 F.22-10-2020'!$J$59))</f>
        <v xml:space="preserve">
Cambio de normatividad - Actualizar las normas
</v>
      </c>
      <c r="J24" s="234" t="str">
        <f>CONCATENATE(IF(Riesgo4!$AD$38="","",Riesgo4!$AD$38),"
",IF('CJ-CCN-RG-02 V1 F.22-10-2020'!$AD$39="","",'CJ-CCN-RG-02 V1 F.22-10-2020'!$AD$39),"
",IF('CJ-CCN-RG-02 V1 F.22-10-2020'!$AD$40="","",'CJ-CCN-RG-02 V1 F.22-10-2020'!$AD$40),"
",IF('CJ-CCN-RG-02 V1 F.22-10-2020'!$AD$41="","",'CJ-CCN-RG-02 V1 F.22-10-2020'!$AD$41),"
",IF('CJ-CCN-RG-02 V1 F.22-10-2020'!$AD$42="","",'CJ-CCN-RG-02 V1 F.22-10-2020'!$AD$42),"
",IF('CJ-CCN-RG-02 V1 F.22-10-2020'!$AD$43="","",'CJ-CCN-RG-02 V1 F.22-10-2020'!$AD$43),"
",IF('CJ-CCN-RG-02 V1 F.22-10-2020'!$AD$44="","",'CJ-CCN-RG-02 V1 F.22-10-2020'!$AD$44),"
",IF('CJ-CCN-RG-02 V1 F.22-10-2020'!$AD$45="","",'CJ-CCN-RG-02 V1 F.22-10-2020'!$AD$45),"
",IF('CJ-CCN-RG-02 V1 F.22-10-2020'!$AD$46="","",'CJ-CCN-RG-02 V1 F.22-10-2020'!$AD$46),"
",IF('CJ-CCN-RG-02 V1 F.22-10-2020'!$AD$47="","",'CJ-CCN-RG-02 V1 F.22-10-2020'!$AD$47),"
",IF('CJ-CCN-RG-02 V1 F.22-10-2020'!$AD$48="","",'CJ-CCN-RG-02 V1 F.22-10-2020'!$AD$48),"
",IF('CJ-CCN-RG-02 V1 F.22-10-2020'!$AD$49="","",'CJ-CCN-RG-02 V1 F.22-10-2020'!$AD$49),"
",IF('CJ-CCN-RG-02 V1 F.22-10-2020'!$AD$50="","",'CJ-CCN-RG-02 V1 F.22-10-2020'!$AD$50),"
",IF('CJ-CCN-RG-02 V1 F.22-10-2020'!$AD$51="","",'CJ-CCN-RG-02 V1 F.22-10-2020'!$AD$51),"
",IF('CJ-CCN-RG-02 V1 F.22-10-2020'!$AD$52="","",'CJ-CCN-RG-02 V1 F.22-10-2020'!$AD$52),"
",IF('CJ-CCN-RG-02 V1 F.22-10-2020'!$AD$53="","",'CJ-CCN-RG-02 V1 F.22-10-2020'!$AD$53),"
",IF('CJ-CCN-RG-02 V1 F.22-10-2020'!$AD$54="","",'CJ-CCN-RG-02 V1 F.22-10-2020'!$AD$54),"
",IF('CJ-CCN-RG-02 V1 F.22-10-2020'!$AD$55="","",'CJ-CCN-RG-02 V1 F.22-10-2020'!$AD$55),"
",IF('CJ-CCN-RG-02 V1 F.22-10-2020'!$AD$56="","",'CJ-CCN-RG-02 V1 F.22-10-2020'!$AD$56),"
",IF('CJ-CCN-RG-02 V1 F.22-10-2020'!$AD$57="","",'CJ-CCN-RG-02 V1 F.22-10-2020'!$AD$57),"
",IF('CJ-CCN-RG-02 V1 F.22-10-2020'!$AD$58="","",'CJ-CCN-RG-02 V1 F.22-10-2020'!$AD$58),"
",IF('CJ-CCN-RG-02 V1 F.22-10-2020'!$AD$59="","",'CJ-CCN-RG-02 V1 F.22-10-2020'!$AD$59))</f>
        <v xml:space="preserve">
Perdida de Imagen
Sanciones Legales
</v>
      </c>
      <c r="K24" s="235" t="str">
        <f>IF(Riesgo4!$J$71="","",Riesgo4!$J$71)</f>
        <v/>
      </c>
      <c r="L24" s="235" t="str">
        <f>IF(Riesgo4!$J$78="","",Riesgo4!$J$78)</f>
        <v/>
      </c>
      <c r="M24" s="236" t="str">
        <f>IF(Riesgo4!$AP$67="","",Riesgo4!$AP$67)</f>
        <v/>
      </c>
      <c r="N24" s="228" t="str">
        <f>IF(Riesgo4!$AP$71="","",Riesgo4!$AP$71)</f>
        <v/>
      </c>
      <c r="O24" s="234" t="str">
        <f>CONCATENATE(IF(Riesgo4!$D$86="","",Riesgo4!$D$86),"
",IF(Riesgo4!$D$87="","",Riesgo4!$D$87),"
",IF(Riesgo4!$D$88="","",Riesgo4!$D$88),"
",IF(Riesgo4!$D$89="","",Riesgo4!$D$89),"
",IF(Riesgo4!$D$90="","",Riesgo4!$D$90),"
",IF(Riesgo4!$D$91="","",Riesgo4!$D$91),"
",IF(Riesgo4!$D$92="","",Riesgo4!$D$92),"
",IF(Riesgo4!$D$93="","",Riesgo4!$D$93),"
",IF(Riesgo4!$D$94="","",Riesgo4!$D$94),"
",IF(Riesgo4!$D$95="","",Riesgo4!$D$95))</f>
        <v xml:space="preserve">
</v>
      </c>
      <c r="P24" s="239" t="str">
        <f>CONCATENATE(IF(Riesgo4!$AL$86="","",Riesgo4!$AL$86),"
",IF(Riesgo4!$AL$87="","",Riesgo4!$AL$87),"
",IF(Riesgo4!$AL$88="","",Riesgo4!$AL$88),"
",IF(Riesgo4!$AL$89="","",Riesgo4!$AL$89),"
",IF(Riesgo4!$AL$90="","",Riesgo4!$AL$90),"
",IF(Riesgo4!$AL$91="","",Riesgo4!$AL$91),"
",IF(Riesgo4!$AL$92="","",Riesgo4!$AL$92),"
",IF(Riesgo4!$AL$93="","",Riesgo4!$AL$93),"
",IF(Riesgo4!$AL$94="","",Riesgo4!$AL$94),"
",IF(Riesgo4!$AL$95="","",Riesgo4!$AL$95))</f>
        <v xml:space="preserve">
</v>
      </c>
      <c r="Q24" s="239" t="str">
        <f>CONCATENATE(IF(Riesgo4!$AR$86="","",Riesgo4!$AR$86),"
",IF(Riesgo4!$AR$87="","",Riesgo4!$AR$87),"
",IF(Riesgo4!$AR$88="","",Riesgo4!$AR$88),"
",IF(Riesgo4!$AR$89="","",Riesgo4!$AR$89),"
",IF(Riesgo4!$AR$90="","",Riesgo4!$AR$90),"
",IF(Riesgo4!$AR$91="","",Riesgo4!$AR$91),"
",IF(Riesgo4!$AR$92="","",Riesgo4!$AR$92),"
",IF(Riesgo4!$AR$93="","",Riesgo4!$AR$93),"
",IF(Riesgo4!$AR$94="","",Riesgo4!$AR$94),"
",IF(Riesgo4!$AR$95="","",Riesgo4!$AR$95))</f>
        <v xml:space="preserve">Fuerte
</v>
      </c>
      <c r="R24" s="239" t="str">
        <f>CONCATENATE(IF(Riesgo4!$AT$86="","",Riesgo4!$AT$86),"
",IF(Riesgo4!$AT$87="","",Riesgo4!$AT$87),"
",IF(Riesgo4!$AT$88="","",Riesgo4!$AT$88),"
",IF(Riesgo4!$AT$89="","",Riesgo4!$AT$89),"
",IF(Riesgo4!$AT$90="","",Riesgo4!$AT$90),"
",IF(Riesgo4!$AT$91="","",Riesgo4!$AT$91),"
",IF(Riesgo4!$AT$92="","",Riesgo4!$AT$92),"
",IF(Riesgo4!$AT$93="","",Riesgo4!$AT$93),"
",IF(Riesgo4!$AT$94="","",Riesgo4!$AT$94),"
",IF(Riesgo4!$AT$95="","",Riesgo4!$AT$95))</f>
        <v xml:space="preserve">
</v>
      </c>
      <c r="S24" s="236" t="str">
        <f>IF(Riesgo4!$AW$86="","",Riesgo4!$AW$86)</f>
        <v/>
      </c>
      <c r="T24" s="239" t="str">
        <f>IF(Riesgo4!$AZ$86="","",Riesgo4!$AZ$86)</f>
        <v/>
      </c>
      <c r="U24" s="234" t="str">
        <f>CONCATENATE(IF(Riesgo4!$D$101="","",Riesgo4!$D$101),"
",IF(Riesgo4!$D$102="","",Riesgo4!$D$102),"
",IF(Riesgo4!$D$103="","",Riesgo4!$D$103),"
",IF(Riesgo4!$D$104="","",Riesgo4!$D$104),"
",IF(Riesgo4!$D$105="","",Riesgo4!$D$105),"
",IF(Riesgo4!$D$106="","",Riesgo4!$D$106),"
",IF(Riesgo4!$D$107="","",Riesgo4!$D$107),"
",IF(Riesgo4!$D$108="","",Riesgo4!$D$108),"
",IF(Riesgo4!$D$109="","",Riesgo4!$D$109),"
",IF(Riesgo4!$D$110="","",Riesgo4!$D$110))</f>
        <v xml:space="preserve">
</v>
      </c>
      <c r="V24" s="239" t="str">
        <f>CONCATENATE(IF(Riesgo4!$AL$101="","",Riesgo4!$AL$101),"
",IF(Riesgo4!$AL$102="","",Riesgo4!$AL$102),"
",IF(Riesgo4!$AL$103="","",Riesgo4!$AL$103),"
",IF(Riesgo4!$AL$104="","",Riesgo4!$AL$104),"
",IF(Riesgo4!$AL$105="","",Riesgo4!$AL$105),"
",IF(Riesgo4!$AL$106="","",Riesgo4!$AL$106),"
",IF(Riesgo4!$AL$107="","",Riesgo4!$AL$107),"
",IF(Riesgo4!$AL$108="","",Riesgo4!$AL$108),"
",IF(Riesgo4!$AL$109="","",Riesgo4!$AL$109),"
",IF(Riesgo4!$AL$110="","",Riesgo4!$AL$110))</f>
        <v xml:space="preserve">
</v>
      </c>
      <c r="W24" s="239" t="str">
        <f>CONCATENATE(IF(Riesgo4!$AR$101="","",Riesgo4!$AR$101),"
",IF(Riesgo4!$AR$102="","",Riesgo4!$AR$102),"
",IF(Riesgo4!$AR$103="","",Riesgo4!$AR$103),"
",IF(Riesgo4!$AR$104="","",Riesgo4!$AR$104),"
",IF(Riesgo4!$AR$105="","",Riesgo4!$AR$105),"
",IF(Riesgo4!$AR$106="","",Riesgo4!$AR$106),"
",IF(Riesgo4!$AR$107="","",Riesgo4!$AR$107),"
",IF(Riesgo4!$AR$108="","",Riesgo4!$AR$108),"
",IF(Riesgo4!$AR$109="","",Riesgo4!$AR$109),"
",IF(Riesgo4!$AR$110="","",Riesgo4!$AR$110))</f>
        <v xml:space="preserve">Fuerte
Fuerte
Moderado
</v>
      </c>
      <c r="X24" s="239" t="str">
        <f>CONCATENATE(IF(Riesgo4!$AT$101="","",Riesgo4!$AT$101),"
",IF(Riesgo4!$AT$102="","",Riesgo4!$AT$102),"
",IF(Riesgo4!$AT$103="","",Riesgo4!$AT$103),"
",IF(Riesgo4!$AT$104="","",Riesgo4!$AT$104),"
",IF(Riesgo4!$AT$105="","",Riesgo4!$AT$105),"
",IF(Riesgo4!$AT$106="","",Riesgo4!$AT$106),"
",IF(Riesgo4!$AT$107="","",Riesgo4!$AT$107),"
",IF(Riesgo4!$AT$108="","",Riesgo4!$AT$108),"
",IF(Riesgo4!$AT$109="","",Riesgo4!$AT$109),"
",IF(Riesgo4!$AT$110="","",Riesgo4!$AT$110))</f>
        <v xml:space="preserve">
</v>
      </c>
      <c r="Y24" s="236" t="str">
        <f>IF(Riesgo4!$AW$101="","",Riesgo4!$AW$101)</f>
        <v/>
      </c>
      <c r="Z24" s="239" t="str">
        <f>IF(Riesgo4!$AZ$101="","",Riesgo4!$AZ$101)</f>
        <v/>
      </c>
      <c r="AA24" s="235" t="str">
        <f>IF(Riesgo4!$J$126="","",Riesgo4!$J$126)</f>
        <v/>
      </c>
      <c r="AB24" s="235" t="str">
        <f>IF(Riesgo4!$J$133="","",Riesgo4!$J$133)</f>
        <v/>
      </c>
      <c r="AC24" s="237" t="str">
        <f>IF(Riesgo4!$AP$125="","",Riesgo4!$AP$125)</f>
        <v/>
      </c>
      <c r="AD24" s="228" t="str">
        <f>IF(Riesgo4!$AP$129="","",Riesgo4!$AP$129)</f>
        <v/>
      </c>
      <c r="AE24" s="229" t="str">
        <f>IF(Riesgo4!$T$144="x",Datos!$AU$2,IF(Riesgo4!$AM$144="x",Datos!$AU$3,""))</f>
        <v>Reducir</v>
      </c>
      <c r="AF24" s="231" t="str">
        <f>CONCATENATE(IF(Riesgo4!$V$154="","",Riesgo4!$V$154),"
",IF(Riesgo4!$V$155="","",Riesgo4!$V$155),"
",IF(Riesgo4!$V$156="","",Riesgo4!$V$156),"
",IF(Riesgo4!$V$157="","",Riesgo4!$V$157),"
",IF(Riesgo4!$V$158="","",Riesgo4!$V$158),"
",IF(Riesgo4!$V$159="","",Riesgo4!$V$159),"
",IF(Riesgo4!$V$160="","",Riesgo4!$V$160),"
",IF(Riesgo4!$V$161="","",Riesgo4!$V$161),"
",IF(Riesgo4!$V$162="","",Riesgo4!$V$162),"
",IF(Riesgo4!$V$163="","",Riesgo4!$V$163),"
_______________
",IF(Riesgo4!$V$164="","",Riesgo4!$V$164),"
",IF(Riesgo4!$V$165="","",Riesgo4!$V$165),"
",IF(Riesgo4!$V$166="","",Riesgo4!$V$166),"
",IF(Riesgo4!$V$167="","",Riesgo4!$V$167),"
",IF(Riesgo4!$V$168="","",Riesgo4!$V$168),"
",IF(Riesgo4!$V$169="","",Riesgo4!$V$169),"
",IF(Riesgo4!$V$170="","",Riesgo4!$V$170),"
",IF(Riesgo4!$V$171="","",Riesgo4!$V$171),"
",IF(Riesgo4!$V$172="","",Riesgo4!$V$172),"
",IF(Riesgo4!$V$163="","",Riesgo4!$V$173),"")</f>
        <v xml:space="preserve">
_______________
</v>
      </c>
      <c r="AG24" s="231" t="str">
        <f>CONCATENATE(IF(Riesgo4!$AH$154="","",Riesgo4!$AH$154),"
",IF(Riesgo4!$AH$155="","",Riesgo4!$AH$155),"
",IF(Riesgo4!$AH$156="","",Riesgo4!$AH$156),"
",IF(Riesgo4!$AH$157="","",Riesgo4!$AH$157),"
",IF(Riesgo4!$AH$158="","",Riesgo4!$AH$158),"
",IF(Riesgo4!$AH$159="","",Riesgo4!$AH$159),"
",IF(Riesgo4!$AH$160="","",Riesgo4!$AH$160),"
",IF(Riesgo4!$AH$161="","",Riesgo4!$AH$161),"
",IF(Riesgo4!$AH$162="","",Riesgo4!$AH$162),"
",IF(Riesgo4!$AH$163="","",Riesgo4!$AH$163),"
_______________
",IF(Riesgo4!$AH$164="","",Riesgo4!$AH$164),"
",IF(Riesgo4!$AH$165="","",Riesgo4!$AH$165),"
",IF(Riesgo4!$AH$166="","",Riesgo4!$AH$166),"
",IF(Riesgo4!$AH$167="","",Riesgo4!$AH$167),"
",IF(Riesgo4!$AH$168="","",Riesgo4!$AH$168),"
",IF(Riesgo4!$AH$169="","",Riesgo4!$AH$169),"
",IF(Riesgo4!$AH$170="","",Riesgo4!$AH$170),"
",IF(Riesgo4!$AH$171="","",Riesgo4!$AH$171),"
",IF(Riesgo4!$AH$172="","",Riesgo4!$AH$172),"
",IF(Riesgo4!$AH$163="","",Riesgo4!$AH$173),"")</f>
        <v xml:space="preserve">
_______________
</v>
      </c>
      <c r="AH24" s="231" t="str">
        <f>CONCATENATE(IF(Riesgo4!$AQ$154="","",Riesgo4!$AQ$154),"
",IF(Riesgo4!$AQ$155="","",Riesgo4!$AQ$155),"
",IF(Riesgo4!$AQ$156="","",Riesgo4!$AQ$156),"
",IF(Riesgo4!$AQ$157="","",Riesgo4!$AQ$157),"
",IF(Riesgo4!$AQ$158="","",Riesgo4!$AQ$158),"
",IF(Riesgo4!$AQ$159="","",Riesgo4!$AQ$159),"
",IF(Riesgo4!$AQ$160="","",Riesgo4!$AQ$160),"
",IF(Riesgo4!$AQ$161="","",Riesgo4!$AQ$161),"
",IF(Riesgo4!$AQ$162="","",Riesgo4!$AQ$162),"
",IF(Riesgo4!$AQ$163="","",Riesgo4!$AQ$163),"
_______________
",IF(Riesgo4!$AQ$164="","",Riesgo4!$AQ$164),"
",IF(Riesgo4!$AQ$165="","",Riesgo4!$AQ$165),"
",IF(Riesgo4!$AQ$166="","",Riesgo4!$AQ$166),"
",IF(Riesgo4!$AQ$167="","",Riesgo4!$AQ$167),"
",IF(Riesgo4!$AQ$168="","",Riesgo4!$AQ$168),"
",IF(Riesgo4!$AQ$169="","",Riesgo4!$AQ$169),"
",IF(Riesgo4!$AQ$170="","",Riesgo4!$AQ$170),"
",IF(Riesgo4!$AQ$171="","",Riesgo4!$AQ$171),"
",IF(Riesgo4!$AQ$172="","",Riesgo4!$AQ$172),"
",IF(Riesgo4!$AQ$163="","",Riesgo4!$AQ$173),"")</f>
        <v xml:space="preserve">
_______________
</v>
      </c>
      <c r="AI24" s="238" t="str">
        <f>CONCATENATE(IF(Riesgo4!$BA$154="","",TEXT(Riesgo4!$BA$154,"dd/mm/yyyy")),"
",IF(Riesgo4!$BA$155="","",TEXT(Riesgo4!$BA$155,"dd/mm/yyyy")),"
",IF(Riesgo4!$BA$156="","",TEXT(Riesgo4!$BA$156,"dd/mm/yyyy")),"
",IF(Riesgo4!$BA$157="","",TEXT(Riesgo4!$BA$157,"dd/mm/yyyy")),"
",IF(Riesgo4!$BA$158="","",TEXT(Riesgo4!$BA$158,"dd/mm/yyyy")),"
",IF(Riesgo4!$BA$159="","",TEXT(Riesgo4!$BA$159,"dd/mm/yyyy")),"
",IF(Riesgo4!$BA$160="","",TEXT(Riesgo4!$BA$160,"dd/mm/yyyy")),"
",IF(Riesgo4!$BA$161="","",TEXT(Riesgo4!$BA$161,"dd/mm/yyyy")),"
",IF(Riesgo4!$BA$162="","",TEXT(Riesgo4!$BA$162,"dd/mm/yyyy")),"
",IF(Riesgo4!$BA$163="","",TEXT(Riesgo4!$BA$163,"dd/mm/yyyy")),"
_______________
",IF(Riesgo4!$BA$164="","",TEXT(Riesgo4!$BA$164,"dd/mm/yyyy")),"
",IF(Riesgo4!$BA$165="","",TEXT(Riesgo4!$BA$165,"dd/mm/yyyy")),"
",IF(Riesgo4!$BA$166="","",TEXT(Riesgo4!$BA$166,"dd/mm/yyyy")),"
",IF(Riesgo4!$BA$167="","",TEXT(Riesgo4!$BA$167,"dd/mm/yyyy")),"
",IF(Riesgo4!$BA$168="","",TEXT(Riesgo4!$BA$168,"dd/mm/yyyy")),"
",IF(Riesgo4!$BA$169="","",TEXT(Riesgo4!$BA$169,"dd/mm/yyyy")),"
",IF(Riesgo4!$BA$170="","",TEXT(Riesgo4!$BA$170,"dd/mm/yyyy")),"
",IF(Riesgo4!$BA$171="","",TEXT(Riesgo4!$BA$171,"dd/mm/yyyy")),"
",IF(Riesgo4!$BA$172="","",TEXT(Riesgo4!$BA$172,"dd/mm/yyyy")),"
",IF(Riesgo4!$BA$173="","",TEXT(Riesgo4!$BA$173,"dd/mm/yyyy")))</f>
        <v xml:space="preserve">
_______________
</v>
      </c>
      <c r="AJ24" s="238" t="str">
        <f>CONCATENATE(IF(Riesgo4!$BG$154="","",TEXT(Riesgo4!$BG$154,"dd/mm/yyyy")),"
",IF(Riesgo4!$BG$155="","",TEXT(Riesgo4!$BG$155,"dd/mm/yyyy")),"
",IF(Riesgo4!$BG$156="","",TEXT(Riesgo4!$BG$156,"dd/mm/yyyy")),"
",IF(Riesgo4!$BG$157="","",TEXT(Riesgo4!$BG$157,"dd/mm/yyyy")),"
",IF(Riesgo4!$BG$158="","",TEXT(Riesgo4!$BG$158,"dd/mm/yyyy")),"
",IF(Riesgo4!$BG$159="","",TEXT(Riesgo4!$BG$159,"dd/mm/yyyy")),"
",IF(Riesgo4!$BG$160="","",TEXT(Riesgo4!$BG$160,"dd/mm/yyyy")),"
",IF(Riesgo4!$BG$161="","",TEXT(Riesgo4!$BG$161,"dd/mm/yyyy")),"
",IF(Riesgo4!$BG$162="","",TEXT(Riesgo4!$BG$162,"dd/mm/yyyy")),"
",IF(Riesgo4!$BG$163="","",TEXT(Riesgo4!$BG$163,"dd/mm/yyyy")),"
_______________
",IF(Riesgo4!$BG$164="","",TEXT(Riesgo4!$BG$164,"dd/mm/yyyy")),"
",IF(Riesgo4!$BG$165="","",TEXT(Riesgo4!$BG$165,"dd/mm/yyyy")),"
",IF(Riesgo4!$BG$166="","",TEXT(Riesgo4!$BG$166,"dd/mm/yyyy")),"
",IF(Riesgo4!$BG$167="","",TEXT(Riesgo4!$BG$167,"dd/mm/yyyy")),"
",IF(Riesgo4!$BG$168="","",TEXT(Riesgo4!$BG$168,"dd/mm/yyyy")),"
",IF(Riesgo4!$BG$169="","",TEXT(Riesgo4!$BG$169,"dd/mm/yyyy")),"
",IF(Riesgo4!$BG$170="","",TEXT(Riesgo4!$BG$170,"dd/mm/yyyy")),"
",IF(Riesgo4!$BG$171="","",TEXT(Riesgo4!$BG$171,"dd/mm/yyyy")),"
",IF(Riesgo4!$BG$172="","",TEXT(Riesgo4!$BG$172,"dd/mm/yyyy")),"
",IF(Riesgo4!$BG$173="","",TEXT(Riesgo4!$BG$173,"dd/mm/yyyy")))</f>
        <v xml:space="preserve">
_______________
</v>
      </c>
      <c r="AK24" s="228" t="str">
        <f>CONCATENATE(IF(Riesgo4!$V$179="","",Riesgo4!$V$179),"
",IF(Riesgo4!$V$180="","",Riesgo4!$V$180),"
",IF(Riesgo4!$V$181="","",Riesgo4!$V$181),"
",IF(Riesgo4!$V$182="","",Riesgo4!$V$182),"
",IF(Riesgo4!$V$183="","",Riesgo4!$V$183),"
",IF(Riesgo4!$V$184="","",Riesgo4!$V$184),"
",IF(Riesgo4!$V$185="","",Riesgo4!$V$185),"
",IF(Riesgo4!$V$186="","",Riesgo4!$V$186),"
",IF(Riesgo4!$V$187="","",Riesgo4!$V$187),"
",IF(Riesgo4!$V$188="","",Riesgo4!$V$188),"
_______________
",IF(Riesgo4!$V$189="","",Riesgo4!$V$189),"
",IF(Riesgo4!$V$190="","",Riesgo4!$V$190),"
",IF(Riesgo4!$V$191="","",Riesgo4!$V$191),"
",IF(Riesgo4!$V$192="","",Riesgo4!$V$192),"
",IF(Riesgo4!$V$193="","",Riesgo4!$V$193),"
",IF(Riesgo4!$V$194="","",Riesgo4!$V$194),"
",IF(Riesgo4!$V$195="","",Riesgo4!$V$195),"
",IF(Riesgo4!$V$196="","",Riesgo4!$V$196),"
",IF(Riesgo4!$V$197="","",Riesgo4!$V$197),"
",IF(Riesgo4!$V$198="","",Riesgo4!$V$198),"")</f>
        <v xml:space="preserve">
_______________
</v>
      </c>
      <c r="AL24" s="228" t="str">
        <f>CONCATENATE(IF(Riesgo4!$AH$179="","",Riesgo4!$AH$179),"
",IF(Riesgo4!$AH$180="","",Riesgo4!$AH$180),"
",IF(Riesgo4!$AH$181="","",Riesgo4!$AH$181),"
",IF(Riesgo4!$AH$182="","",Riesgo4!$AH$182),"
",IF(Riesgo4!$AH$183="","",Riesgo4!$AH$183),"
",IF(Riesgo4!$AH$184="","",Riesgo4!$AH$184),"
",IF(Riesgo4!$AH$185="","",Riesgo4!$AH$185),"
",IF(Riesgo4!$AH$186="","",Riesgo4!$AH$186),"
",IF(Riesgo4!$AH$187="","",Riesgo4!$AH$187),"
",IF(Riesgo4!$AH$188="","",Riesgo4!$AH$188),"
_______________
",IF(Riesgo4!$AH$189="","",Riesgo4!$AH$189),"
",IF(Riesgo4!$AH$190="","",Riesgo4!$AH$190),"
",IF(Riesgo4!$AH$191="","",Riesgo4!$AH$191),"
",IF(Riesgo4!$AH$192="","",Riesgo4!$AH$192),"
",IF(Riesgo4!$AH$193="","",Riesgo4!$AH$193),"
",IF(Riesgo4!$AH$194="","",Riesgo4!$AH$194),"
",IF(Riesgo4!$AH$195="","",Riesgo4!$AH$195),"
",IF(Riesgo4!$AH$196="","",Riesgo4!$AH$196),"
",IF(Riesgo4!$AH$197="","",Riesgo4!$AH$197),"
",IF(Riesgo4!$AH$198="","",Riesgo4!$AH$198),"")</f>
        <v xml:space="preserve">
_______________
</v>
      </c>
      <c r="AM24" s="228" t="str">
        <f>CONCATENATE(IF(Riesgo4!$AQ$179="","",Riesgo4!$AQ$179),"
",IF(Riesgo4!$AQ$180="","",Riesgo4!$AQ$180),"
",IF(Riesgo4!$AQ$181="","",Riesgo4!$AQ$181),"
",IF(Riesgo4!$AQ$182="","",Riesgo4!$AQ$182),"
",IF(Riesgo4!$AQ$183="","",Riesgo4!$AQ$183),"
",IF(Riesgo4!$AQ$184="","",Riesgo4!$AQ$184),"
",IF(Riesgo4!$AQ$185="","",Riesgo4!$AQ$185),"
",IF(Riesgo4!$AQ$186="","",Riesgo4!$AQ$186),"
",IF(Riesgo4!$AQ$187="","",Riesgo4!$AQ$187),"
",IF(Riesgo4!$AQ$188="","",Riesgo4!$AQ$188),"
_______________
",IF(Riesgo4!$AQ$189="","",Riesgo4!$AQ$189),"
",IF(Riesgo4!$AQ$190="","",Riesgo4!$AQ$190),"
",IF(Riesgo4!$AQ$191="","",Riesgo4!$AQ$191),"
",IF(Riesgo4!$AQ$192="","",Riesgo4!$AQ$192),"
",IF(Riesgo4!$AQ$193="","",Riesgo4!$AQ$193),"
",IF(Riesgo4!$AQ$194="","",Riesgo4!$AQ$194),"
",IF(Riesgo4!$AQ$195="","",Riesgo4!$AQ$195),"
",IF(Riesgo4!$AQ$196="","",Riesgo4!$AQ$196),"
",IF(Riesgo4!$AQ$197="","",Riesgo4!$AQ$197),"
",IF(Riesgo4!$AQ$198="","",Riesgo4!$AQ$198),"")</f>
        <v xml:space="preserve">
_______________
</v>
      </c>
      <c r="AN24" s="241" t="str">
        <f>CONCATENATE(IF(Riesgo4!$BA$179="","",TEXT(Riesgo4!$BA$179,"dd/mm/yyyy")),"
",IF(Riesgo4!$BA$180="","",TEXT(Riesgo4!$BA$180,"dd/mm/yyyy")),"
",IF(Riesgo4!$BA$181="","",TEXT(Riesgo4!$BA$181,"dd/mm/yyyy")),"
",IF(Riesgo4!$BA$182="","",TEXT(Riesgo4!$BA$182,"dd/mm/yyyy")),"
",IF(Riesgo4!$BA$183="","",TEXT(Riesgo4!$BA$183,"dd/mm/yyyy")),"
",IF(Riesgo4!$BA$184="","",TEXT(Riesgo4!$BA$184,"dd/mm/yyyy")),"
",IF(Riesgo4!$BA$185="","",TEXT(Riesgo4!$BA$185,"dd/mm/yyyy")),"
",IF(Riesgo4!$BA$186="","",TEXT(Riesgo4!$BA$186,"dd/mm/yyyy")),"
",IF(Riesgo4!$BA$187="","",TEXT(Riesgo4!$BA$187,"dd/mm/yyyy")),"
",IF(Riesgo4!$BA$188="","",TEXT(Riesgo4!$BA$188,"dd/mm/yyyy")),"
_______________
",IF(Riesgo4!$BA$189="","",TEXT(Riesgo4!$BA$189,"dd/mm/yyyy")),"
",IF(Riesgo4!$BA$190="","",TEXT(Riesgo4!$BA$190,"dd/mm/yyyy")),"
",IF(Riesgo4!$BA$191="","",TEXT(Riesgo4!$BA$191,"dd/mm/yyyy")),"
",IF(Riesgo4!$BA$192="","",TEXT(Riesgo4!$BA$192,"dd/mm/yyyy")),"
",IF(Riesgo4!$BA$193="","",TEXT(Riesgo4!$BA$193,"dd/mm/yyyy")),"
",IF(Riesgo4!$BA$194="","",TEXT(Riesgo4!$BA$194,"dd/mm/yyyy")),"
",IF(Riesgo4!$BA$195="","",TEXT(Riesgo4!$BA$195,"dd/mm/yyyy")),"
",IF(Riesgo4!$BA$196="","",TEXT(Riesgo4!$BA$196,"dd/mm/yyyy")),"
",IF(Riesgo4!$BA$197="","",TEXT(Riesgo4!$BA$197,"dd/mm/yyyy")),"
",IF(Riesgo4!$BA$198="","",TEXT(Riesgo4!$BA$198,"dd/mm/yyyy")))</f>
        <v xml:space="preserve">
_______________
</v>
      </c>
      <c r="AO24" s="241" t="str">
        <f>CONCATENATE(IF(Riesgo4!$BG$179="","",TEXT(Riesgo4!$BG$179,"dd/mm/yyyy")),"
",IF(Riesgo4!$BG$180="","",TEXT(Riesgo4!$BG$180,"dd/mm/yyyy")),"
",IF(Riesgo4!$BG$181="","",TEXT(Riesgo4!$BG$181,"dd/mm/yyyy")),"
",IF(Riesgo4!$BG$182="","",TEXT(Riesgo4!$BG$182,"dd/mm/yyyy")),"
",IF(Riesgo4!$BG$183="","",TEXT(Riesgo4!$BG$183,"dd/mm/yyyy")),"
",IF(Riesgo4!$BG$184="","",TEXT(Riesgo4!$BG$184,"dd/mm/yyyy")),"
",IF(Riesgo4!$BG$185="","",TEXT(Riesgo4!$BG$185,"dd/mm/yyyy")),"
",IF(Riesgo4!$BG$186="","",TEXT(Riesgo4!$BG$186,"dd/mm/yyyy")),"
",IF(Riesgo4!$BG$187="","",TEXT(Riesgo4!$BG$187,"dd/mm/yyyy")),"
",IF(Riesgo4!$BG$188="","",TEXT(Riesgo4!$BG$188,"dd/mm/yyyy")),"
_______________
",IF(Riesgo4!$BG$189="","",TEXT(Riesgo4!$BG$189,"dd/mm/yyyy")),"
",IF(Riesgo4!$BG$190="","",TEXT(Riesgo4!$BG$190,"dd/mm/yyyy")),"
",IF(Riesgo4!$BG$191="","",TEXT(Riesgo4!$BG$191,"dd/mm/yyyy")),"
",IF(Riesgo4!$BG$192="","",TEXT(Riesgo4!$BG$192,"dd/mm/yyyy")),"
",IF(Riesgo4!$BG$193="","",TEXT(Riesgo4!$BG$193,"dd/mm/yyyy")),"
",IF(Riesgo4!$BG$194="","",TEXT(Riesgo4!$BG$194,"dd/mm/yyyy")),"
",IF(Riesgo4!$BG$195="","",TEXT(Riesgo4!$BG$195,"dd/mm/yyyy")),"
",IF(Riesgo4!$BG$196="","",TEXT(Riesgo4!$BG$196,"dd/mm/yyyy")),"
",IF(Riesgo4!$BG$197="","",TEXT(Riesgo4!$BG$197,"dd/mm/yyyy")),"
",IF(Riesgo4!$BG$198="","",TEXT(Riesgo4!$BG$198,"dd/mm/yyyy")))</f>
        <v xml:space="preserve">
_______________
</v>
      </c>
      <c r="AP24" s="228" t="str">
        <f>CONCATENATE(IF(Riesgo4!$D$204="","",Riesgo4!$D$204),"
",IF(Riesgo4!$D$205="","",Riesgo4!$D$205),"
",IF(Riesgo4!$D$206="","",Riesgo4!$D$206),"
",IF(Riesgo4!$D$207="","",Riesgo4!$D$207),"
",IF(Riesgo4!$D$208="","",Riesgo4!$D$208),"
",IF(Riesgo4!$D$209="","",Riesgo4!$D$209),"
",IF(Riesgo4!$D$210="","",Riesgo4!$D$210),"
",IF(Riesgo4!$D$211="","",Riesgo4!$D$211),"
",IF(Riesgo4!$D$212="","",Riesgo4!$D$212),"
",IF(Riesgo4!$D$213="","",Riesgo4!$D$213),"")</f>
        <v xml:space="preserve">
</v>
      </c>
      <c r="AQ24" s="228" t="str">
        <f>CONCATENATE(IF(Riesgo4!$V$204="","",Riesgo4!$V$204),"
",IF(Riesgo4!$V$205="","",Riesgo4!$V$205),"
",IF(Riesgo4!$V$206="","",Riesgo4!$V$206),"
",IF(Riesgo4!$V$207="","",Riesgo4!$V$207),"
",IF(Riesgo4!$V$208="","",Riesgo4!$V$208),"
",IF(Riesgo4!$V$209="","",Riesgo4!$V$209),"
",IF(Riesgo4!$V$210="","",Riesgo4!$V$210),"
",IF(Riesgo4!$V$211="","",Riesgo4!$V$211),"
",IF(Riesgo4!$V$212="","",Riesgo4!$V$212),"
",IF(Riesgo4!$V$213="","",Riesgo4!$V$213),"")</f>
        <v xml:space="preserve">
</v>
      </c>
      <c r="AR24" s="228" t="str">
        <f>CONCATENATE(IF(Riesgo4!$AN$204="","",Riesgo4!$AN$204),"
",IF(Riesgo4!$AN$205="","",Riesgo4!$AN$205),"
",IF(Riesgo4!$AN$206="","",Riesgo4!$AN$206),"
",IF(Riesgo4!$AN$207="","",Riesgo4!$AN$207),"
",IF(Riesgo4!$AN$208="","",Riesgo4!$AN$208),"
",IF(Riesgo4!$AN$209="","",Riesgo4!$AN$209),"
",IF(Riesgo4!$AN$210="","",Riesgo4!$AN$210),"
",IF(Riesgo4!$AN$211="","",Riesgo4!$AN$211),"
",IF(Riesgo4!$AN$212="","",Riesgo4!$AN$212),"
",IF(Riesgo4!$AN$213="","",Riesgo4!$AN$213),"")</f>
        <v xml:space="preserve">
</v>
      </c>
    </row>
    <row r="25" spans="1:44" ht="66.75" hidden="1" customHeight="1">
      <c r="A25" s="232" t="str">
        <f t="shared" si="0"/>
        <v>CARRERA NOTARIAL Y REGISTRAL</v>
      </c>
      <c r="B25" s="233" t="str">
        <f>IF(Riesgo5!$V$12="","",Riesgo5!$V$12)</f>
        <v>Riesgos de Procesos</v>
      </c>
      <c r="C25" s="233" t="str">
        <f>IF(Riesgo5!$AY$23="","",Riesgo5!$AY$23)</f>
        <v/>
      </c>
      <c r="D25" s="477" t="str">
        <f>IF('CJ-CCN-RG-02 V1 F.22-10-2020'!$D$17="","",'CJ-CCN-RG-02 V1 F.22-10-2020'!$D$17)</f>
        <v>Incumplimiento legal</v>
      </c>
      <c r="E25" s="476" t="str">
        <f>CONCATENATE(IF(Riesgo5!$S$17="","",Riesgo5!$S$17)," ",IF(Riesgo5!$X$17="","",Riesgo5!X17))</f>
        <v xml:space="preserve"> </v>
      </c>
      <c r="F25" s="234" t="str">
        <f>CONCATENATE(IF(Riesgo5!$D$28="","",Riesgo5!$D$28),"
",IF('CJ-CCN-RG-02 V1 F.22-10-2020'!$D$29="","",'CJ-CCN-RG-02 V1 F.22-10-2020'!$D$29),"
",IF('CJ-CCN-RG-02 V1 F.22-10-2020'!$D$30="","",'CJ-CCN-RG-02 V1 F.22-10-2020'!$D$30),"
",IF('CJ-CCN-RG-02 V1 F.22-10-2020'!$D$31="","",'CJ-CCN-RG-02 V1 F.22-10-2020'!$D$31),"
",IF('CJ-CCN-RG-02 V1 F.22-10-2020'!$D$32="","",'CJ-CCN-RG-02 V1 F.22-10-2020'!$D$32),"
",IF('CJ-CCN-RG-02 V1 F.22-10-2020'!$D$33="","",'CJ-CCN-RG-02 V1 F.22-10-2020'!$D$33))</f>
        <v xml:space="preserve">
</v>
      </c>
      <c r="G25" s="234" t="str">
        <f>IF(Riesgo5!$AD$28="","",Riesgo5!$AD$28)</f>
        <v/>
      </c>
      <c r="H25" s="234" t="str">
        <f>CONCATENATE(IF(Riesgo5!$J$38="","",Riesgo5!$J$38),"
",IF('CJ-CCN-RG-02 V1 F.22-10-2020'!$J$39="","",'CJ-CCN-RG-02 V1 F.22-10-2020'!$J$39),"
",IF('CJ-CCN-RG-02 V1 F.22-10-2020'!$J$40="","",'CJ-CCN-RG-02 V1 F.22-10-2020'!$J$40),"
",IF('CJ-CCN-RG-02 V1 F.22-10-2020'!$J$41="","",'CJ-CCN-RG-02 V1 F.22-10-2020'!$J$41),"
",IF('CJ-CCN-RG-02 V1 F.22-10-2020'!$J$42="","",'CJ-CCN-RG-02 V1 F.22-10-2020'!$J$42),"
",IF('CJ-CCN-RG-02 V1 F.22-10-2020'!$J$43="","",'CJ-CCN-RG-02 V1 F.22-10-2020'!$J$43),"
",IF('CJ-CCN-RG-02 V1 F.22-10-2020'!$J$44="","",'CJ-CCN-RG-02 V1 F.22-10-2020'!$J$44),"
",IF('CJ-CCN-RG-02 V1 F.22-10-2020'!$J$45="","",'CJ-CCN-RG-02 V1 F.22-10-2020'!$J$45),"
",IF('CJ-CCN-RG-02 V1 F.22-10-2020'!$J$46="","",'CJ-CCN-RG-02 V1 F.22-10-2020'!$J$46),"
",IF('CJ-CCN-RG-02 V1 F.22-10-2020'!$J$47="","",'CJ-CCN-RG-02 V1 F.22-10-2020'!$J$47))</f>
        <v xml:space="preserve">
Error involuntario en el estudio de las solicitudes presentadas por los notarios de carrera
Error en la información suministrada por parte de la Dirección de Administración Notarial
</v>
      </c>
      <c r="I25" s="234" t="str">
        <f>CONCATENATE(IF(Riesgo5!$J$50="","",Riesgo5!$J$50),"
",IF('CJ-CCN-RG-02 V1 F.22-10-2020'!$J$51="","",'CJ-CCN-RG-02 V1 F.22-10-2020'!$J$51),"
",IF('CJ-CCN-RG-02 V1 F.22-10-2020'!$J$52="","",'CJ-CCN-RG-02 V1 F.22-10-2020'!$J$52),"
",IF('CJ-CCN-RG-02 V1 F.22-10-2020'!$J$53="","",'CJ-CCN-RG-02 V1 F.22-10-2020'!$J$53),"
",IF('CJ-CCN-RG-02 V1 F.22-10-2020'!$J$54="","",'CJ-CCN-RG-02 V1 F.22-10-2020'!$J$54),"
",IF('CJ-CCN-RG-02 V1 F.22-10-2020'!$J$55="","",'CJ-CCN-RG-02 V1 F.22-10-2020'!$J$55),"
",IF('CJ-CCN-RG-02 V1 F.22-10-2020'!$J$56="","",'CJ-CCN-RG-02 V1 F.22-10-2020'!$J$56),"
",IF('CJ-CCN-RG-02 V1 F.22-10-2020'!$J$57="","",'CJ-CCN-RG-02 V1 F.22-10-2020'!$J$57),"
",IF('CJ-CCN-RG-02 V1 F.22-10-2020'!$J$58="","",'CJ-CCN-RG-02 V1 F.22-10-2020'!$J$58),"
",IF('CJ-CCN-RG-02 V1 F.22-10-2020'!$J$59="","",'CJ-CCN-RG-02 V1 F.22-10-2020'!$J$59))</f>
        <v xml:space="preserve">
Cambio de normatividad - Actualizar las normas
</v>
      </c>
      <c r="J25" s="234" t="str">
        <f>CONCATENATE(IF(Riesgo5!$AD$38="","",Riesgo5!$AD$38),"
",IF('CJ-CCN-RG-02 V1 F.22-10-2020'!$AD$39="","",'CJ-CCN-RG-02 V1 F.22-10-2020'!$AD$39),"
",IF('CJ-CCN-RG-02 V1 F.22-10-2020'!$AD$40="","",'CJ-CCN-RG-02 V1 F.22-10-2020'!$AD$40),"
",IF('CJ-CCN-RG-02 V1 F.22-10-2020'!$AD$41="","",'CJ-CCN-RG-02 V1 F.22-10-2020'!$AD$41),"
",IF('CJ-CCN-RG-02 V1 F.22-10-2020'!$AD$42="","",'CJ-CCN-RG-02 V1 F.22-10-2020'!$AD$42),"
",IF('CJ-CCN-RG-02 V1 F.22-10-2020'!$AD$43="","",'CJ-CCN-RG-02 V1 F.22-10-2020'!$AD$43),"
",IF('CJ-CCN-RG-02 V1 F.22-10-2020'!$AD$44="","",'CJ-CCN-RG-02 V1 F.22-10-2020'!$AD$44),"
",IF('CJ-CCN-RG-02 V1 F.22-10-2020'!$AD$45="","",'CJ-CCN-RG-02 V1 F.22-10-2020'!$AD$45),"
",IF('CJ-CCN-RG-02 V1 F.22-10-2020'!$AD$46="","",'CJ-CCN-RG-02 V1 F.22-10-2020'!$AD$46),"
",IF('CJ-CCN-RG-02 V1 F.22-10-2020'!$AD$47="","",'CJ-CCN-RG-02 V1 F.22-10-2020'!$AD$47),"
",IF('CJ-CCN-RG-02 V1 F.22-10-2020'!$AD$48="","",'CJ-CCN-RG-02 V1 F.22-10-2020'!$AD$48),"
",IF('CJ-CCN-RG-02 V1 F.22-10-2020'!$AD$49="","",'CJ-CCN-RG-02 V1 F.22-10-2020'!$AD$49),"
",IF('CJ-CCN-RG-02 V1 F.22-10-2020'!$AD$50="","",'CJ-CCN-RG-02 V1 F.22-10-2020'!$AD$50),"
",IF('CJ-CCN-RG-02 V1 F.22-10-2020'!$AD$51="","",'CJ-CCN-RG-02 V1 F.22-10-2020'!$AD$51),"
",IF('CJ-CCN-RG-02 V1 F.22-10-2020'!$AD$52="","",'CJ-CCN-RG-02 V1 F.22-10-2020'!$AD$52),"
",IF('CJ-CCN-RG-02 V1 F.22-10-2020'!$AD$53="","",'CJ-CCN-RG-02 V1 F.22-10-2020'!$AD$53),"
",IF('CJ-CCN-RG-02 V1 F.22-10-2020'!$AD$54="","",'CJ-CCN-RG-02 V1 F.22-10-2020'!$AD$54),"
",IF('CJ-CCN-RG-02 V1 F.22-10-2020'!$AD$55="","",'CJ-CCN-RG-02 V1 F.22-10-2020'!$AD$55),"
",IF('CJ-CCN-RG-02 V1 F.22-10-2020'!$AD$56="","",'CJ-CCN-RG-02 V1 F.22-10-2020'!$AD$56),"
",IF('CJ-CCN-RG-02 V1 F.22-10-2020'!$AD$57="","",'CJ-CCN-RG-02 V1 F.22-10-2020'!$AD$57),"
",IF('CJ-CCN-RG-02 V1 F.22-10-2020'!$AD$58="","",'CJ-CCN-RG-02 V1 F.22-10-2020'!$AD$58),"
",IF('CJ-CCN-RG-02 V1 F.22-10-2020'!$AD$59="","",'CJ-CCN-RG-02 V1 F.22-10-2020'!$AD$59))</f>
        <v xml:space="preserve">
Perdida de Imagen
Sanciones Legales
</v>
      </c>
      <c r="K25" s="235" t="str">
        <f>IF(Riesgo5!$J$71="","",Riesgo5!$J$71)</f>
        <v/>
      </c>
      <c r="L25" s="235" t="str">
        <f>IF(Riesgo5!$J$78="","",Riesgo5!$J$78)</f>
        <v/>
      </c>
      <c r="M25" s="236" t="str">
        <f>IF(Riesgo5!$AP$67="","",Riesgo5!$AP$67)</f>
        <v/>
      </c>
      <c r="N25" s="228" t="str">
        <f>IF(Riesgo5!$AP$71="","",Riesgo5!$AP$71)</f>
        <v/>
      </c>
      <c r="O25" s="234" t="str">
        <f>CONCATENATE(IF(Riesgo5!$D$86="","",Riesgo5!$D$86),"
",IF(Riesgo5!$D$87="","",Riesgo5!$D$87),"
",IF(Riesgo5!$D$88="","",Riesgo5!$D$88),"
",IF(Riesgo5!$D$89="","",Riesgo5!$D$89),"
",IF(Riesgo5!$D$90="","",Riesgo5!$D$90),"
",IF(Riesgo5!$D$91="","",Riesgo5!$D$91),"
",IF(Riesgo5!$D$92="","",Riesgo5!$D$92),"
",IF(Riesgo5!$D$93="","",Riesgo5!$D$93),"
",IF(Riesgo5!$D$94="","",Riesgo5!$D$94),"
",IF(Riesgo5!$D$95="","",Riesgo5!$D$95))</f>
        <v xml:space="preserve">
</v>
      </c>
      <c r="P25" s="239" t="str">
        <f>CONCATENATE(IF(Riesgo5!$AL$86="","",Riesgo5!$AL$86),"
",IF(Riesgo5!$AL$87="","",Riesgo5!$AL$87),"
",IF(Riesgo5!$AL$88="","",Riesgo5!$AL$88),"
",IF(Riesgo5!$AL$89="","",Riesgo5!$AL$89),"
",IF(Riesgo5!$AL$90="","",Riesgo5!$AL$90),"
",IF(Riesgo5!$AL$91="","",Riesgo5!$AL$91),"
",IF(Riesgo5!$AL$92="","",Riesgo5!$AL$92),"
",IF(Riesgo5!$AL$93="","",Riesgo5!$AL$93),"
",IF(Riesgo5!$AL$94="","",Riesgo5!$AL$94),"
",IF(Riesgo5!$AL$95="","",Riesgo5!$AL$95))</f>
        <v xml:space="preserve">
</v>
      </c>
      <c r="Q25" s="239" t="str">
        <f>CONCATENATE(IF(Riesgo5!$AR$86="","",Riesgo5!$AR$86),"
",IF(Riesgo5!$AR$87="","",Riesgo5!$AR$87),"
",IF(Riesgo5!$AR$88="","",Riesgo5!$AR$88),"
",IF(Riesgo5!$AR$89="","",Riesgo5!$AR$89),"
",IF(Riesgo5!$AR$90="","",Riesgo5!$AR$90),"
",IF(Riesgo5!$AR$91="","",Riesgo5!$AR$91),"
",IF(Riesgo5!$AR$92="","",Riesgo5!$AR$92),"
",IF(Riesgo5!$AR$93="","",Riesgo5!$AR$93),"
",IF(Riesgo5!$AR$94="","",Riesgo5!$AR$94),"
",IF(Riesgo5!$AR$95="","",Riesgo5!$AR$95))</f>
        <v xml:space="preserve">Fuerte
</v>
      </c>
      <c r="R25" s="239" t="str">
        <f>CONCATENATE(IF(Riesgo5!$AT$86="","",Riesgo5!$AT$86),"
",IF(Riesgo5!$AT$87="","",Riesgo5!$AT$87),"
",IF(Riesgo5!$AT$88="","",Riesgo5!$AT$88),"
",IF(Riesgo5!$AT$89="","",Riesgo5!$AT$89),"
",IF(Riesgo5!$AT$90="","",Riesgo5!$AT$90),"
",IF(Riesgo5!$AT$91="","",Riesgo5!$AT$91),"
",IF(Riesgo5!$AT$92="","",Riesgo5!$AT$92),"
",IF(Riesgo5!$AT$93="","",Riesgo5!$AT$93),"
",IF(Riesgo5!$AT$94="","",Riesgo5!$AT$94),"
",IF(Riesgo5!$AT$95="","",Riesgo5!$AT$95))</f>
        <v xml:space="preserve">
</v>
      </c>
      <c r="S25" s="236" t="str">
        <f>IF(Riesgo5!$AW$86="","",Riesgo5!$AW$86)</f>
        <v/>
      </c>
      <c r="T25" s="239" t="str">
        <f>IF(Riesgo5!$AZ$86="","",Riesgo5!$AZ$86)</f>
        <v/>
      </c>
      <c r="U25" s="234" t="str">
        <f>CONCATENATE(IF(Riesgo5!$D$101="","",Riesgo5!$D$101),"
",IF(Riesgo5!$D$102="","",Riesgo5!$D$102),"
",IF(Riesgo5!$D$103="","",Riesgo5!$D$103),"
",IF(Riesgo5!$D$104="","",Riesgo5!$D$104),"
",IF(Riesgo5!$D$105="","",Riesgo5!$D$105),"
",IF(Riesgo5!$D$106="","",Riesgo5!$D$106),"
",IF(Riesgo5!$D$107="","",Riesgo5!$D$107),"
",IF(Riesgo5!$D$108="","",Riesgo5!$D$108),"
",IF(Riesgo5!$D$109="","",Riesgo5!$D$109),"
",IF(Riesgo5!$D$110="","",Riesgo5!$D$110))</f>
        <v xml:space="preserve">
</v>
      </c>
      <c r="V25" s="239" t="str">
        <f>CONCATENATE(IF(Riesgo5!$AL$101="","",Riesgo5!$AL$101),"
",IF(Riesgo5!$AL$102="","",Riesgo5!$AL$102),"
",IF(Riesgo5!$AL$103="","",Riesgo5!$AL$103),"
",IF(Riesgo5!$AL$104="","",Riesgo5!$AL$104),"
",IF(Riesgo5!$AL$105="","",Riesgo5!$AL$105),"
",IF(Riesgo5!$AL$106="","",Riesgo5!$AL$106),"
",IF(Riesgo5!$AL$107="","",Riesgo5!$AL$107),"
",IF(Riesgo5!$AL$108="","",Riesgo5!$AL$108),"
",IF(Riesgo5!$AL$109="","",Riesgo5!$AL$109),"
",IF(Riesgo5!$AL$110="","",Riesgo5!$AL$110))</f>
        <v xml:space="preserve">
</v>
      </c>
      <c r="W25" s="239" t="str">
        <f>CONCATENATE(IF(Riesgo5!$AR$101="","",Riesgo5!$AR$101),"
",IF(Riesgo5!$AR$102="","",Riesgo5!$AR$102),"
",IF(Riesgo5!$AR$103="","",Riesgo5!$AR$103),"
",IF(Riesgo5!$AR$104="","",Riesgo5!$AR$104),"
",IF(Riesgo5!$AR$105="","",Riesgo5!$AR$105),"
",IF(Riesgo5!$AR$106="","",Riesgo5!$AR$106),"
",IF(Riesgo5!$AR$107="","",Riesgo5!$AR$107),"
",IF(Riesgo5!$AR$108="","",Riesgo5!$AR$108),"
",IF(Riesgo5!$AR$109="","",Riesgo5!$AR$109),"
",IF(Riesgo5!$AR$110="","",Riesgo5!$AR$110))</f>
        <v xml:space="preserve">Fuerte
Fuerte
Moderado
</v>
      </c>
      <c r="X25" s="239" t="str">
        <f>CONCATENATE(IF(Riesgo5!$AT$101="","",Riesgo5!$AT$101),"
",IF(Riesgo5!$AT$102="","",Riesgo5!$AT$102),"
",IF(Riesgo5!$AT$103="","",Riesgo5!$AT$103),"
",IF(Riesgo5!$AT$104="","",Riesgo5!$AT$104),"
",IF(Riesgo5!$AT$105="","",Riesgo5!$AT$105),"
",IF(Riesgo5!$AT$106="","",Riesgo5!$AT$106),"
",IF(Riesgo5!$AT$107="","",Riesgo5!$AT$107),"
",IF(Riesgo5!$AT$108="","",Riesgo5!$AT$108),"
",IF(Riesgo5!$AT$109="","",Riesgo5!$AT$109),"
",IF(Riesgo5!$AT$110="","",Riesgo5!$AT$110))</f>
        <v xml:space="preserve">
</v>
      </c>
      <c r="Y25" s="236" t="str">
        <f>IF(Riesgo5!$AW$101="","",Riesgo5!$AW$101)</f>
        <v/>
      </c>
      <c r="Z25" s="239" t="str">
        <f>IF(Riesgo5!$AZ$101="","",Riesgo5!$AZ$101)</f>
        <v/>
      </c>
      <c r="AA25" s="235" t="str">
        <f>IF(Riesgo5!$J$126="","",Riesgo5!$J$126)</f>
        <v/>
      </c>
      <c r="AB25" s="235" t="str">
        <f>IF(Riesgo5!$J$133="","",Riesgo5!$J$133)</f>
        <v/>
      </c>
      <c r="AC25" s="237" t="str">
        <f>IF(Riesgo5!$AP$125="","",Riesgo5!$AP$125)</f>
        <v/>
      </c>
      <c r="AD25" s="228" t="str">
        <f>IF(Riesgo5!$AP$129="","",Riesgo5!$AP$129)</f>
        <v/>
      </c>
      <c r="AE25" s="229" t="str">
        <f>IF(Riesgo5!$T$144="x",Datos!$AU$2,IF(Riesgo5!$AM$144="x",Datos!$AU$3,""))</f>
        <v>Reducir</v>
      </c>
      <c r="AF25" s="231" t="str">
        <f>CONCATENATE(IF(Riesgo5!$V$154="","",Riesgo5!$V$154),"
",IF(Riesgo5!$V$155="","",Riesgo5!$V$155),"
",IF(Riesgo5!$V$156="","",Riesgo5!$V$156),"
",IF(Riesgo5!$V$157="","",Riesgo5!$V$157),"
",IF(Riesgo5!$V$158="","",Riesgo5!$V$158),"
",IF(Riesgo5!$V$159="","",Riesgo5!$V$159),"
",IF(Riesgo5!$V$160="","",Riesgo5!$V$160),"
",IF(Riesgo5!$V$161="","",Riesgo5!$V$161),"
",IF(Riesgo5!$V$162="","",Riesgo5!$V$162),"
",IF(Riesgo5!$V$163="","",Riesgo5!$V$163),"
_______________
",IF(Riesgo5!$V$164="","",Riesgo5!$V$164),"
",IF(Riesgo5!$V$165="","",Riesgo5!$V$165),"
",IF(Riesgo5!$V$166="","",Riesgo5!$V$166),"
",IF(Riesgo5!$V$167="","",Riesgo5!$V$167),"
",IF(Riesgo5!$V$168="","",Riesgo5!$V$168),"
",IF(Riesgo5!$V$169="","",Riesgo5!$V$169),"
",IF(Riesgo5!$V$170="","",Riesgo5!$V$170),"
",IF(Riesgo5!$V$171="","",Riesgo5!$V$171),"
",IF(Riesgo5!$V$172="","",Riesgo5!$V$172),"
",IF(Riesgo5!$V$163="","",Riesgo5!$V$173),"")</f>
        <v xml:space="preserve">
_______________
</v>
      </c>
      <c r="AG25" s="231" t="str">
        <f>CONCATENATE(IF(Riesgo5!$AH$154="","",Riesgo5!$AH$154),"
",IF(Riesgo5!$AH$155="","",Riesgo5!$AH$155),"
",IF(Riesgo5!$AH$156="","",Riesgo5!$AH$156),"
",IF(Riesgo5!$AH$157="","",Riesgo5!$AH$157),"
",IF(Riesgo5!$AH$158="","",Riesgo5!$AH$158),"
",IF(Riesgo5!$AH$159="","",Riesgo5!$AH$159),"
",IF(Riesgo5!$AH$160="","",Riesgo5!$AH$160),"
",IF(Riesgo5!$AH$161="","",Riesgo5!$AH$161),"
",IF(Riesgo5!$AH$162="","",Riesgo5!$AH$162),"
",IF(Riesgo5!$AH$163="","",Riesgo5!$AH$163),"
_______________
",IF(Riesgo5!$AH$164="","",Riesgo5!$AH$164),"
",IF(Riesgo5!$AH$165="","",Riesgo5!$AH$165),"
",IF(Riesgo5!$AH$166="","",Riesgo5!$AH$166),"
",IF(Riesgo5!$AH$167="","",Riesgo5!$AH$167),"
",IF(Riesgo5!$AH$168="","",Riesgo5!$AH$168),"
",IF(Riesgo5!$AH$169="","",Riesgo5!$AH$169),"
",IF(Riesgo5!$AH$170="","",Riesgo5!$AH$170),"
",IF(Riesgo5!$AH$171="","",Riesgo5!$AH$171),"
",IF(Riesgo5!$AH$172="","",Riesgo5!$AH$172),"
",IF(Riesgo5!$AH$163="","",Riesgo5!$AH$173),"")</f>
        <v xml:space="preserve">
_______________
</v>
      </c>
      <c r="AH25" s="231" t="str">
        <f>CONCATENATE(IF(Riesgo5!$AQ$154="","",Riesgo5!$AQ$154),"
",IF(Riesgo5!$AQ$155="","",Riesgo5!$AQ$155),"
",IF(Riesgo5!$AQ$156="","",Riesgo5!$AQ$156),"
",IF(Riesgo5!$AQ$157="","",Riesgo5!$AQ$157),"
",IF(Riesgo5!$AQ$158="","",Riesgo5!$AQ$158),"
",IF(Riesgo5!$AQ$159="","",Riesgo5!$AQ$159),"
",IF(Riesgo5!$AQ$160="","",Riesgo5!$AQ$160),"
",IF(Riesgo5!$AQ$161="","",Riesgo5!$AQ$161),"
",IF(Riesgo5!$AQ$162="","",Riesgo5!$AQ$162),"
",IF(Riesgo5!$AQ$163="","",Riesgo5!$AQ$163),"
_______________
",IF(Riesgo5!$AQ$164="","",Riesgo5!$AQ$164),"
",IF(Riesgo5!$AQ$165="","",Riesgo5!$AQ$165),"
",IF(Riesgo5!$AQ$166="","",Riesgo5!$AQ$166),"
",IF(Riesgo5!$AQ$167="","",Riesgo5!$AQ$167),"
",IF(Riesgo5!$AQ$168="","",Riesgo5!$AQ$168),"
",IF(Riesgo5!$AQ$169="","",Riesgo5!$AQ$169),"
",IF(Riesgo5!$AQ$170="","",Riesgo5!$AQ$170),"
",IF(Riesgo5!$AQ$171="","",Riesgo5!$AQ$171),"
",IF(Riesgo5!$AQ$172="","",Riesgo5!$AQ$172),"
",IF(Riesgo5!$AQ$163="","",Riesgo5!$AQ$173),"")</f>
        <v xml:space="preserve">
_______________
</v>
      </c>
      <c r="AI25" s="238" t="str">
        <f>CONCATENATE(IF(Riesgo5!$BA$154="","",TEXT(Riesgo5!$BA$154,"dd/mm/yyyy")),"
",IF(Riesgo5!$BA$155="","",TEXT(Riesgo5!$BA$155,"dd/mm/yyyy")),"
",IF(Riesgo5!$BA$156="","",TEXT(Riesgo5!$BA$156,"dd/mm/yyyy")),"
",IF(Riesgo5!$BA$157="","",TEXT(Riesgo5!$BA$157,"dd/mm/yyyy")),"
",IF(Riesgo5!$BA$158="","",TEXT(Riesgo5!$BA$158,"dd/mm/yyyy")),"
",IF(Riesgo5!$BA$159="","",TEXT(Riesgo5!$BA$159,"dd/mm/yyyy")),"
",IF(Riesgo5!$BA$160="","",TEXT(Riesgo5!$BA$160,"dd/mm/yyyy")),"
",IF(Riesgo5!$BA$161="","",TEXT(Riesgo5!$BA$161,"dd/mm/yyyy")),"
",IF(Riesgo5!$BA$162="","",TEXT(Riesgo5!$BA$162,"dd/mm/yyyy")),"
",IF(Riesgo5!$BA$163="","",TEXT(Riesgo5!$BA$163,"dd/mm/yyyy")),"
_______________
",IF(Riesgo5!$BA$164="","",TEXT(Riesgo5!$BA$164,"dd/mm/yyyy")),"
",IF(Riesgo5!$BA$165="","",TEXT(Riesgo5!$BA$165,"dd/mm/yyyy")),"
",IF(Riesgo5!$BA$166="","",TEXT(Riesgo5!$BA$166,"dd/mm/yyyy")),"
",IF(Riesgo5!$BA$167="","",TEXT(Riesgo5!$BA$167,"dd/mm/yyyy")),"
",IF(Riesgo5!$BA$168="","",TEXT(Riesgo5!$BA$168,"dd/mm/yyyy")),"
",IF(Riesgo5!$BA$169="","",TEXT(Riesgo5!$BA$169,"dd/mm/yyyy")),"
",IF(Riesgo5!$BA$170="","",TEXT(Riesgo5!$BA$170,"dd/mm/yyyy")),"
",IF(Riesgo5!$BA$171="","",TEXT(Riesgo5!$BA$171,"dd/mm/yyyy")),"
",IF(Riesgo5!$BA$172="","",TEXT(Riesgo5!$BA$172,"dd/mm/yyyy")),"
",IF(Riesgo5!$BA$173="","",TEXT(Riesgo5!$BA$173,"dd/mm/yyyy")))</f>
        <v xml:space="preserve">
_______________
</v>
      </c>
      <c r="AJ25" s="238" t="str">
        <f>CONCATENATE(IF(Riesgo5!$BG$154="","",TEXT(Riesgo5!$BG$154,"dd/mm/yyyy")),"
",IF(Riesgo5!$BG$155="","",TEXT(Riesgo5!$BG$155,"dd/mm/yyyy")),"
",IF(Riesgo5!$BG$156="","",TEXT(Riesgo5!$BG$156,"dd/mm/yyyy")),"
",IF(Riesgo5!$BG$157="","",TEXT(Riesgo5!$BG$157,"dd/mm/yyyy")),"
",IF(Riesgo5!$BG$158="","",TEXT(Riesgo5!$BG$158,"dd/mm/yyyy")),"
",IF(Riesgo5!$BG$159="","",TEXT(Riesgo5!$BG$159,"dd/mm/yyyy")),"
",IF(Riesgo5!$BG$160="","",TEXT(Riesgo5!$BG$160,"dd/mm/yyyy")),"
",IF(Riesgo5!$BG$161="","",TEXT(Riesgo5!$BG$161,"dd/mm/yyyy")),"
",IF(Riesgo5!$BG$162="","",TEXT(Riesgo5!$BG$162,"dd/mm/yyyy")),"
",IF(Riesgo5!$BG$163="","",TEXT(Riesgo5!$BG$163,"dd/mm/yyyy")),"
_______________
",IF(Riesgo5!$BG$164="","",TEXT(Riesgo5!$BG$164,"dd/mm/yyyy")),"
",IF(Riesgo5!$BG$165="","",TEXT(Riesgo5!$BG$165,"dd/mm/yyyy")),"
",IF(Riesgo5!$BG$166="","",TEXT(Riesgo5!$BG$166,"dd/mm/yyyy")),"
",IF(Riesgo5!$BG$167="","",TEXT(Riesgo5!$BG$167,"dd/mm/yyyy")),"
",IF(Riesgo5!$BG$168="","",TEXT(Riesgo5!$BG$168,"dd/mm/yyyy")),"
",IF(Riesgo5!$BG$169="","",TEXT(Riesgo5!$BG$169,"dd/mm/yyyy")),"
",IF(Riesgo5!$BG$170="","",TEXT(Riesgo5!$BG$170,"dd/mm/yyyy")),"
",IF(Riesgo5!$BG$171="","",TEXT(Riesgo5!$BG$171,"dd/mm/yyyy")),"
",IF(Riesgo5!$BG$172="","",TEXT(Riesgo5!$BG$172,"dd/mm/yyyy")),"
",IF(Riesgo5!$BG$173="","",TEXT(Riesgo5!$BG$173,"dd/mm/yyyy")))</f>
        <v xml:space="preserve">
_______________
</v>
      </c>
      <c r="AK25" s="228" t="str">
        <f>CONCATENATE(IF(Riesgo5!$V$179="","",Riesgo5!$V$179),"
",IF(Riesgo5!$V$180="","",Riesgo5!$V$180),"
",IF(Riesgo5!$V$181="","",Riesgo5!$V$181),"
",IF(Riesgo5!$V$182="","",Riesgo5!$V$182),"
",IF(Riesgo5!$V$183="","",Riesgo5!$V$183),"
",IF(Riesgo5!$V$184="","",Riesgo5!$V$184),"
",IF(Riesgo5!$V$185="","",Riesgo5!$V$185),"
",IF(Riesgo5!$V$186="","",Riesgo5!$V$186),"
",IF(Riesgo5!$V$187="","",Riesgo5!$V$187),"
",IF(Riesgo5!$V$188="","",Riesgo5!$V$188),"
_______________
",IF(Riesgo5!$V$189="","",Riesgo5!$V$189),"
",IF(Riesgo5!$V$190="","",Riesgo5!$V$190),"
",IF(Riesgo5!$V$191="","",Riesgo5!$V$191),"
",IF(Riesgo5!$V$192="","",Riesgo5!$V$192),"
",IF(Riesgo5!$V$193="","",Riesgo5!$V$193),"
",IF(Riesgo5!$V$194="","",Riesgo5!$V$194),"
",IF(Riesgo5!$V$195="","",Riesgo5!$V$195),"
",IF(Riesgo5!$V$196="","",Riesgo5!$V$196),"
",IF(Riesgo5!$V$197="","",Riesgo5!$V$197),"
",IF(Riesgo5!$V$198="","",Riesgo5!$V$198),"")</f>
        <v xml:space="preserve">
_______________
</v>
      </c>
      <c r="AL25" s="228" t="str">
        <f>CONCATENATE(IF(Riesgo5!$AH$179="","",Riesgo5!$AH$179),"
",IF(Riesgo5!$AH$180="","",Riesgo5!$AH$180),"
",IF(Riesgo5!$AH$181="","",Riesgo5!$AH$181),"
",IF(Riesgo5!$AH$182="","",Riesgo5!$AH$182),"
",IF(Riesgo5!$AH$183="","",Riesgo5!$AH$183),"
",IF(Riesgo5!$AH$184="","",Riesgo5!$AH$184),"
",IF(Riesgo5!$AH$185="","",Riesgo5!$AH$185),"
",IF(Riesgo5!$AH$186="","",Riesgo5!$AH$186),"
",IF(Riesgo5!$AH$187="","",Riesgo5!$AH$187),"
",IF(Riesgo5!$AH$188="","",Riesgo5!$AH$188),"
_______________
",IF(Riesgo5!$AH$189="","",Riesgo5!$AH$189),"
",IF(Riesgo5!$AH$190="","",Riesgo5!$AH$190),"
",IF(Riesgo5!$AH$191="","",Riesgo5!$AH$191),"
",IF(Riesgo5!$AH$192="","",Riesgo5!$AH$192),"
",IF(Riesgo5!$AH$193="","",Riesgo5!$AH$193),"
",IF(Riesgo5!$AH$194="","",Riesgo5!$AH$194),"
",IF(Riesgo5!$AH$195="","",Riesgo5!$AH$195),"
",IF(Riesgo5!$AH$196="","",Riesgo5!$AH$196),"
",IF(Riesgo5!$AH$197="","",Riesgo5!$AH$197),"
",IF(Riesgo5!$AH$198="","",Riesgo5!$AH$198),"")</f>
        <v xml:space="preserve">
_______________
</v>
      </c>
      <c r="AM25" s="228" t="str">
        <f>CONCATENATE(IF(Riesgo5!$AQ$179="","",Riesgo5!$AQ$179),"
",IF(Riesgo5!$AQ$180="","",Riesgo5!$AQ$180),"
",IF(Riesgo5!$AQ$181="","",Riesgo5!$AQ$181),"
",IF(Riesgo5!$AQ$182="","",Riesgo5!$AQ$182),"
",IF(Riesgo5!$AQ$183="","",Riesgo5!$AQ$183),"
",IF(Riesgo5!$AQ$184="","",Riesgo5!$AQ$184),"
",IF(Riesgo5!$AQ$185="","",Riesgo5!$AQ$185),"
",IF(Riesgo5!$AQ$186="","",Riesgo5!$AQ$186),"
",IF(Riesgo5!$AQ$187="","",Riesgo5!$AQ$187),"
",IF(Riesgo5!$AQ$188="","",Riesgo5!$AQ$188),"
_______________
",IF(Riesgo5!$AQ$189="","",Riesgo5!$AQ$189),"
",IF(Riesgo5!$AQ$190="","",Riesgo5!$AQ$190),"
",IF(Riesgo5!$AQ$191="","",Riesgo5!$AQ$191),"
",IF(Riesgo5!$AQ$192="","",Riesgo5!$AQ$192),"
",IF(Riesgo5!$AQ$193="","",Riesgo5!$AQ$193),"
",IF(Riesgo5!$AQ$194="","",Riesgo5!$AQ$194),"
",IF(Riesgo5!$AQ$195="","",Riesgo5!$AQ$195),"
",IF(Riesgo5!$AQ$196="","",Riesgo5!$AQ$196),"
",IF(Riesgo5!$AQ$197="","",Riesgo5!$AQ$197),"
",IF(Riesgo5!$AQ$198="","",Riesgo5!$AQ$198),"")</f>
        <v xml:space="preserve">
_______________
</v>
      </c>
      <c r="AN25" s="241" t="str">
        <f>CONCATENATE(IF(Riesgo5!$BA$179="","",TEXT(Riesgo5!$BA$179,"dd/mm/yyyy")),"
",IF(Riesgo5!$BA$180="","",TEXT(Riesgo5!$BA$180,"dd/mm/yyyy")),"
",IF(Riesgo5!$BA$181="","",TEXT(Riesgo5!$BA$181,"dd/mm/yyyy")),"
",IF(Riesgo5!$BA$182="","",TEXT(Riesgo5!$BA$182,"dd/mm/yyyy")),"
",IF(Riesgo5!$BA$183="","",TEXT(Riesgo5!$BA$183,"dd/mm/yyyy")),"
",IF(Riesgo5!$BA$184="","",TEXT(Riesgo5!$BA$184,"dd/mm/yyyy")),"
",IF(Riesgo5!$BA$185="","",TEXT(Riesgo5!$BA$185,"dd/mm/yyyy")),"
",IF(Riesgo5!$BA$186="","",TEXT(Riesgo5!$BA$186,"dd/mm/yyyy")),"
",IF(Riesgo5!$BA$187="","",TEXT(Riesgo5!$BA$187,"dd/mm/yyyy")),"
",IF(Riesgo5!$BA$188="","",TEXT(Riesgo5!$BA$188,"dd/mm/yyyy")),"
_______________
",IF(Riesgo5!$BA$189="","",TEXT(Riesgo5!$BA$189,"dd/mm/yyyy")),"
",IF(Riesgo5!$BA$190="","",TEXT(Riesgo5!$BA$190,"dd/mm/yyyy")),"
",IF(Riesgo5!$BA$191="","",TEXT(Riesgo5!$BA$191,"dd/mm/yyyy")),"
",IF(Riesgo5!$BA$192="","",TEXT(Riesgo5!$BA$192,"dd/mm/yyyy")),"
",IF(Riesgo5!$BA$193="","",TEXT(Riesgo5!$BA$193,"dd/mm/yyyy")),"
",IF(Riesgo5!$BA$194="","",TEXT(Riesgo5!$BA$194,"dd/mm/yyyy")),"
",IF(Riesgo5!$BA$195="","",TEXT(Riesgo5!$BA$195,"dd/mm/yyyy")),"
",IF(Riesgo5!$BA$196="","",TEXT(Riesgo5!$BA$196,"dd/mm/yyyy")),"
",IF(Riesgo5!$BA$197="","",TEXT(Riesgo5!$BA$197,"dd/mm/yyyy")),"
",IF(Riesgo5!$BA$198="","",TEXT(Riesgo5!$BA$198,"dd/mm/yyyy")))</f>
        <v xml:space="preserve">
_______________
</v>
      </c>
      <c r="AO25" s="241" t="str">
        <f>CONCATENATE(IF(Riesgo5!$BG$179="","",TEXT(Riesgo5!$BG$179,"dd/mm/yyyy")),"
",IF(Riesgo5!$BG$180="","",TEXT(Riesgo5!$BG$180,"dd/mm/yyyy")),"
",IF(Riesgo5!$BG$181="","",TEXT(Riesgo5!$BG$181,"dd/mm/yyyy")),"
",IF(Riesgo5!$BG$182="","",TEXT(Riesgo5!$BG$182,"dd/mm/yyyy")),"
",IF(Riesgo5!$BG$183="","",TEXT(Riesgo5!$BG$183,"dd/mm/yyyy")),"
",IF(Riesgo5!$BG$184="","",TEXT(Riesgo5!$BG$184,"dd/mm/yyyy")),"
",IF(Riesgo5!$BG$185="","",TEXT(Riesgo5!$BG$185,"dd/mm/yyyy")),"
",IF(Riesgo5!$BG$186="","",TEXT(Riesgo5!$BG$186,"dd/mm/yyyy")),"
",IF(Riesgo5!$BG$187="","",TEXT(Riesgo5!$BG$187,"dd/mm/yyyy")),"
",IF(Riesgo5!$BG$188="","",TEXT(Riesgo5!$BG$188,"dd/mm/yyyy")),"
_______________
",IF(Riesgo5!$BG$189="","",TEXT(Riesgo5!$BG$189,"dd/mm/yyyy")),"
",IF(Riesgo5!$BG$190="","",TEXT(Riesgo5!$BG$190,"dd/mm/yyyy")),"
",IF(Riesgo5!$BG$191="","",TEXT(Riesgo5!$BG$191,"dd/mm/yyyy")),"
",IF(Riesgo5!$BG$192="","",TEXT(Riesgo5!$BG$192,"dd/mm/yyyy")),"
",IF(Riesgo5!$BG$193="","",TEXT(Riesgo5!$BG$193,"dd/mm/yyyy")),"
",IF(Riesgo5!$BG$194="","",TEXT(Riesgo5!$BG$194,"dd/mm/yyyy")),"
",IF(Riesgo5!$BG$195="","",TEXT(Riesgo5!$BG$195,"dd/mm/yyyy")),"
",IF(Riesgo5!$BG$196="","",TEXT(Riesgo5!$BG$196,"dd/mm/yyyy")),"
",IF(Riesgo5!$BG$197="","",TEXT(Riesgo5!$BG$197,"dd/mm/yyyy")),"
",IF(Riesgo5!$BG$198="","",TEXT(Riesgo5!$BG$198,"dd/mm/yyyy")))</f>
        <v xml:space="preserve">
_______________
</v>
      </c>
      <c r="AP25" s="228" t="str">
        <f>CONCATENATE(IF(Riesgo5!$D$204="","",Riesgo5!$D$204),"
",IF(Riesgo5!$D$205="","",Riesgo5!$D$205),"
",IF(Riesgo5!$D$206="","",Riesgo5!$D$206),"
",IF(Riesgo5!$D$207="","",Riesgo5!$D$207),"
",IF(Riesgo5!$D$208="","",Riesgo5!$D$208),"
",IF(Riesgo5!$D$209="","",Riesgo5!$D$209),"
",IF(Riesgo5!$D$210="","",Riesgo5!$D$210),"
",IF(Riesgo5!$D$211="","",Riesgo5!$D$211),"
",IF(Riesgo5!$D$212="","",Riesgo5!$D$212),"
",IF(Riesgo5!$D$213="","",Riesgo5!$D$213),"")</f>
        <v xml:space="preserve">
</v>
      </c>
      <c r="AQ25" s="228" t="str">
        <f>CONCATENATE(IF(Riesgo5!$V$204="","",Riesgo5!$V$204),"
",IF(Riesgo5!$V$205="","",Riesgo5!$V$205),"
",IF(Riesgo5!$V$206="","",Riesgo5!$V$206),"
",IF(Riesgo5!$V$207="","",Riesgo5!$V$207),"
",IF(Riesgo5!$V$208="","",Riesgo5!$V$208),"
",IF(Riesgo5!$V$209="","",Riesgo5!$V$209),"
",IF(Riesgo5!$V$210="","",Riesgo5!$V$210),"
",IF(Riesgo5!$V$211="","",Riesgo5!$V$211),"
",IF(Riesgo5!$V$212="","",Riesgo5!$V$212),"
",IF(Riesgo5!$V$213="","",Riesgo5!$V$213),"")</f>
        <v xml:space="preserve">
</v>
      </c>
      <c r="AR25" s="228" t="str">
        <f>CONCATENATE(IF(Riesgo5!$AN$204="","",Riesgo5!$AN$204),"
",IF(Riesgo5!$AN$205="","",Riesgo5!$AN$205),"
",IF(Riesgo5!$AN$206="","",Riesgo5!$AN$206),"
",IF(Riesgo5!$AN$207="","",Riesgo5!$AN$207),"
",IF(Riesgo5!$AN$208="","",Riesgo5!$AN$208),"
",IF(Riesgo5!$AN$209="","",Riesgo5!$AN$209),"
",IF(Riesgo5!$AN$210="","",Riesgo5!$AN$210),"
",IF(Riesgo5!$AN$211="","",Riesgo5!$AN$211),"
",IF(Riesgo5!$AN$212="","",Riesgo5!$AN$212),"
",IF(Riesgo5!$AN$213="","",Riesgo5!$AN$213),"")</f>
        <v xml:space="preserve">
</v>
      </c>
    </row>
    <row r="26" spans="1:44" ht="66.75" hidden="1" customHeight="1">
      <c r="A26" s="232" t="str">
        <f t="shared" si="0"/>
        <v>CARRERA NOTARIAL Y REGISTRAL</v>
      </c>
      <c r="B26" s="233" t="str">
        <f>IF('CJ-CCN-RG-02 V1 F.22-10-2020'!$V$12="","",'CJ-CCN-RG-02 V1 F.22-10-2020'!$V$12)</f>
        <v>Riesgos de Procesos</v>
      </c>
      <c r="C26" s="233" t="str">
        <f>IF(Riesgo6!$AY$23="","",Riesgo6!$AY$23)</f>
        <v/>
      </c>
      <c r="D26" s="477" t="str">
        <f>IF('CJ-CCN-RG-02 V1 F.22-10-2020'!$D$17="","",'CJ-CCN-RG-02 V1 F.22-10-2020'!$D$17)</f>
        <v>Incumplimiento legal</v>
      </c>
      <c r="E26" s="476" t="str">
        <f>CONCATENATE(IF(Riesgo6!$S$17="","",Riesgo6!$S$17)," ",IF(Riesgo6!$X$17="","",Riesgo6!X17))</f>
        <v xml:space="preserve"> </v>
      </c>
      <c r="F26" s="234" t="str">
        <f>CONCATENATE(IF(Riesgo6!$D$28="","",Riesgo6!$D$28),"
",IF('CJ-CCN-RG-02 V1 F.22-10-2020'!$D$29="","",'CJ-CCN-RG-02 V1 F.22-10-2020'!$D$29),"
",IF('CJ-CCN-RG-02 V1 F.22-10-2020'!$D$30="","",'CJ-CCN-RG-02 V1 F.22-10-2020'!$D$30),"
",IF('CJ-CCN-RG-02 V1 F.22-10-2020'!$D$31="","",'CJ-CCN-RG-02 V1 F.22-10-2020'!$D$31),"
",IF('CJ-CCN-RG-02 V1 F.22-10-2020'!$D$32="","",'CJ-CCN-RG-02 V1 F.22-10-2020'!$D$32),"
",IF('CJ-CCN-RG-02 V1 F.22-10-2020'!$D$33="","",'CJ-CCN-RG-02 V1 F.22-10-2020'!$D$33))</f>
        <v xml:space="preserve">
</v>
      </c>
      <c r="G26" s="234" t="str">
        <f>IF(Riesgo6!$AD$28="","",Riesgo6!$AD$28)</f>
        <v/>
      </c>
      <c r="H26" s="234" t="str">
        <f>CONCATENATE(IF(Riesgo6!$J$38="","",Riesgo6!$J$38),"
",IF('CJ-CCN-RG-02 V1 F.22-10-2020'!$J$39="","",'CJ-CCN-RG-02 V1 F.22-10-2020'!$J$39),"
",IF('CJ-CCN-RG-02 V1 F.22-10-2020'!$J$40="","",'CJ-CCN-RG-02 V1 F.22-10-2020'!$J$40),"
",IF('CJ-CCN-RG-02 V1 F.22-10-2020'!$J$41="","",'CJ-CCN-RG-02 V1 F.22-10-2020'!$J$41),"
",IF('CJ-CCN-RG-02 V1 F.22-10-2020'!$J$42="","",'CJ-CCN-RG-02 V1 F.22-10-2020'!$J$42),"
",IF('CJ-CCN-RG-02 V1 F.22-10-2020'!$J$43="","",'CJ-CCN-RG-02 V1 F.22-10-2020'!$J$43),"
",IF('CJ-CCN-RG-02 V1 F.22-10-2020'!$J$44="","",'CJ-CCN-RG-02 V1 F.22-10-2020'!$J$44),"
",IF('CJ-CCN-RG-02 V1 F.22-10-2020'!$J$45="","",'CJ-CCN-RG-02 V1 F.22-10-2020'!$J$45),"
",IF('CJ-CCN-RG-02 V1 F.22-10-2020'!$J$46="","",'CJ-CCN-RG-02 V1 F.22-10-2020'!$J$46),"
",IF('CJ-CCN-RG-02 V1 F.22-10-2020'!$J$47="","",'CJ-CCN-RG-02 V1 F.22-10-2020'!$J$47))</f>
        <v xml:space="preserve">
Error involuntario en el estudio de las solicitudes presentadas por los notarios de carrera
Error en la información suministrada por parte de la Dirección de Administración Notarial
</v>
      </c>
      <c r="I26" s="234" t="str">
        <f>CONCATENATE(IF(Riesgo6!$J$50="","",Riesgo6!$J$50),"
",IF('CJ-CCN-RG-02 V1 F.22-10-2020'!$J$51="","",'CJ-CCN-RG-02 V1 F.22-10-2020'!$J$51),"
",IF('CJ-CCN-RG-02 V1 F.22-10-2020'!$J$52="","",'CJ-CCN-RG-02 V1 F.22-10-2020'!$J$52),"
",IF('CJ-CCN-RG-02 V1 F.22-10-2020'!$J$53="","",'CJ-CCN-RG-02 V1 F.22-10-2020'!$J$53),"
",IF('CJ-CCN-RG-02 V1 F.22-10-2020'!$J$54="","",'CJ-CCN-RG-02 V1 F.22-10-2020'!$J$54),"
",IF('CJ-CCN-RG-02 V1 F.22-10-2020'!$J$55="","",'CJ-CCN-RG-02 V1 F.22-10-2020'!$J$55),"
",IF('CJ-CCN-RG-02 V1 F.22-10-2020'!$J$56="","",'CJ-CCN-RG-02 V1 F.22-10-2020'!$J$56),"
",IF('CJ-CCN-RG-02 V1 F.22-10-2020'!$J$57="","",'CJ-CCN-RG-02 V1 F.22-10-2020'!$J$57),"
",IF('CJ-CCN-RG-02 V1 F.22-10-2020'!$J$58="","",'CJ-CCN-RG-02 V1 F.22-10-2020'!$J$58),"
",IF('CJ-CCN-RG-02 V1 F.22-10-2020'!$J$59="","",'CJ-CCN-RG-02 V1 F.22-10-2020'!$J$59))</f>
        <v xml:space="preserve">
Cambio de normatividad - Actualizar las normas
</v>
      </c>
      <c r="J26" s="234" t="str">
        <f>CONCATENATE(IF(Riesgo6!$AD$38="","",Riesgo6!$AD$38),"
",IF('CJ-CCN-RG-02 V1 F.22-10-2020'!$AD$39="","",'CJ-CCN-RG-02 V1 F.22-10-2020'!$AD$39),"
",IF('CJ-CCN-RG-02 V1 F.22-10-2020'!$AD$40="","",'CJ-CCN-RG-02 V1 F.22-10-2020'!$AD$40),"
",IF('CJ-CCN-RG-02 V1 F.22-10-2020'!$AD$41="","",'CJ-CCN-RG-02 V1 F.22-10-2020'!$AD$41),"
",IF('CJ-CCN-RG-02 V1 F.22-10-2020'!$AD$42="","",'CJ-CCN-RG-02 V1 F.22-10-2020'!$AD$42),"
",IF('CJ-CCN-RG-02 V1 F.22-10-2020'!$AD$43="","",'CJ-CCN-RG-02 V1 F.22-10-2020'!$AD$43),"
",IF('CJ-CCN-RG-02 V1 F.22-10-2020'!$AD$44="","",'CJ-CCN-RG-02 V1 F.22-10-2020'!$AD$44),"
",IF('CJ-CCN-RG-02 V1 F.22-10-2020'!$AD$45="","",'CJ-CCN-RG-02 V1 F.22-10-2020'!$AD$45),"
",IF('CJ-CCN-RG-02 V1 F.22-10-2020'!$AD$46="","",'CJ-CCN-RG-02 V1 F.22-10-2020'!$AD$46),"
",IF('CJ-CCN-RG-02 V1 F.22-10-2020'!$AD$47="","",'CJ-CCN-RG-02 V1 F.22-10-2020'!$AD$47),"
",IF('CJ-CCN-RG-02 V1 F.22-10-2020'!$AD$48="","",'CJ-CCN-RG-02 V1 F.22-10-2020'!$AD$48),"
",IF('CJ-CCN-RG-02 V1 F.22-10-2020'!$AD$49="","",'CJ-CCN-RG-02 V1 F.22-10-2020'!$AD$49),"
",IF('CJ-CCN-RG-02 V1 F.22-10-2020'!$AD$50="","",'CJ-CCN-RG-02 V1 F.22-10-2020'!$AD$50),"
",IF('CJ-CCN-RG-02 V1 F.22-10-2020'!$AD$51="","",'CJ-CCN-RG-02 V1 F.22-10-2020'!$AD$51),"
",IF('CJ-CCN-RG-02 V1 F.22-10-2020'!$AD$52="","",'CJ-CCN-RG-02 V1 F.22-10-2020'!$AD$52),"
",IF('CJ-CCN-RG-02 V1 F.22-10-2020'!$AD$53="","",'CJ-CCN-RG-02 V1 F.22-10-2020'!$AD$53),"
",IF('CJ-CCN-RG-02 V1 F.22-10-2020'!$AD$54="","",'CJ-CCN-RG-02 V1 F.22-10-2020'!$AD$54),"
",IF('CJ-CCN-RG-02 V1 F.22-10-2020'!$AD$55="","",'CJ-CCN-RG-02 V1 F.22-10-2020'!$AD$55),"
",IF('CJ-CCN-RG-02 V1 F.22-10-2020'!$AD$56="","",'CJ-CCN-RG-02 V1 F.22-10-2020'!$AD$56),"
",IF('CJ-CCN-RG-02 V1 F.22-10-2020'!$AD$57="","",'CJ-CCN-RG-02 V1 F.22-10-2020'!$AD$57),"
",IF('CJ-CCN-RG-02 V1 F.22-10-2020'!$AD$58="","",'CJ-CCN-RG-02 V1 F.22-10-2020'!$AD$58),"
",IF('CJ-CCN-RG-02 V1 F.22-10-2020'!$AD$59="","",'CJ-CCN-RG-02 V1 F.22-10-2020'!$AD$59))</f>
        <v xml:space="preserve">
Perdida de Imagen
Sanciones Legales
</v>
      </c>
      <c r="K26" s="235" t="str">
        <f>IF(Riesgo6!$J$71="","",Riesgo6!$J$71)</f>
        <v/>
      </c>
      <c r="L26" s="235" t="str">
        <f>IF(Riesgo6!$J$78="","",Riesgo6!$J$78)</f>
        <v/>
      </c>
      <c r="M26" s="236" t="str">
        <f>IF(Riesgo6!$AP$67="","",Riesgo6!$AP$67)</f>
        <v/>
      </c>
      <c r="N26" s="228" t="str">
        <f>IF(Riesgo6!$AP$71="","",Riesgo6!$AP$71)</f>
        <v/>
      </c>
      <c r="O26" s="234" t="str">
        <f>CONCATENATE(IF(Riesgo6!$D$86="","",Riesgo6!$D$86),"
",IF(Riesgo6!$D$87="","",Riesgo6!$D$87),"
",IF(Riesgo6!$D$88="","",Riesgo6!$D$88),"
",IF(Riesgo6!$D$89="","",Riesgo6!$D$89),"
",IF(Riesgo6!$D$90="","",Riesgo6!$D$90),"
",IF(Riesgo6!$D$91="","",Riesgo6!$D$91),"
",IF(Riesgo6!$D$92="","",Riesgo6!$D$92),"
",IF(Riesgo6!$D$93="","",Riesgo6!$D$93),"
",IF(Riesgo6!$D$94="","",Riesgo6!$D$94),"
",IF(Riesgo6!$D$95="","",Riesgo6!$D$95))</f>
        <v xml:space="preserve">
</v>
      </c>
      <c r="P26" s="239" t="str">
        <f>CONCATENATE(IF(Riesgo6!$AL$86="","",Riesgo6!$AL$86),"
",IF(Riesgo6!$AL$87="","",Riesgo6!$AL$87),"
",IF(Riesgo6!$AL$88="","",Riesgo6!$AL$88),"
",IF(Riesgo6!$AL$89="","",Riesgo6!$AL$89),"
",IF(Riesgo6!$AL$90="","",Riesgo6!$AL$90),"
",IF(Riesgo6!$AL$91="","",Riesgo6!$AL$91),"
",IF(Riesgo6!$AL$92="","",Riesgo6!$AL$92),"
",IF(Riesgo6!$AL$93="","",Riesgo6!$AL$93),"
",IF(Riesgo6!$AL$94="","",Riesgo6!$AL$94),"
",IF(Riesgo6!$AL$95="","",Riesgo6!$AL$95))</f>
        <v xml:space="preserve">
</v>
      </c>
      <c r="Q26" s="239" t="str">
        <f>CONCATENATE(IF(Riesgo6!$AR$86="","",Riesgo6!$AR$86),"
",IF(Riesgo6!$AR$87="","",Riesgo6!$AR$87),"
",IF(Riesgo6!$AR$88="","",Riesgo6!$AR$88),"
",IF(Riesgo6!$AR$89="","",Riesgo6!$AR$89),"
",IF(Riesgo6!$AR$90="","",Riesgo6!$AR$90),"
",IF(Riesgo6!$AR$91="","",Riesgo6!$AR$91),"
",IF(Riesgo6!$AR$92="","",Riesgo6!$AR$92),"
",IF(Riesgo6!$AR$93="","",Riesgo6!$AR$93),"
",IF(Riesgo6!$AR$94="","",Riesgo6!$AR$94),"
",IF(Riesgo6!$AR$95="","",Riesgo6!$AR$95))</f>
        <v xml:space="preserve">Fuerte
</v>
      </c>
      <c r="R26" s="239" t="str">
        <f>CONCATENATE(IF(Riesgo6!$AT$86="","",Riesgo6!$AT$86),"
",IF(Riesgo6!$AT$87="","",Riesgo6!$AT$87),"
",IF(Riesgo6!$AT$88="","",Riesgo6!$AT$88),"
",IF(Riesgo6!$AT$89="","",Riesgo6!$AT$89),"
",IF(Riesgo6!$AT$90="","",Riesgo6!$AT$90),"
",IF(Riesgo6!$AT$91="","",Riesgo6!$AT$91),"
",IF(Riesgo6!$AT$92="","",Riesgo6!$AT$92),"
",IF(Riesgo6!$AT$93="","",Riesgo6!$AT$93),"
",IF(Riesgo6!$AT$94="","",Riesgo6!$AT$94),"
",IF(Riesgo6!$AT$95="","",Riesgo6!$AT$95))</f>
        <v xml:space="preserve">
</v>
      </c>
      <c r="S26" s="236" t="str">
        <f>IF(Riesgo6!$AW$86="","",Riesgo6!$AW$86)</f>
        <v/>
      </c>
      <c r="T26" s="239" t="str">
        <f>IF(Riesgo6!$AZ$86="","",Riesgo6!$AZ$86)</f>
        <v/>
      </c>
      <c r="U26" s="234" t="str">
        <f>CONCATENATE(IF(Riesgo6!$D$101="","",Riesgo6!$D$101),"
",IF(Riesgo6!$D$102="","",Riesgo6!$D$102),"
",IF(Riesgo6!$D$103="","",Riesgo6!$D$103),"
",IF(Riesgo6!$D$104="","",Riesgo6!$D$104),"
",IF(Riesgo6!$D$105="","",Riesgo6!$D$105),"
",IF(Riesgo6!$D$106="","",Riesgo6!$D$106),"
",IF(Riesgo6!$D$107="","",Riesgo6!$D$107),"
",IF(Riesgo6!$D$108="","",Riesgo6!$D$108),"
",IF(Riesgo6!$D$109="","",Riesgo6!$D$109),"
",IF(Riesgo6!$D$110="","",Riesgo6!$D$110))</f>
        <v xml:space="preserve">
</v>
      </c>
      <c r="V26" s="239" t="str">
        <f>CONCATENATE(IF(Riesgo6!$AL$101="","",Riesgo6!$AL$101),"
",IF(Riesgo6!$AL$102="","",Riesgo6!$AL$102),"
",IF(Riesgo6!$AL$103="","",Riesgo6!$AL$103),"
",IF(Riesgo6!$AL$104="","",Riesgo6!$AL$104),"
",IF(Riesgo6!$AL$105="","",Riesgo6!$AL$105),"
",IF(Riesgo6!$AL$106="","",Riesgo6!$AL$106),"
",IF(Riesgo6!$AL$107="","",Riesgo6!$AL$107),"
",IF(Riesgo6!$AL$108="","",Riesgo6!$AL$108),"
",IF(Riesgo6!$AL$109="","",Riesgo6!$AL$109),"
",IF(Riesgo6!$AL$110="","",Riesgo6!$AL$110))</f>
        <v xml:space="preserve">
</v>
      </c>
      <c r="W26" s="239" t="str">
        <f>CONCATENATE(IF(Riesgo6!$AR$101="","",Riesgo6!$AR$101),"
",IF(Riesgo6!$AR$102="","",Riesgo6!$AR$102),"
",IF(Riesgo6!$AR$103="","",Riesgo6!$AR$103),"
",IF(Riesgo6!$AR$104="","",Riesgo6!$AR$104),"
",IF(Riesgo6!$AR$105="","",Riesgo6!$AR$105),"
",IF(Riesgo6!$AR$106="","",Riesgo6!$AR$106),"
",IF(Riesgo6!$AR$107="","",Riesgo6!$AR$107),"
",IF(Riesgo6!$AR$108="","",Riesgo6!$AR$108),"
",IF(Riesgo6!$AR$109="","",Riesgo6!$AR$109),"
",IF(Riesgo6!$AR$110="","",Riesgo6!$AR$110))</f>
        <v xml:space="preserve">Fuerte
Fuerte
Moderado
</v>
      </c>
      <c r="X26" s="239" t="str">
        <f>CONCATENATE(IF(Riesgo6!$AT$101="","",Riesgo6!$AT$101),"
",IF(Riesgo6!$AT$102="","",Riesgo6!$AT$102),"
",IF(Riesgo6!$AT$103="","",Riesgo6!$AT$103),"
",IF(Riesgo6!$AT$104="","",Riesgo6!$AT$104),"
",IF(Riesgo6!$AT$105="","",Riesgo6!$AT$105),"
",IF(Riesgo6!$AT$106="","",Riesgo6!$AT$106),"
",IF(Riesgo6!$AT$107="","",Riesgo6!$AT$107),"
",IF(Riesgo6!$AT$108="","",Riesgo6!$AT$108),"
",IF(Riesgo6!$AT$109="","",Riesgo6!$AT$109),"
",IF(Riesgo6!$AT$110="","",Riesgo6!$AT$110))</f>
        <v xml:space="preserve">
</v>
      </c>
      <c r="Y26" s="236" t="str">
        <f>IF(Riesgo6!$AW$101="","",Riesgo6!$AW$101)</f>
        <v/>
      </c>
      <c r="Z26" s="239" t="str">
        <f>IF(Riesgo6!$AZ$101="","",Riesgo6!$AZ$101)</f>
        <v/>
      </c>
      <c r="AA26" s="235" t="str">
        <f>IF(Riesgo6!$J$126="","",Riesgo6!$J$126)</f>
        <v/>
      </c>
      <c r="AB26" s="235" t="str">
        <f>IF(Riesgo6!$J$133="","",Riesgo6!$J$133)</f>
        <v/>
      </c>
      <c r="AC26" s="237" t="str">
        <f>IF(Riesgo6!$AP$125="","",Riesgo6!$AP$125)</f>
        <v/>
      </c>
      <c r="AD26" s="228" t="str">
        <f>IF(Riesgo6!$AP$129="","",Riesgo6!$AP$129)</f>
        <v/>
      </c>
      <c r="AE26" s="229" t="str">
        <f>IF(Riesgo6!$T$144="x",Datos!$AU$2,IF(Riesgo6!$AM$144="x",Datos!$AU$3,""))</f>
        <v>Reducir</v>
      </c>
      <c r="AF26" s="231" t="str">
        <f>CONCATENATE(IF(Riesgo6!$V$154="","",Riesgo6!$V$154),"
",IF(Riesgo6!$V$155="","",Riesgo6!$V$155),"
",IF(Riesgo6!$V$156="","",Riesgo6!$V$156),"
",IF(Riesgo6!$V$157="","",Riesgo6!$V$157),"
",IF(Riesgo6!$V$158="","",Riesgo6!$V$158),"
",IF(Riesgo6!$V$159="","",Riesgo6!$V$159),"
",IF(Riesgo6!$V$160="","",Riesgo6!$V$160),"
",IF(Riesgo6!$V$161="","",Riesgo6!$V$161),"
",IF(Riesgo6!$V$162="","",Riesgo6!$V$162),"
",IF(Riesgo6!$V$163="","",Riesgo6!$V$163),"
_______________
",IF(Riesgo6!$V$164="","",Riesgo6!$V$164),"
",IF(Riesgo6!$V$165="","",Riesgo6!$V$165),"
",IF(Riesgo6!$V$166="","",Riesgo6!$V$166),"
",IF(Riesgo6!$V$167="","",Riesgo6!$V$167),"
",IF(Riesgo6!$V$168="","",Riesgo6!$V$168),"
",IF(Riesgo6!$V$169="","",Riesgo6!$V$169),"
",IF(Riesgo6!$V$170="","",Riesgo6!$V$170),"
",IF(Riesgo6!$V$171="","",Riesgo6!$V$171),"
",IF(Riesgo6!$V$172="","",Riesgo6!$V$172),"
",IF(Riesgo6!$V$163="","",Riesgo6!$V$173),"")</f>
        <v xml:space="preserve">
_______________
</v>
      </c>
      <c r="AG26" s="231" t="str">
        <f>CONCATENATE(IF(Riesgo6!$AH$154="","",Riesgo6!$AH$154),"
",IF(Riesgo6!$AH$155="","",Riesgo6!$AH$155),"
",IF(Riesgo6!$AH$156="","",Riesgo6!$AH$156),"
",IF(Riesgo6!$AH$157="","",Riesgo6!$AH$157),"
",IF(Riesgo6!$AH$158="","",Riesgo6!$AH$158),"
",IF(Riesgo6!$AH$159="","",Riesgo6!$AH$159),"
",IF(Riesgo6!$AH$160="","",Riesgo6!$AH$160),"
",IF(Riesgo6!$AH$161="","",Riesgo6!$AH$161),"
",IF(Riesgo6!$AH$162="","",Riesgo6!$AH$162),"
",IF(Riesgo6!$AH$163="","",Riesgo6!$AH$163),"
_______________
",IF(Riesgo6!$AH$164="","",Riesgo6!$AH$164),"
",IF(Riesgo6!$AH$165="","",Riesgo6!$AH$165),"
",IF(Riesgo6!$AH$166="","",Riesgo6!$AH$166),"
",IF(Riesgo6!$AH$167="","",Riesgo6!$AH$167),"
",IF(Riesgo6!$AH$168="","",Riesgo6!$AH$168),"
",IF(Riesgo6!$AH$169="","",Riesgo6!$AH$169),"
",IF(Riesgo6!$AH$170="","",Riesgo6!$AH$170),"
",IF(Riesgo6!$AH$171="","",Riesgo6!$AH$171),"
",IF(Riesgo6!$AH$172="","",Riesgo6!$AH$172),"
",IF(Riesgo6!$AH$163="","",Riesgo6!$AH$173),"")</f>
        <v xml:space="preserve">
_______________
</v>
      </c>
      <c r="AH26" s="231" t="str">
        <f>CONCATENATE(IF(Riesgo6!$AQ$154="","",Riesgo6!$AQ$154),"
",IF(Riesgo6!$AQ$155="","",Riesgo6!$AQ$155),"
",IF(Riesgo6!$AQ$156="","",Riesgo6!$AQ$156),"
",IF(Riesgo6!$AQ$157="","",Riesgo6!$AQ$157),"
",IF(Riesgo6!$AQ$158="","",Riesgo6!$AQ$158),"
",IF(Riesgo6!$AQ$159="","",Riesgo6!$AQ$159),"
",IF(Riesgo6!$AQ$160="","",Riesgo6!$AQ$160),"
",IF(Riesgo6!$AQ$161="","",Riesgo6!$AQ$161),"
",IF(Riesgo6!$AQ$162="","",Riesgo6!$AQ$162),"
",IF(Riesgo6!$AQ$163="","",Riesgo6!$AQ$163),"
_______________
",IF(Riesgo6!$AQ$164="","",Riesgo6!$AQ$164),"
",IF(Riesgo6!$AQ$165="","",Riesgo6!$AQ$165),"
",IF(Riesgo6!$AQ$166="","",Riesgo6!$AQ$166),"
",IF(Riesgo6!$AQ$167="","",Riesgo6!$AQ$167),"
",IF(Riesgo6!$AQ$168="","",Riesgo6!$AQ$168),"
",IF(Riesgo6!$AQ$169="","",Riesgo6!$AQ$169),"
",IF(Riesgo6!$AQ$170="","",Riesgo6!$AQ$170),"
",IF(Riesgo6!$AQ$171="","",Riesgo6!$AQ$171),"
",IF(Riesgo6!$AQ$172="","",Riesgo6!$AQ$172),"
",IF(Riesgo6!$AQ$163="","",Riesgo6!$AQ$173),"")</f>
        <v xml:space="preserve">
_______________
</v>
      </c>
      <c r="AI26" s="238" t="str">
        <f>CONCATENATE(IF(Riesgo6!$BA$154="","",TEXT(Riesgo6!$BA$154,"dd/mm/yyyy")),"
",IF(Riesgo6!$BA$155="","",TEXT(Riesgo6!$BA$155,"dd/mm/yyyy")),"
",IF(Riesgo6!$BA$156="","",TEXT(Riesgo6!$BA$156,"dd/mm/yyyy")),"
",IF(Riesgo6!$BA$157="","",TEXT(Riesgo6!$BA$157,"dd/mm/yyyy")),"
",IF(Riesgo6!$BA$158="","",TEXT(Riesgo6!$BA$158,"dd/mm/yyyy")),"
",IF(Riesgo6!$BA$159="","",TEXT(Riesgo6!$BA$159,"dd/mm/yyyy")),"
",IF(Riesgo6!$BA$160="","",TEXT(Riesgo6!$BA$160,"dd/mm/yyyy")),"
",IF(Riesgo6!$BA$161="","",TEXT(Riesgo6!$BA$161,"dd/mm/yyyy")),"
",IF(Riesgo6!$BA$162="","",TEXT(Riesgo6!$BA$162,"dd/mm/yyyy")),"
",IF(Riesgo6!$BA$163="","",TEXT(Riesgo6!$BA$163,"dd/mm/yyyy")),"
_______________
",IF(Riesgo6!$BA$164="","",TEXT(Riesgo6!$BA$164,"dd/mm/yyyy")),"
",IF(Riesgo6!$BA$165="","",TEXT(Riesgo6!$BA$165,"dd/mm/yyyy")),"
",IF(Riesgo6!$BA$166="","",TEXT(Riesgo6!$BA$166,"dd/mm/yyyy")),"
",IF(Riesgo6!$BA$167="","",TEXT(Riesgo6!$BA$167,"dd/mm/yyyy")),"
",IF(Riesgo6!$BA$168="","",TEXT(Riesgo6!$BA$168,"dd/mm/yyyy")),"
",IF(Riesgo6!$BA$169="","",TEXT(Riesgo6!$BA$169,"dd/mm/yyyy")),"
",IF(Riesgo6!$BA$170="","",TEXT(Riesgo6!$BA$170,"dd/mm/yyyy")),"
",IF(Riesgo6!$BA$171="","",TEXT(Riesgo6!$BA$171,"dd/mm/yyyy")),"
",IF(Riesgo6!$BA$172="","",TEXT(Riesgo6!$BA$172,"dd/mm/yyyy")),"
",IF(Riesgo6!$BA$173="","",TEXT(Riesgo6!$BA$173,"dd/mm/yyyy")))</f>
        <v xml:space="preserve">
_______________
</v>
      </c>
      <c r="AJ26" s="238" t="str">
        <f>CONCATENATE(IF(Riesgo6!$BG$154="","",TEXT(Riesgo6!$BG$154,"dd/mm/yyyy")),"
",IF(Riesgo6!$BG$155="","",TEXT(Riesgo6!$BG$155,"dd/mm/yyyy")),"
",IF(Riesgo6!$BG$156="","",TEXT(Riesgo6!$BG$156,"dd/mm/yyyy")),"
",IF(Riesgo6!$BG$157="","",TEXT(Riesgo6!$BG$157,"dd/mm/yyyy")),"
",IF(Riesgo6!$BG$158="","",TEXT(Riesgo6!$BG$158,"dd/mm/yyyy")),"
",IF(Riesgo6!$BG$159="","",TEXT(Riesgo6!$BG$159,"dd/mm/yyyy")),"
",IF(Riesgo6!$BG$160="","",TEXT(Riesgo6!$BG$160,"dd/mm/yyyy")),"
",IF(Riesgo6!$BG$161="","",TEXT(Riesgo6!$BG$161,"dd/mm/yyyy")),"
",IF(Riesgo6!$BG$162="","",TEXT(Riesgo6!$BG$162,"dd/mm/yyyy")),"
",IF(Riesgo6!$BG$163="","",TEXT(Riesgo6!$BG$163,"dd/mm/yyyy")),"
_______________
",IF(Riesgo6!$BG$164="","",TEXT(Riesgo6!$BG$164,"dd/mm/yyyy")),"
",IF(Riesgo6!$BG$165="","",TEXT(Riesgo6!$BG$165,"dd/mm/yyyy")),"
",IF(Riesgo6!$BG$166="","",TEXT(Riesgo6!$BG$166,"dd/mm/yyyy")),"
",IF(Riesgo6!$BG$167="","",TEXT(Riesgo6!$BG$167,"dd/mm/yyyy")),"
",IF(Riesgo6!$BG$168="","",TEXT(Riesgo6!$BG$168,"dd/mm/yyyy")),"
",IF(Riesgo6!$BG$169="","",TEXT(Riesgo6!$BG$169,"dd/mm/yyyy")),"
",IF(Riesgo6!$BG$170="","",TEXT(Riesgo6!$BG$170,"dd/mm/yyyy")),"
",IF(Riesgo6!$BG$171="","",TEXT(Riesgo6!$BG$171,"dd/mm/yyyy")),"
",IF(Riesgo6!$BG$172="","",TEXT(Riesgo6!$BG$172,"dd/mm/yyyy")),"
",IF(Riesgo6!$BG$173="","",TEXT(Riesgo6!$BG$173,"dd/mm/yyyy")))</f>
        <v xml:space="preserve">
_______________
</v>
      </c>
      <c r="AK26" s="228" t="str">
        <f>CONCATENATE(IF(Riesgo6!$V$179="","",Riesgo6!$V$179),"
",IF(Riesgo6!$V$180="","",Riesgo6!$V$180),"
",IF(Riesgo6!$V$181="","",Riesgo6!$V$181),"
",IF(Riesgo6!$V$182="","",Riesgo6!$V$182),"
",IF(Riesgo6!$V$183="","",Riesgo6!$V$183),"
",IF(Riesgo6!$V$184="","",Riesgo6!$V$184),"
",IF(Riesgo6!$V$185="","",Riesgo6!$V$185),"
",IF(Riesgo6!$V$186="","",Riesgo6!$V$186),"
",IF(Riesgo6!$V$187="","",Riesgo6!$V$187),"
",IF(Riesgo6!$V$188="","",Riesgo6!$V$188),"
_______________
",IF(Riesgo6!$V$189="","",Riesgo6!$V$189),"
",IF(Riesgo6!$V$190="","",Riesgo6!$V$190),"
",IF(Riesgo6!$V$191="","",Riesgo6!$V$191),"
",IF(Riesgo6!$V$192="","",Riesgo6!$V$192),"
",IF(Riesgo6!$V$193="","",Riesgo6!$V$193),"
",IF(Riesgo6!$V$194="","",Riesgo6!$V$194),"
",IF(Riesgo6!$V$195="","",Riesgo6!$V$195),"
",IF(Riesgo6!$V$196="","",Riesgo6!$V$196),"
",IF(Riesgo6!$V$197="","",Riesgo6!$V$197),"
",IF(Riesgo6!$V$198="","",Riesgo6!$V$198),"")</f>
        <v xml:space="preserve">
_______________
</v>
      </c>
      <c r="AL26" s="228" t="str">
        <f>CONCATENATE(IF(Riesgo6!$AH$179="","",Riesgo6!$AH$179),"
",IF(Riesgo6!$AH$180="","",Riesgo6!$AH$180),"
",IF(Riesgo6!$AH$181="","",Riesgo6!$AH$181),"
",IF(Riesgo6!$AH$182="","",Riesgo6!$AH$182),"
",IF(Riesgo6!$AH$183="","",Riesgo6!$AH$183),"
",IF(Riesgo6!$AH$184="","",Riesgo6!$AH$184),"
",IF(Riesgo6!$AH$185="","",Riesgo6!$AH$185),"
",IF(Riesgo6!$AH$186="","",Riesgo6!$AH$186),"
",IF(Riesgo6!$AH$187="","",Riesgo6!$AH$187),"
",IF(Riesgo6!$AH$188="","",Riesgo6!$AH$188),"
_______________
",IF(Riesgo6!$AH$189="","",Riesgo6!$AH$189),"
",IF(Riesgo6!$AH$190="","",Riesgo6!$AH$190),"
",IF(Riesgo6!$AH$191="","",Riesgo6!$AH$191),"
",IF(Riesgo6!$AH$192="","",Riesgo6!$AH$192),"
",IF(Riesgo6!$AH$193="","",Riesgo6!$AH$193),"
",IF(Riesgo6!$AH$194="","",Riesgo6!$AH$194),"
",IF(Riesgo6!$AH$195="","",Riesgo6!$AH$195),"
",IF(Riesgo6!$AH$196="","",Riesgo6!$AH$196),"
",IF(Riesgo6!$AH$197="","",Riesgo6!$AH$197),"
",IF(Riesgo6!$AH$198="","",Riesgo6!$AH$198),"")</f>
        <v xml:space="preserve">
_______________
</v>
      </c>
      <c r="AM26" s="228" t="str">
        <f>CONCATENATE(IF(Riesgo6!$AQ$179="","",Riesgo6!$AQ$179),"
",IF(Riesgo6!$AQ$180="","",Riesgo6!$AQ$180),"
",IF(Riesgo6!$AQ$181="","",Riesgo6!$AQ$181),"
",IF(Riesgo6!$AQ$182="","",Riesgo6!$AQ$182),"
",IF(Riesgo6!$AQ$183="","",Riesgo6!$AQ$183),"
",IF(Riesgo6!$AQ$184="","",Riesgo6!$AQ$184),"
",IF(Riesgo6!$AQ$185="","",Riesgo6!$AQ$185),"
",IF(Riesgo6!$AQ$186="","",Riesgo6!$AQ$186),"
",IF(Riesgo6!$AQ$187="","",Riesgo6!$AQ$187),"
",IF(Riesgo6!$AQ$188="","",Riesgo6!$AQ$188),"
_______________
",IF(Riesgo6!$AQ$189="","",Riesgo6!$AQ$189),"
",IF(Riesgo6!$AQ$190="","",Riesgo6!$AQ$190),"
",IF(Riesgo6!$AQ$191="","",Riesgo6!$AQ$191),"
",IF(Riesgo6!$AQ$192="","",Riesgo6!$AQ$192),"
",IF(Riesgo6!$AQ$193="","",Riesgo6!$AQ$193),"
",IF(Riesgo6!$AQ$194="","",Riesgo6!$AQ$194),"
",IF(Riesgo6!$AQ$195="","",Riesgo6!$AQ$195),"
",IF(Riesgo6!$AQ$196="","",Riesgo6!$AQ$196),"
",IF(Riesgo6!$AQ$197="","",Riesgo6!$AQ$197),"
",IF(Riesgo6!$AQ$198="","",Riesgo6!$AQ$198),"")</f>
        <v xml:space="preserve">
_______________
</v>
      </c>
      <c r="AN26" s="241" t="str">
        <f>CONCATENATE(IF(Riesgo6!$BA$179="","",TEXT(Riesgo6!$BA$179,"dd/mm/yyyy")),"
",IF(Riesgo6!$BA$180="","",TEXT(Riesgo6!$BA$180,"dd/mm/yyyy")),"
",IF(Riesgo6!$BA$181="","",TEXT(Riesgo6!$BA$181,"dd/mm/yyyy")),"
",IF(Riesgo6!$BA$182="","",TEXT(Riesgo6!$BA$182,"dd/mm/yyyy")),"
",IF(Riesgo6!$BA$183="","",TEXT(Riesgo6!$BA$183,"dd/mm/yyyy")),"
",IF(Riesgo6!$BA$184="","",TEXT(Riesgo6!$BA$184,"dd/mm/yyyy")),"
",IF(Riesgo6!$BA$185="","",TEXT(Riesgo6!$BA$185,"dd/mm/yyyy")),"
",IF(Riesgo6!$BA$186="","",TEXT(Riesgo6!$BA$186,"dd/mm/yyyy")),"
",IF(Riesgo6!$BA$187="","",TEXT(Riesgo6!$BA$187,"dd/mm/yyyy")),"
",IF(Riesgo6!$BA$188="","",TEXT(Riesgo6!$BA$188,"dd/mm/yyyy")),"
_______________
",IF(Riesgo6!$BA$189="","",TEXT(Riesgo6!$BA$189,"dd/mm/yyyy")),"
",IF(Riesgo6!$BA$190="","",TEXT(Riesgo6!$BA$190,"dd/mm/yyyy")),"
",IF(Riesgo6!$BA$191="","",TEXT(Riesgo6!$BA$191,"dd/mm/yyyy")),"
",IF(Riesgo6!$BA$192="","",TEXT(Riesgo6!$BA$192,"dd/mm/yyyy")),"
",IF(Riesgo6!$BA$193="","",TEXT(Riesgo6!$BA$193,"dd/mm/yyyy")),"
",IF(Riesgo6!$BA$194="","",TEXT(Riesgo6!$BA$194,"dd/mm/yyyy")),"
",IF(Riesgo6!$BA$195="","",TEXT(Riesgo6!$BA$195,"dd/mm/yyyy")),"
",IF(Riesgo6!$BA$196="","",TEXT(Riesgo6!$BA$196,"dd/mm/yyyy")),"
",IF(Riesgo6!$BA$197="","",TEXT(Riesgo6!$BA$197,"dd/mm/yyyy")),"
",IF(Riesgo6!$BA$198="","",TEXT(Riesgo6!$BA$198,"dd/mm/yyyy")))</f>
        <v xml:space="preserve">
_______________
</v>
      </c>
      <c r="AO26" s="241" t="str">
        <f>CONCATENATE(IF(Riesgo6!$BG$179="","",TEXT(Riesgo6!$BG$179,"dd/mm/yyyy")),"
",IF(Riesgo6!$BG$180="","",TEXT(Riesgo6!$BG$180,"dd/mm/yyyy")),"
",IF(Riesgo6!$BG$181="","",TEXT(Riesgo6!$BG$181,"dd/mm/yyyy")),"
",IF(Riesgo6!$BG$182="","",TEXT(Riesgo6!$BG$182,"dd/mm/yyyy")),"
",IF(Riesgo6!$BG$183="","",TEXT(Riesgo6!$BG$183,"dd/mm/yyyy")),"
",IF(Riesgo6!$BG$184="","",TEXT(Riesgo6!$BG$184,"dd/mm/yyyy")),"
",IF(Riesgo6!$BG$185="","",TEXT(Riesgo6!$BG$185,"dd/mm/yyyy")),"
",IF(Riesgo6!$BG$186="","",TEXT(Riesgo6!$BG$186,"dd/mm/yyyy")),"
",IF(Riesgo6!$BG$187="","",TEXT(Riesgo6!$BG$187,"dd/mm/yyyy")),"
",IF(Riesgo6!$BG$188="","",TEXT(Riesgo6!$BG$188,"dd/mm/yyyy")),"
_______________
",IF(Riesgo6!$BG$189="","",TEXT(Riesgo6!$BG$189,"dd/mm/yyyy")),"
",IF(Riesgo6!$BG$190="","",TEXT(Riesgo6!$BG$190,"dd/mm/yyyy")),"
",IF(Riesgo6!$BG$191="","",TEXT(Riesgo6!$BG$191,"dd/mm/yyyy")),"
",IF(Riesgo6!$BG$192="","",TEXT(Riesgo6!$BG$192,"dd/mm/yyyy")),"
",IF(Riesgo6!$BG$193="","",TEXT(Riesgo6!$BG$193,"dd/mm/yyyy")),"
",IF(Riesgo6!$BG$194="","",TEXT(Riesgo6!$BG$194,"dd/mm/yyyy")),"
",IF(Riesgo6!$BG$195="","",TEXT(Riesgo6!$BG$195,"dd/mm/yyyy")),"
",IF(Riesgo6!$BG$196="","",TEXT(Riesgo6!$BG$196,"dd/mm/yyyy")),"
",IF(Riesgo6!$BG$197="","",TEXT(Riesgo6!$BG$197,"dd/mm/yyyy")),"
",IF(Riesgo6!$BG$198="","",TEXT(Riesgo6!$BG$198,"dd/mm/yyyy")))</f>
        <v xml:space="preserve">
_______________
</v>
      </c>
      <c r="AP26" s="228" t="str">
        <f>CONCATENATE(IF(Riesgo6!$D$204="","",Riesgo6!$D$204),"
",IF(Riesgo6!$D$205="","",Riesgo6!$D$205),"
",IF(Riesgo6!$D$206="","",Riesgo6!$D$206),"
",IF(Riesgo6!$D$207="","",Riesgo6!$D$207),"
",IF(Riesgo6!$D$208="","",Riesgo6!$D$208),"
",IF(Riesgo6!$D$209="","",Riesgo6!$D$209),"
",IF(Riesgo6!$D$210="","",Riesgo6!$D$210),"
",IF(Riesgo6!$D$211="","",Riesgo6!$D$211),"
",IF(Riesgo6!$D$212="","",Riesgo6!$D$212),"
",IF(Riesgo6!$D$213="","",Riesgo6!$D$213),"")</f>
        <v xml:space="preserve">
</v>
      </c>
      <c r="AQ26" s="228" t="str">
        <f>CONCATENATE(IF(Riesgo6!$V$204="","",Riesgo6!$V$204),"
",IF(Riesgo6!$V$205="","",Riesgo6!$V$205),"
",IF(Riesgo6!$V$206="","",Riesgo6!$V$206),"
",IF(Riesgo6!$V$207="","",Riesgo6!$V$207),"
",IF(Riesgo6!$V$208="","",Riesgo6!$V$208),"
",IF(Riesgo6!$V$209="","",Riesgo6!$V$209),"
",IF(Riesgo6!$V$210="","",Riesgo6!$V$210),"
",IF(Riesgo6!$V$211="","",Riesgo6!$V$211),"
",IF(Riesgo6!$V$212="","",Riesgo6!$V$212),"
",IF(Riesgo6!$V$213="","",Riesgo6!$V$213),"")</f>
        <v xml:space="preserve">
</v>
      </c>
      <c r="AR26" s="228" t="str">
        <f>CONCATENATE(IF(Riesgo6!$AN$204="","",Riesgo6!$AN$204),"
",IF(Riesgo6!$AN$205="","",Riesgo6!$AN$205),"
",IF(Riesgo6!$AN$206="","",Riesgo6!$AN$206),"
",IF(Riesgo6!$AN$207="","",Riesgo6!$AN$207),"
",IF(Riesgo6!$AN$208="","",Riesgo6!$AN$208),"
",IF(Riesgo6!$AN$209="","",Riesgo6!$AN$209),"
",IF(Riesgo6!$AN$210="","",Riesgo6!$AN$210),"
",IF(Riesgo6!$AN$211="","",Riesgo6!$AN$211),"
",IF(Riesgo6!$AN$212="","",Riesgo6!$AN$212),"
",IF(Riesgo6!$AN$213="","",Riesgo6!$AN$213),"")</f>
        <v xml:space="preserve">
</v>
      </c>
    </row>
  </sheetData>
  <sheetProtection algorithmName="SHA-512" hashValue="hIV5n5OamU4UfHYBm6yeESOSNJ6RPRLqktaBL+p++rN4Gc4XnS6XwnpTYNETgaxWjuFwMGepso4QCf89amHt6w==" saltValue="qGHZv1lbsxWhSgDnzD4MOQ==" spinCount="100000" sheet="1" objects="1" scenarios="1" formatCells="0" formatColumns="0" formatRows="0"/>
  <autoFilter ref="A20:AR20">
    <filterColumn colId="1" showButton="0"/>
  </autoFilter>
  <mergeCells count="25">
    <mergeCell ref="A10:B10"/>
    <mergeCell ref="C10:AR10"/>
    <mergeCell ref="A12:B13"/>
    <mergeCell ref="C12:AR13"/>
    <mergeCell ref="A5:B5"/>
    <mergeCell ref="C5:F5"/>
    <mergeCell ref="B7:AR7"/>
    <mergeCell ref="A8:B8"/>
    <mergeCell ref="C8:AR8"/>
    <mergeCell ref="J1:AJ1"/>
    <mergeCell ref="J2:AJ2"/>
    <mergeCell ref="J3:AJ3"/>
    <mergeCell ref="A19:A20"/>
    <mergeCell ref="J19:J20"/>
    <mergeCell ref="B19:B20"/>
    <mergeCell ref="C19:C20"/>
    <mergeCell ref="AE19:AR19"/>
    <mergeCell ref="D19:E19"/>
    <mergeCell ref="O19:T19"/>
    <mergeCell ref="U19:Z19"/>
    <mergeCell ref="K19:N19"/>
    <mergeCell ref="AA19:AD19"/>
    <mergeCell ref="H19:I19"/>
    <mergeCell ref="G19:G20"/>
    <mergeCell ref="J18:AJ18"/>
  </mergeCells>
  <hyperlinks>
    <hyperlink ref="D26:E26" location="Ficha3!A1" display="Ficha3!A1"/>
    <hyperlink ref="D21:E21" location="Ficha1!A1" display="Ficha1!A1"/>
    <hyperlink ref="D21" location="Riesgo1!Área_de_impresión" display="Riesgo1!Área_de_impresión"/>
    <hyperlink ref="D22:D26" location="Ficha1!A1" display="Ficha1!A1"/>
    <hyperlink ref="D22" location="Riesgo2!Área_de_impresión" display="Riesgo2!Área_de_impresión"/>
    <hyperlink ref="D26" location="Riesgo3!Área_de_impresión" display="Riesgo3!Área_de_impresión"/>
    <hyperlink ref="E21" location="Riesgo1!X17" display="Riesgo1!X17"/>
    <hyperlink ref="E26" location="Riesgo6!X17" display="Riesgo6!X17"/>
    <hyperlink ref="D23:E23" location="Ficha2!A1" display="Ficha2!A1"/>
    <hyperlink ref="D24:E24" location="Ficha2!A1" display="Ficha2!A1"/>
    <hyperlink ref="D25:E25" location="Ficha2!A1" display="Ficha2!A1"/>
    <hyperlink ref="D23" location="Riesgo2!Área_de_impresión" display="Riesgo2!Área_de_impresión"/>
    <hyperlink ref="D24" location="Riesgo2!Área_de_impresión" display="Riesgo2!Área_de_impresión"/>
    <hyperlink ref="D25" location="Riesgo2!Área_de_impresión" display="Riesgo2!Área_de_impresión"/>
    <hyperlink ref="E23" location="Riesgo3!X17" display="Riesgo3!X17"/>
    <hyperlink ref="E24" location="Riesgo4!X17" display="Riesgo4!X17"/>
    <hyperlink ref="E25" location="Riesgo5!X17" display="Riesgo5!X17"/>
    <hyperlink ref="E22" location="Riesgo2!X17" display="Riesgo2!X17"/>
  </hyperlinks>
  <printOptions horizontalCentered="1" verticalCentered="1"/>
  <pageMargins left="0.39370078740157483" right="0.39370078740157483" top="0.39370078740157483" bottom="0.39370078740157483" header="0.31496062992125984" footer="0.31496062992125984"/>
  <pageSetup paperSize="14" scale="10" orientation="portrait" horizontalDpi="4294967294" verticalDpi="4294967294" r:id="rId1"/>
  <headerFooter>
    <oddFooter>&amp;L&amp;"Arial,Normal"&amp;6&amp;P&amp;R&amp;"Arial Narrow,Normal"&amp;7Fecha de versión: 13 noviembre de 2018</oddFooter>
  </headerFooter>
  <ignoredErrors>
    <ignoredError sqref="B22"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719" id="{72E3EF8D-E1D5-4822-9CA7-2A163B622745}">
            <xm:f>OR(M21=Datos!$S$5,M21=Datos!$T$5)</xm:f>
            <x14:dxf>
              <fill>
                <patternFill>
                  <bgColor rgb="FF92D050"/>
                </patternFill>
              </fill>
            </x14:dxf>
          </x14:cfRule>
          <x14:cfRule type="expression" priority="720" id="{14E5C19D-7102-4586-8BAA-3ED4AE723FDD}">
            <xm:f>OR(M21=Datos!$S$4,M21=Datos!$T$4)</xm:f>
            <x14:dxf>
              <fill>
                <patternFill>
                  <bgColor rgb="FFFFFF00"/>
                </patternFill>
              </fill>
            </x14:dxf>
          </x14:cfRule>
          <x14:cfRule type="expression" priority="721" id="{1852F91B-0368-45A3-938A-989AE40FAA54}">
            <xm:f>OR(M21=Datos!$S$3,M21=Datos!$T$3)</xm:f>
            <x14:dxf>
              <fill>
                <patternFill>
                  <bgColor rgb="FFFFC000"/>
                </patternFill>
              </fill>
            </x14:dxf>
          </x14:cfRule>
          <x14:cfRule type="expression" priority="722" id="{B397A6D7-B88F-481D-8DD7-645E68B6FCD7}">
            <xm:f>OR(M21=Datos!$S$2,M21=Datos!$T$2)</xm:f>
            <x14:dxf>
              <fill>
                <patternFill>
                  <bgColor rgb="FFFF0000"/>
                </patternFill>
              </fill>
            </x14:dxf>
          </x14:cfRule>
          <xm:sqref>M21:M26</xm:sqref>
        </x14:conditionalFormatting>
        <x14:conditionalFormatting xmlns:xm="http://schemas.microsoft.com/office/excel/2006/main">
          <x14:cfRule type="cellIs" priority="317" operator="equal" id="{B0AFE374-425A-49B0-88E1-F206A3222A16}">
            <xm:f>Datos!$AO$2</xm:f>
            <x14:dxf>
              <fill>
                <patternFill>
                  <bgColor rgb="FF92D050"/>
                </patternFill>
              </fill>
            </x14:dxf>
          </x14:cfRule>
          <x14:cfRule type="cellIs" priority="318" operator="equal" id="{7E76E6A9-CA93-4470-A6C1-EC28EE8DC63C}">
            <xm:f>Datos!$AO$3</xm:f>
            <x14:dxf>
              <fill>
                <patternFill>
                  <bgColor rgb="FFFFFF00"/>
                </patternFill>
              </fill>
            </x14:dxf>
          </x14:cfRule>
          <x14:cfRule type="cellIs" priority="320" operator="equal" id="{F818F91E-F576-4F31-A6CA-48AEA5DF3E37}">
            <xm:f>Datos!$AO$4</xm:f>
            <x14:dxf>
              <fill>
                <patternFill>
                  <bgColor rgb="FFFF0000"/>
                </patternFill>
              </fill>
            </x14:dxf>
          </x14:cfRule>
          <xm:sqref>S21:S26</xm:sqref>
        </x14:conditionalFormatting>
        <x14:conditionalFormatting xmlns:xm="http://schemas.microsoft.com/office/excel/2006/main">
          <x14:cfRule type="cellIs" priority="314" operator="equal" id="{062B9D2D-AFBC-475C-902F-D7C197157CF7}">
            <xm:f>Datos!$AO$2</xm:f>
            <x14:dxf>
              <fill>
                <patternFill>
                  <bgColor rgb="FF92D050"/>
                </patternFill>
              </fill>
            </x14:dxf>
          </x14:cfRule>
          <x14:cfRule type="cellIs" priority="315" operator="equal" id="{3075FECE-20AF-4E12-918E-C2B330761600}">
            <xm:f>Datos!$AO$3</xm:f>
            <x14:dxf>
              <fill>
                <patternFill>
                  <bgColor rgb="FFFFFF00"/>
                </patternFill>
              </fill>
            </x14:dxf>
          </x14:cfRule>
          <x14:cfRule type="cellIs" priority="316" operator="equal" id="{6952E703-BE89-45F0-8BFE-86847C1F498B}">
            <xm:f>Datos!$AO$4</xm:f>
            <x14:dxf>
              <fill>
                <patternFill>
                  <bgColor rgb="FFFF0000"/>
                </patternFill>
              </fill>
            </x14:dxf>
          </x14:cfRule>
          <xm:sqref>Y21:Y26</xm:sqref>
        </x14:conditionalFormatting>
        <x14:conditionalFormatting xmlns:xm="http://schemas.microsoft.com/office/excel/2006/main">
          <x14:cfRule type="expression" priority="310" id="{E1CFBF7D-8BC2-4EB2-96D8-5CF90BAEACF9}">
            <xm:f>OR(AC21=Datos!$S$5,AC21=Datos!$T$5)</xm:f>
            <x14:dxf>
              <fill>
                <patternFill>
                  <bgColor rgb="FF92D050"/>
                </patternFill>
              </fill>
            </x14:dxf>
          </x14:cfRule>
          <x14:cfRule type="expression" priority="311" id="{6431CF5F-ED14-4BEC-A9AC-51A88A9AC2E2}">
            <xm:f>OR(AC21=Datos!$S$4,AC21=Datos!$T$4)</xm:f>
            <x14:dxf>
              <fill>
                <patternFill>
                  <bgColor rgb="FFFFFF00"/>
                </patternFill>
              </fill>
            </x14:dxf>
          </x14:cfRule>
          <x14:cfRule type="expression" priority="312" id="{900F1209-BB5E-42F5-95B2-5EB10B88F7D2}">
            <xm:f>OR(AC21=Datos!$S$3,AC21=Datos!$T$3)</xm:f>
            <x14:dxf>
              <fill>
                <patternFill>
                  <bgColor rgb="FFFFC000"/>
                </patternFill>
              </fill>
            </x14:dxf>
          </x14:cfRule>
          <x14:cfRule type="expression" priority="313" id="{90E1844A-0310-4444-B96C-E81E80E32AB3}">
            <xm:f>OR(AC21=Datos!$S$2,AC21=Datos!$T$2)</xm:f>
            <x14:dxf>
              <fill>
                <patternFill>
                  <bgColor rgb="FFFF0000"/>
                </patternFill>
              </fill>
            </x14:dxf>
          </x14:cfRule>
          <xm:sqref>AC21:AC26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C000"/>
  </sheetPr>
  <dimension ref="A1:M34"/>
  <sheetViews>
    <sheetView showGridLines="0" topLeftCell="A7" zoomScale="80" zoomScaleNormal="80" workbookViewId="0">
      <selection activeCell="C21" sqref="C21"/>
    </sheetView>
  </sheetViews>
  <sheetFormatPr defaultColWidth="11.42578125" defaultRowHeight="15"/>
  <cols>
    <col min="1" max="1" width="1.85546875" style="189" customWidth="1"/>
    <col min="2" max="2" width="3.5703125" style="189" bestFit="1" customWidth="1"/>
    <col min="3" max="3" width="103.5703125" style="189" customWidth="1"/>
    <col min="4" max="13" width="9.42578125" style="189" customWidth="1"/>
    <col min="14" max="16384" width="11.42578125" style="189"/>
  </cols>
  <sheetData>
    <row r="1" spans="2:13" ht="24" customHeight="1"/>
    <row r="2" spans="2:13" ht="24" customHeight="1">
      <c r="B2" s="1018" t="s">
        <v>311</v>
      </c>
      <c r="C2" s="1018"/>
      <c r="D2" s="1018"/>
      <c r="E2" s="1018"/>
      <c r="F2" s="1018"/>
      <c r="G2" s="1018"/>
      <c r="H2" s="1018"/>
      <c r="I2" s="1018"/>
      <c r="J2" s="1018"/>
      <c r="K2" s="1018"/>
      <c r="L2" s="1018"/>
      <c r="M2" s="1018"/>
    </row>
    <row r="3" spans="2:13" ht="34.5">
      <c r="B3" s="384" t="s">
        <v>65</v>
      </c>
      <c r="C3" s="384" t="s">
        <v>66</v>
      </c>
      <c r="D3" s="464" t="s">
        <v>575</v>
      </c>
      <c r="E3" s="464" t="s">
        <v>576</v>
      </c>
      <c r="F3" s="464" t="s">
        <v>577</v>
      </c>
      <c r="G3" s="464" t="s">
        <v>578</v>
      </c>
      <c r="H3" s="464" t="s">
        <v>579</v>
      </c>
      <c r="I3" s="464" t="s">
        <v>580</v>
      </c>
      <c r="J3" s="464" t="s">
        <v>581</v>
      </c>
      <c r="K3" s="464" t="s">
        <v>582</v>
      </c>
      <c r="L3" s="464" t="s">
        <v>583</v>
      </c>
      <c r="M3" s="464" t="s">
        <v>584</v>
      </c>
    </row>
    <row r="4" spans="2:13" ht="17.25">
      <c r="B4" s="190">
        <v>1</v>
      </c>
      <c r="C4" s="191" t="s">
        <v>67</v>
      </c>
      <c r="D4" s="14"/>
      <c r="E4" s="385"/>
      <c r="F4" s="14"/>
      <c r="G4" s="385"/>
      <c r="H4" s="14"/>
      <c r="I4" s="385"/>
      <c r="J4" s="14"/>
      <c r="K4" s="385"/>
      <c r="L4" s="14"/>
      <c r="M4" s="385"/>
    </row>
    <row r="5" spans="2:13" ht="17.25">
      <c r="B5" s="190">
        <v>2</v>
      </c>
      <c r="C5" s="191" t="s">
        <v>68</v>
      </c>
      <c r="D5" s="14"/>
      <c r="E5" s="385"/>
      <c r="F5" s="14"/>
      <c r="G5" s="385"/>
      <c r="H5" s="14"/>
      <c r="I5" s="385"/>
      <c r="J5" s="14"/>
      <c r="K5" s="385"/>
      <c r="L5" s="14"/>
      <c r="M5" s="385"/>
    </row>
    <row r="6" spans="2:13" ht="17.25">
      <c r="B6" s="190">
        <v>3</v>
      </c>
      <c r="C6" s="191" t="s">
        <v>502</v>
      </c>
      <c r="D6" s="14"/>
      <c r="E6" s="385"/>
      <c r="F6" s="14"/>
      <c r="G6" s="385"/>
      <c r="H6" s="14"/>
      <c r="I6" s="385"/>
      <c r="J6" s="14"/>
      <c r="K6" s="385"/>
      <c r="L6" s="14"/>
      <c r="M6" s="385"/>
    </row>
    <row r="7" spans="2:13" ht="17.25">
      <c r="B7" s="190">
        <v>4</v>
      </c>
      <c r="C7" s="191" t="s">
        <v>595</v>
      </c>
      <c r="D7" s="14"/>
      <c r="E7" s="385"/>
      <c r="F7" s="14"/>
      <c r="G7" s="385"/>
      <c r="H7" s="14"/>
      <c r="I7" s="385"/>
      <c r="J7" s="14"/>
      <c r="K7" s="385"/>
      <c r="L7" s="14"/>
      <c r="M7" s="385"/>
    </row>
    <row r="8" spans="2:13" ht="17.25">
      <c r="B8" s="190">
        <v>5</v>
      </c>
      <c r="C8" s="191" t="s">
        <v>69</v>
      </c>
      <c r="D8" s="14"/>
      <c r="E8" s="385"/>
      <c r="F8" s="14"/>
      <c r="G8" s="385"/>
      <c r="H8" s="14"/>
      <c r="I8" s="385"/>
      <c r="J8" s="14"/>
      <c r="K8" s="385"/>
      <c r="L8" s="14"/>
      <c r="M8" s="385"/>
    </row>
    <row r="9" spans="2:13" ht="17.25">
      <c r="B9" s="190">
        <v>6</v>
      </c>
      <c r="C9" s="191" t="s">
        <v>70</v>
      </c>
      <c r="D9" s="14"/>
      <c r="E9" s="385"/>
      <c r="F9" s="14"/>
      <c r="G9" s="385"/>
      <c r="H9" s="14"/>
      <c r="I9" s="385"/>
      <c r="J9" s="14"/>
      <c r="K9" s="385"/>
      <c r="L9" s="14"/>
      <c r="M9" s="385"/>
    </row>
    <row r="10" spans="2:13" ht="15.6" customHeight="1">
      <c r="B10" s="190">
        <v>7</v>
      </c>
      <c r="C10" s="191" t="s">
        <v>71</v>
      </c>
      <c r="D10" s="14"/>
      <c r="E10" s="385"/>
      <c r="F10" s="14"/>
      <c r="G10" s="385"/>
      <c r="H10" s="14"/>
      <c r="I10" s="385"/>
      <c r="J10" s="14"/>
      <c r="K10" s="385"/>
      <c r="L10" s="14"/>
      <c r="M10" s="385"/>
    </row>
    <row r="11" spans="2:13" ht="34.5" customHeight="1">
      <c r="B11" s="190">
        <v>8</v>
      </c>
      <c r="C11" s="191" t="s">
        <v>72</v>
      </c>
      <c r="D11" s="14"/>
      <c r="E11" s="385"/>
      <c r="F11" s="14"/>
      <c r="G11" s="385"/>
      <c r="H11" s="14"/>
      <c r="I11" s="385"/>
      <c r="J11" s="14"/>
      <c r="K11" s="385"/>
      <c r="L11" s="14"/>
      <c r="M11" s="385"/>
    </row>
    <row r="12" spans="2:13" ht="17.25">
      <c r="B12" s="190">
        <v>9</v>
      </c>
      <c r="C12" s="191" t="s">
        <v>73</v>
      </c>
      <c r="D12" s="14"/>
      <c r="E12" s="385"/>
      <c r="F12" s="14"/>
      <c r="G12" s="385"/>
      <c r="H12" s="14"/>
      <c r="I12" s="385"/>
      <c r="J12" s="14"/>
      <c r="K12" s="385"/>
      <c r="L12" s="14"/>
      <c r="M12" s="385"/>
    </row>
    <row r="13" spans="2:13" ht="17.25">
      <c r="B13" s="190">
        <v>10</v>
      </c>
      <c r="C13" s="191" t="s">
        <v>74</v>
      </c>
      <c r="D13" s="14"/>
      <c r="E13" s="385"/>
      <c r="F13" s="14"/>
      <c r="G13" s="385"/>
      <c r="H13" s="14"/>
      <c r="I13" s="385"/>
      <c r="J13" s="14"/>
      <c r="K13" s="385"/>
      <c r="L13" s="14"/>
      <c r="M13" s="385"/>
    </row>
    <row r="14" spans="2:13" ht="17.25">
      <c r="B14" s="190">
        <v>11</v>
      </c>
      <c r="C14" s="191" t="s">
        <v>75</v>
      </c>
      <c r="D14" s="14"/>
      <c r="E14" s="385"/>
      <c r="F14" s="14"/>
      <c r="G14" s="385"/>
      <c r="H14" s="14"/>
      <c r="I14" s="385"/>
      <c r="J14" s="14"/>
      <c r="K14" s="385"/>
      <c r="L14" s="14"/>
      <c r="M14" s="385"/>
    </row>
    <row r="15" spans="2:13" ht="17.25">
      <c r="B15" s="190">
        <v>12</v>
      </c>
      <c r="C15" s="191" t="s">
        <v>76</v>
      </c>
      <c r="D15" s="14"/>
      <c r="E15" s="385"/>
      <c r="F15" s="14"/>
      <c r="G15" s="385"/>
      <c r="H15" s="14"/>
      <c r="I15" s="385"/>
      <c r="J15" s="14"/>
      <c r="K15" s="385"/>
      <c r="L15" s="14"/>
      <c r="M15" s="385"/>
    </row>
    <row r="16" spans="2:13" ht="17.25">
      <c r="B16" s="190">
        <v>13</v>
      </c>
      <c r="C16" s="191" t="s">
        <v>77</v>
      </c>
      <c r="D16" s="14"/>
      <c r="E16" s="385"/>
      <c r="F16" s="14"/>
      <c r="G16" s="385"/>
      <c r="H16" s="14"/>
      <c r="I16" s="385"/>
      <c r="J16" s="14"/>
      <c r="K16" s="385"/>
      <c r="L16" s="14"/>
      <c r="M16" s="385"/>
    </row>
    <row r="17" spans="1:13" ht="17.25">
      <c r="B17" s="190">
        <v>14</v>
      </c>
      <c r="C17" s="191" t="s">
        <v>78</v>
      </c>
      <c r="D17" s="14"/>
      <c r="E17" s="385"/>
      <c r="F17" s="14"/>
      <c r="G17" s="385"/>
      <c r="H17" s="14"/>
      <c r="I17" s="385"/>
      <c r="J17" s="14"/>
      <c r="K17" s="385"/>
      <c r="L17" s="14"/>
      <c r="M17" s="385"/>
    </row>
    <row r="18" spans="1:13" ht="17.25">
      <c r="B18" s="190">
        <v>15</v>
      </c>
      <c r="C18" s="191" t="s">
        <v>79</v>
      </c>
      <c r="D18" s="14"/>
      <c r="E18" s="385"/>
      <c r="F18" s="14"/>
      <c r="G18" s="385"/>
      <c r="H18" s="14"/>
      <c r="I18" s="385"/>
      <c r="J18" s="14"/>
      <c r="K18" s="385"/>
      <c r="L18" s="14"/>
      <c r="M18" s="385"/>
    </row>
    <row r="19" spans="1:13" ht="17.25">
      <c r="B19" s="190">
        <v>16</v>
      </c>
      <c r="C19" s="191" t="s">
        <v>80</v>
      </c>
      <c r="D19" s="14"/>
      <c r="E19" s="385"/>
      <c r="F19" s="14"/>
      <c r="G19" s="385"/>
      <c r="H19" s="14"/>
      <c r="I19" s="385"/>
      <c r="J19" s="14"/>
      <c r="K19" s="385"/>
      <c r="L19" s="14"/>
      <c r="M19" s="385"/>
    </row>
    <row r="20" spans="1:13" ht="17.25">
      <c r="B20" s="190">
        <v>17</v>
      </c>
      <c r="C20" s="191" t="s">
        <v>81</v>
      </c>
      <c r="D20" s="14"/>
      <c r="E20" s="385"/>
      <c r="F20" s="14"/>
      <c r="G20" s="385"/>
      <c r="H20" s="14"/>
      <c r="I20" s="385"/>
      <c r="J20" s="14"/>
      <c r="K20" s="385"/>
      <c r="L20" s="14"/>
      <c r="M20" s="385"/>
    </row>
    <row r="21" spans="1:13" ht="17.25">
      <c r="B21" s="190">
        <v>18</v>
      </c>
      <c r="C21" s="191" t="s">
        <v>82</v>
      </c>
      <c r="D21" s="14"/>
      <c r="E21" s="385"/>
      <c r="F21" s="14"/>
      <c r="G21" s="385"/>
      <c r="H21" s="14"/>
      <c r="I21" s="385"/>
      <c r="J21" s="14"/>
      <c r="K21" s="385"/>
      <c r="L21" s="14"/>
      <c r="M21" s="385"/>
    </row>
    <row r="22" spans="1:13" ht="17.25">
      <c r="B22" s="190">
        <v>19</v>
      </c>
      <c r="C22" s="191" t="s">
        <v>250</v>
      </c>
      <c r="D22" s="14"/>
      <c r="E22" s="385"/>
      <c r="F22" s="14"/>
      <c r="G22" s="385"/>
      <c r="H22" s="14"/>
      <c r="I22" s="385"/>
      <c r="J22" s="14"/>
      <c r="K22" s="385"/>
      <c r="L22" s="14"/>
      <c r="M22" s="385"/>
    </row>
    <row r="23" spans="1:13" ht="17.25">
      <c r="B23" s="1019" t="s">
        <v>83</v>
      </c>
      <c r="C23" s="1020"/>
      <c r="D23" s="192">
        <f>COUNTIF(D4:D22,"Sí")</f>
        <v>0</v>
      </c>
      <c r="E23" s="192">
        <f>COUNTIF(E4:E22,"Sí")</f>
        <v>0</v>
      </c>
      <c r="F23" s="192">
        <f t="shared" ref="F23:M23" si="0">COUNTIF(F4:F22,"Sí")</f>
        <v>0</v>
      </c>
      <c r="G23" s="192">
        <f t="shared" si="0"/>
        <v>0</v>
      </c>
      <c r="H23" s="192">
        <f t="shared" si="0"/>
        <v>0</v>
      </c>
      <c r="I23" s="192">
        <f t="shared" si="0"/>
        <v>0</v>
      </c>
      <c r="J23" s="192">
        <f t="shared" si="0"/>
        <v>0</v>
      </c>
      <c r="K23" s="192">
        <f t="shared" si="0"/>
        <v>0</v>
      </c>
      <c r="L23" s="192">
        <f t="shared" si="0"/>
        <v>0</v>
      </c>
      <c r="M23" s="192">
        <f t="shared" si="0"/>
        <v>0</v>
      </c>
    </row>
    <row r="24" spans="1:13" ht="19.899999999999999" customHeight="1">
      <c r="B24" s="1021" t="s">
        <v>183</v>
      </c>
      <c r="C24" s="1021"/>
      <c r="D24" s="367" t="str">
        <f t="shared" ref="D24:M24" si="1">IF(AND(COUNTA(D4:D22)&gt;=1,COUNTA(D4:D22)&lt;19),19-COUNTA(D4:D22),"")</f>
        <v/>
      </c>
      <c r="E24" s="367" t="str">
        <f t="shared" si="1"/>
        <v/>
      </c>
      <c r="F24" s="367" t="str">
        <f t="shared" si="1"/>
        <v/>
      </c>
      <c r="G24" s="367" t="str">
        <f t="shared" si="1"/>
        <v/>
      </c>
      <c r="H24" s="367" t="str">
        <f t="shared" si="1"/>
        <v/>
      </c>
      <c r="I24" s="367" t="str">
        <f t="shared" si="1"/>
        <v/>
      </c>
      <c r="J24" s="367" t="str">
        <f t="shared" si="1"/>
        <v/>
      </c>
      <c r="K24" s="367" t="str">
        <f t="shared" si="1"/>
        <v/>
      </c>
      <c r="L24" s="367" t="str">
        <f t="shared" si="1"/>
        <v/>
      </c>
      <c r="M24" s="367" t="str">
        <f t="shared" si="1"/>
        <v/>
      </c>
    </row>
    <row r="25" spans="1:13" hidden="1">
      <c r="C25" s="193"/>
      <c r="D25" s="369" t="s">
        <v>694</v>
      </c>
      <c r="E25" s="369" t="s">
        <v>694</v>
      </c>
      <c r="F25" s="369" t="s">
        <v>694</v>
      </c>
      <c r="G25" s="369" t="s">
        <v>694</v>
      </c>
      <c r="H25" s="369" t="s">
        <v>694</v>
      </c>
      <c r="I25" s="369" t="s">
        <v>694</v>
      </c>
      <c r="J25" s="369" t="s">
        <v>694</v>
      </c>
      <c r="K25" s="369" t="s">
        <v>694</v>
      </c>
      <c r="L25" s="369" t="s">
        <v>694</v>
      </c>
      <c r="M25" s="369" t="s">
        <v>694</v>
      </c>
    </row>
    <row r="26" spans="1:13" hidden="1">
      <c r="A26" s="194"/>
      <c r="B26" s="193"/>
      <c r="C26" s="193"/>
      <c r="D26" s="369" t="s">
        <v>694</v>
      </c>
      <c r="E26" s="369" t="s">
        <v>694</v>
      </c>
      <c r="F26" s="369" t="s">
        <v>694</v>
      </c>
      <c r="G26" s="369" t="s">
        <v>694</v>
      </c>
      <c r="H26" s="369" t="s">
        <v>694</v>
      </c>
      <c r="I26" s="369" t="s">
        <v>694</v>
      </c>
      <c r="J26" s="369" t="s">
        <v>694</v>
      </c>
      <c r="K26" s="369" t="s">
        <v>694</v>
      </c>
      <c r="L26" s="369" t="s">
        <v>694</v>
      </c>
      <c r="M26" s="369" t="s">
        <v>694</v>
      </c>
    </row>
    <row r="27" spans="1:13" hidden="1">
      <c r="A27" s="194"/>
      <c r="B27" s="193"/>
      <c r="C27" s="193"/>
      <c r="D27" s="369" t="s">
        <v>62</v>
      </c>
      <c r="E27" s="369" t="s">
        <v>694</v>
      </c>
      <c r="F27" s="369" t="s">
        <v>694</v>
      </c>
      <c r="G27" s="369" t="s">
        <v>694</v>
      </c>
      <c r="H27" s="369" t="s">
        <v>694</v>
      </c>
      <c r="I27" s="369" t="s">
        <v>694</v>
      </c>
      <c r="J27" s="369" t="s">
        <v>694</v>
      </c>
      <c r="K27" s="369" t="s">
        <v>694</v>
      </c>
      <c r="L27" s="369" t="s">
        <v>694</v>
      </c>
      <c r="M27" s="369" t="s">
        <v>694</v>
      </c>
    </row>
    <row r="28" spans="1:13" hidden="1">
      <c r="A28" s="194"/>
      <c r="B28" s="193"/>
      <c r="C28" s="193"/>
      <c r="D28" s="195"/>
      <c r="E28" s="195"/>
      <c r="F28" s="195"/>
      <c r="G28" s="195"/>
      <c r="H28" s="195"/>
      <c r="I28" s="195"/>
      <c r="J28" s="195"/>
      <c r="K28" s="195"/>
      <c r="L28" s="195"/>
      <c r="M28" s="195"/>
    </row>
    <row r="29" spans="1:13" s="197" customFormat="1" hidden="1">
      <c r="A29" s="194"/>
      <c r="B29" s="193"/>
      <c r="C29" s="193"/>
      <c r="D29" s="196"/>
      <c r="E29" s="196"/>
      <c r="F29" s="196"/>
      <c r="G29" s="196"/>
      <c r="H29" s="196"/>
      <c r="I29" s="196"/>
      <c r="J29" s="196"/>
      <c r="K29" s="196"/>
      <c r="L29" s="196"/>
      <c r="M29" s="196"/>
    </row>
    <row r="30" spans="1:13">
      <c r="A30" s="194"/>
      <c r="B30" s="193"/>
    </row>
    <row r="31" spans="1:13">
      <c r="A31" s="194"/>
      <c r="B31" s="193"/>
    </row>
    <row r="32" spans="1:13">
      <c r="A32" s="194"/>
      <c r="B32" s="193"/>
    </row>
    <row r="33" spans="1:2">
      <c r="A33" s="194"/>
      <c r="B33" s="193"/>
    </row>
    <row r="34" spans="1:2">
      <c r="A34" s="194"/>
      <c r="B34" s="194"/>
    </row>
  </sheetData>
  <sheetProtection algorithmName="SHA-512" hashValue="qkKZev+x4sy9KmxQBP5JsHtNBppnvnc4BjiDqhQyJeO7AaqUpOFTmFDxBIZaRE6h87QErAT9zOd/Uf0r9gRn5g==" saltValue="1TbK5gkILwv6ShRwpxWKUg==" spinCount="100000" sheet="1" objects="1" scenarios="1"/>
  <mergeCells count="3">
    <mergeCell ref="B2:M2"/>
    <mergeCell ref="B23:C23"/>
    <mergeCell ref="B24:C24"/>
  </mergeCells>
  <conditionalFormatting sqref="B24">
    <cfRule type="expression" dxfId="38" priority="1">
      <formula>#REF!&gt;=1</formula>
    </cfRule>
  </conditionalFormatting>
  <dataValidations count="1">
    <dataValidation type="list" allowBlank="1" showInputMessage="1" showErrorMessage="1" sqref="D4:M22">
      <formula1>Respuestas</formula1>
    </dataValidation>
  </dataValidations>
  <hyperlinks>
    <hyperlink ref="D3" location="Riesgo1!J78" display="Riesgo1"/>
    <hyperlink ref="E3" location="Riesgo2!J78" display="Riesgo2"/>
    <hyperlink ref="F3" location="Riesgo3!J78" display="Riesgo3"/>
    <hyperlink ref="H3" location="Riesgo5!J78" display="Riesgo5"/>
    <hyperlink ref="J3" location="Riesgo7!J78" display="Riesgo7"/>
    <hyperlink ref="L3" location="Riesgo9!J78" display="Riesgo9"/>
    <hyperlink ref="G3" location="Riesgo4!J78" display="Riesgo4"/>
    <hyperlink ref="I3" location="Riesgo6!J78" display="Riesgo6"/>
    <hyperlink ref="K3" location="Riesgo8!J78" display="Riesgo8"/>
    <hyperlink ref="M3" location="Riesgo10!J78" display="Riesgo10"/>
  </hyperlinks>
  <pageMargins left="0.7" right="0.7" top="0.75" bottom="0.75" header="0.3" footer="0.3"/>
  <pageSetup scale="55" orientation="portrait" horizontalDpi="4294967294" verticalDpi="4294967294"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2060"/>
  </sheetPr>
  <dimension ref="B1:AO24"/>
  <sheetViews>
    <sheetView showGridLines="0" zoomScale="60" zoomScaleNormal="60" workbookViewId="0">
      <pane xSplit="3" ySplit="1" topLeftCell="N2" activePane="bottomRight" state="frozen"/>
      <selection pane="topRight" activeCell="D1" sqref="D1"/>
      <selection pane="bottomLeft" activeCell="A5" sqref="A5"/>
      <selection pane="bottomRight" activeCell="C7" sqref="C7:C8"/>
    </sheetView>
  </sheetViews>
  <sheetFormatPr defaultColWidth="11.5703125" defaultRowHeight="15.75"/>
  <cols>
    <col min="1" max="1" width="1" style="201" customWidth="1"/>
    <col min="2" max="2" width="6" style="201" customWidth="1"/>
    <col min="3" max="3" width="64.28515625" style="201" customWidth="1"/>
    <col min="4" max="4" width="41.5703125" style="201" customWidth="1"/>
    <col min="5" max="5" width="3" style="201" customWidth="1"/>
    <col min="6" max="6" width="39.28515625" style="201" customWidth="1"/>
    <col min="7" max="7" width="3.140625" style="201" customWidth="1"/>
    <col min="8" max="8" width="39.28515625" style="201" customWidth="1"/>
    <col min="9" max="9" width="3.140625" style="201" customWidth="1"/>
    <col min="10" max="10" width="39.28515625" style="201" customWidth="1"/>
    <col min="11" max="11" width="3.140625" style="201" customWidth="1"/>
    <col min="12" max="12" width="39.28515625" style="201" customWidth="1"/>
    <col min="13" max="13" width="3.140625" style="201" customWidth="1"/>
    <col min="14" max="14" width="41.5703125" style="201" customWidth="1"/>
    <col min="15" max="15" width="3" style="201" customWidth="1"/>
    <col min="16" max="16" width="39.28515625" style="201" customWidth="1"/>
    <col min="17" max="17" width="3.140625" style="201" customWidth="1"/>
    <col min="18" max="18" width="40.42578125" style="201" customWidth="1"/>
    <col min="19" max="19" width="3.140625" style="201" customWidth="1"/>
    <col min="20" max="20" width="39.28515625" style="201" customWidth="1"/>
    <col min="21" max="21" width="3.140625" style="201" customWidth="1"/>
    <col min="22" max="22" width="39.28515625" style="201" customWidth="1"/>
    <col min="23" max="23" width="3.140625" style="201" customWidth="1"/>
    <col min="24" max="24" width="15.7109375" style="195" hidden="1" customWidth="1"/>
    <col min="25" max="25" width="12.7109375" style="201" hidden="1" customWidth="1"/>
    <col min="26" max="26" width="27.28515625" style="201" hidden="1" customWidth="1"/>
    <col min="27" max="27" width="27.7109375" style="201" hidden="1" customWidth="1"/>
    <col min="28" max="28" width="22.85546875" style="201" hidden="1" customWidth="1"/>
    <col min="29" max="34" width="21.5703125" style="201" hidden="1" customWidth="1"/>
    <col min="35" max="41" width="11.5703125" style="201" hidden="1" customWidth="1"/>
    <col min="42" max="71" width="11.5703125" style="201" customWidth="1"/>
    <col min="72" max="16384" width="11.5703125" style="201"/>
  </cols>
  <sheetData>
    <row r="1" spans="2:40" s="383" customFormat="1" ht="57" customHeight="1">
      <c r="B1" s="1031" t="s">
        <v>316</v>
      </c>
      <c r="C1" s="1031"/>
      <c r="D1" s="1031"/>
      <c r="E1" s="1031"/>
      <c r="F1" s="1031"/>
      <c r="G1" s="1031"/>
      <c r="H1" s="1031"/>
      <c r="I1" s="1031"/>
      <c r="J1" s="1031"/>
      <c r="K1" s="1031"/>
      <c r="L1" s="1031"/>
      <c r="M1" s="1031"/>
      <c r="N1" s="1031"/>
      <c r="O1" s="1031"/>
      <c r="P1" s="1031"/>
      <c r="Q1" s="1031"/>
      <c r="R1" s="1031"/>
      <c r="S1" s="1031"/>
      <c r="T1" s="1031"/>
      <c r="U1" s="1031"/>
      <c r="V1" s="1031"/>
      <c r="W1" s="1031"/>
      <c r="X1" s="381" t="str">
        <f>Datos!V2</f>
        <v>X</v>
      </c>
      <c r="Y1" s="382"/>
      <c r="Z1" s="382"/>
    </row>
    <row r="2" spans="2:40" ht="4.9000000000000004" customHeight="1">
      <c r="C2" s="1032"/>
      <c r="D2" s="1033"/>
      <c r="E2" s="1033"/>
      <c r="F2" s="1033"/>
      <c r="G2" s="1033"/>
      <c r="H2" s="1033"/>
      <c r="I2" s="1033"/>
      <c r="J2" s="1033"/>
      <c r="K2" s="1033"/>
      <c r="L2" s="1033"/>
      <c r="M2" s="1033"/>
      <c r="N2" s="368"/>
      <c r="O2" s="368"/>
      <c r="P2" s="368"/>
      <c r="Q2" s="368"/>
      <c r="R2" s="368"/>
      <c r="S2" s="368"/>
      <c r="T2" s="368"/>
      <c r="U2" s="368"/>
      <c r="V2" s="368"/>
      <c r="W2" s="368"/>
    </row>
    <row r="3" spans="2:40" ht="26.45" customHeight="1">
      <c r="C3" s="202"/>
      <c r="D3" s="1034" t="s">
        <v>315</v>
      </c>
      <c r="E3" s="1034"/>
      <c r="F3" s="1034"/>
      <c r="G3" s="1034"/>
      <c r="H3" s="1034"/>
      <c r="I3" s="1034"/>
      <c r="J3" s="1034"/>
      <c r="K3" s="1034"/>
      <c r="L3" s="1034"/>
      <c r="M3" s="1034"/>
      <c r="N3" s="1035" t="s">
        <v>314</v>
      </c>
      <c r="O3" s="1035"/>
      <c r="P3" s="1035"/>
      <c r="Q3" s="1035"/>
      <c r="R3" s="1035"/>
      <c r="S3" s="1035"/>
      <c r="T3" s="1035"/>
      <c r="U3" s="1035"/>
      <c r="V3" s="1035"/>
      <c r="W3" s="1035"/>
      <c r="X3" s="203" t="str">
        <f>""</f>
        <v/>
      </c>
    </row>
    <row r="4" spans="2:40" ht="326.45" customHeight="1">
      <c r="B4" s="372" t="s">
        <v>291</v>
      </c>
      <c r="C4" s="372" t="s">
        <v>323</v>
      </c>
      <c r="D4" s="1029" t="s">
        <v>421</v>
      </c>
      <c r="E4" s="1030"/>
      <c r="F4" s="1029" t="s">
        <v>420</v>
      </c>
      <c r="G4" s="1030"/>
      <c r="H4" s="1029" t="s">
        <v>419</v>
      </c>
      <c r="I4" s="1030"/>
      <c r="J4" s="1029" t="s">
        <v>418</v>
      </c>
      <c r="K4" s="1030"/>
      <c r="L4" s="1029" t="s">
        <v>313</v>
      </c>
      <c r="M4" s="1030"/>
      <c r="N4" s="1029" t="s">
        <v>321</v>
      </c>
      <c r="O4" s="1030"/>
      <c r="P4" s="1029" t="s">
        <v>320</v>
      </c>
      <c r="Q4" s="1030"/>
      <c r="R4" s="1029" t="s">
        <v>319</v>
      </c>
      <c r="S4" s="1030"/>
      <c r="T4" s="1029" t="s">
        <v>318</v>
      </c>
      <c r="U4" s="1030"/>
      <c r="V4" s="1036" t="s">
        <v>317</v>
      </c>
      <c r="W4" s="1037"/>
      <c r="X4" s="196"/>
    </row>
    <row r="5" spans="2:40" ht="20.100000000000001" customHeight="1">
      <c r="B5" s="1022">
        <v>1</v>
      </c>
      <c r="C5" s="1023" t="str">
        <f>IF('CJ-CCN-RG-01 V1 F.22-10-2020'!$D$20="","",IF(AND('CJ-CCN-RG-01 V1 F.22-10-2020'!$AK$13&lt;&gt;1,'CJ-CCN-RG-01 V1 F.22-10-2020'!$AK$13&lt;&gt;5),'CJ-CCN-RG-01 V1 F.22-10-2020'!$D$20,""))</f>
        <v>Incumplimiento legal en la atención  de las peticiones, consultas y requerimientos con temas relacionados con la Carrera Notarial</v>
      </c>
      <c r="D5" s="1025"/>
      <c r="E5" s="1026"/>
      <c r="F5" s="1025"/>
      <c r="G5" s="1026"/>
      <c r="H5" s="1025"/>
      <c r="I5" s="1026"/>
      <c r="J5" s="1025"/>
      <c r="K5" s="1026"/>
      <c r="L5" s="1025"/>
      <c r="M5" s="1026"/>
      <c r="N5" s="1025"/>
      <c r="O5" s="1026"/>
      <c r="P5" s="1025" t="s">
        <v>103</v>
      </c>
      <c r="Q5" s="1026"/>
      <c r="R5" s="1025"/>
      <c r="S5" s="1026"/>
      <c r="T5" s="1025"/>
      <c r="U5" s="1026"/>
      <c r="V5" s="1025"/>
      <c r="W5" s="1026"/>
    </row>
    <row r="6" spans="2:40" ht="20.100000000000001" customHeight="1">
      <c r="B6" s="1022"/>
      <c r="C6" s="1024"/>
      <c r="D6" s="1027"/>
      <c r="E6" s="1028"/>
      <c r="F6" s="1027"/>
      <c r="G6" s="1028"/>
      <c r="H6" s="1027"/>
      <c r="I6" s="1028"/>
      <c r="J6" s="1027"/>
      <c r="K6" s="1028"/>
      <c r="L6" s="1027"/>
      <c r="M6" s="1028"/>
      <c r="N6" s="1027"/>
      <c r="O6" s="1028"/>
      <c r="P6" s="1027"/>
      <c r="Q6" s="1028"/>
      <c r="R6" s="1027"/>
      <c r="S6" s="1028"/>
      <c r="T6" s="1027"/>
      <c r="U6" s="1028"/>
      <c r="V6" s="1027"/>
      <c r="W6" s="1028"/>
      <c r="X6" s="225">
        <f>IF(D5="X",1,IF(F5="X",2,IF(H5="X",3,IF(J5="X",4,IF(L5="X",5,IF(N5="X",6,IF(P5="X",7,IF(R5="X",8,IF(T5="X",9,IF(V5="X",10,0))))))))))</f>
        <v>7</v>
      </c>
      <c r="Y6" s="204" t="str">
        <f>IF(X6=0,"",IF(X6=1,Datos!$Q$2,""))</f>
        <v/>
      </c>
      <c r="Z6" s="204" t="str">
        <f>IF(X6=0,"",IF(X6=2,Datos!$Q$3,""))</f>
        <v/>
      </c>
      <c r="AA6" s="204" t="str">
        <f>IF(X6=0,"",IF(X6=3,Datos!$Q$4,""))</f>
        <v/>
      </c>
      <c r="AB6" s="204" t="str">
        <f>IF(X6=0,"",IF(X6=4,Datos!$Q$5,""))</f>
        <v/>
      </c>
      <c r="AC6" s="204" t="str">
        <f>IF(X6=0,"",IF(X6=5,Datos!$Q$6,""))</f>
        <v/>
      </c>
      <c r="AD6" s="204" t="str">
        <f>IF(X6=0,"",IF(X6=6,Datos!$Q$2,""))</f>
        <v/>
      </c>
      <c r="AE6" s="204" t="str">
        <f>IF(X6=0,"",IF(X6=7,Datos!$Q$3,""))</f>
        <v>Menor (2)</v>
      </c>
      <c r="AF6" s="204" t="str">
        <f>IF(X6=0,"",IF(X6=8,Datos!$Q$4,""))</f>
        <v/>
      </c>
      <c r="AG6" s="204" t="str">
        <f>IF(X6=0,"",IF(X6=9,Datos!$Q$5,""))</f>
        <v/>
      </c>
      <c r="AH6" s="204" t="str">
        <f>IF(X6=0,"",IF(X6=10,Datos!$Q$6,""))</f>
        <v/>
      </c>
      <c r="AJ6" s="205" t="str">
        <f>IF(Y6&lt;&gt;"",Y6,IF(AD6&lt;&gt;"",AD6,""))</f>
        <v/>
      </c>
      <c r="AK6" s="205" t="str">
        <f>IF(Z6&lt;&gt;"",Z6,IF(AE6&lt;&gt;"",AE6,""))</f>
        <v>Menor (2)</v>
      </c>
      <c r="AL6" s="205" t="str">
        <f>IF(AA6&lt;&gt;"",AA6,IF(AF6&lt;&gt;"",AF6,""))</f>
        <v/>
      </c>
      <c r="AM6" s="205" t="str">
        <f>IF(AB6&lt;&gt;"",AB6,IF(AG6&lt;&gt;"",AG6,""))</f>
        <v/>
      </c>
      <c r="AN6" s="205" t="str">
        <f>IF(AC6&lt;&gt;"",AC6,IF(AH6&lt;&gt;"",AH6,""))</f>
        <v/>
      </c>
    </row>
    <row r="7" spans="2:40" ht="20.100000000000001" customHeight="1">
      <c r="B7" s="1022">
        <v>2</v>
      </c>
      <c r="C7" s="1023" t="str">
        <f>IF('CJ-CCN-RG-02 V1 F.22-10-2020'!$D$20="","",IF(AND('CJ-CCN-RG-02 V1 F.22-10-2020'!$AK$13&lt;&gt;1,'CJ-CCN-RG-02 V1 F.22-10-2020'!$AK$13&lt;&gt;5),'CJ-CCN-RG-02 V1 F.22-10-2020'!$D$20,""))</f>
        <v>Incumplimiento legal con la atención de las solicitudes presentadas por los notarios de carrera en el ejercicio del derecho de preferencia</v>
      </c>
      <c r="D7" s="1025"/>
      <c r="E7" s="1026"/>
      <c r="F7" s="1025"/>
      <c r="G7" s="1026"/>
      <c r="H7" s="1025"/>
      <c r="I7" s="1026"/>
      <c r="J7" s="1025"/>
      <c r="K7" s="1026"/>
      <c r="L7" s="1025"/>
      <c r="M7" s="1026"/>
      <c r="N7" s="1025"/>
      <c r="O7" s="1026"/>
      <c r="P7" s="1025" t="s">
        <v>103</v>
      </c>
      <c r="Q7" s="1026"/>
      <c r="R7" s="1025"/>
      <c r="S7" s="1026"/>
      <c r="T7" s="1025"/>
      <c r="U7" s="1026"/>
      <c r="V7" s="1025"/>
      <c r="W7" s="1026"/>
    </row>
    <row r="8" spans="2:40" ht="20.100000000000001" customHeight="1">
      <c r="B8" s="1022"/>
      <c r="C8" s="1024"/>
      <c r="D8" s="1027"/>
      <c r="E8" s="1028"/>
      <c r="F8" s="1027"/>
      <c r="G8" s="1028"/>
      <c r="H8" s="1027"/>
      <c r="I8" s="1028"/>
      <c r="J8" s="1027"/>
      <c r="K8" s="1028"/>
      <c r="L8" s="1027"/>
      <c r="M8" s="1028"/>
      <c r="N8" s="1027"/>
      <c r="O8" s="1028"/>
      <c r="P8" s="1027"/>
      <c r="Q8" s="1028"/>
      <c r="R8" s="1027"/>
      <c r="S8" s="1028"/>
      <c r="T8" s="1027"/>
      <c r="U8" s="1028"/>
      <c r="V8" s="1027"/>
      <c r="W8" s="1028"/>
      <c r="X8" s="225">
        <f>IF(D7="X",1,IF(F7="X",2,IF(H7="X",3,IF(J7="X",4,IF(L7="X",5,IF(N7="X",6,IF(P7="X",7,IF(R7="X",8,IF(T7="X",9,IF(V7="X",10,0))))))))))</f>
        <v>7</v>
      </c>
      <c r="Y8" s="204" t="str">
        <f>IF(X8=0,"",IF(X8=1,Datos!$Q$2,""))</f>
        <v/>
      </c>
      <c r="Z8" s="204" t="str">
        <f>IF(X8=0,"",IF(X8=2,Datos!$Q$3,""))</f>
        <v/>
      </c>
      <c r="AA8" s="204" t="str">
        <f>IF(X8=0,"",IF(X8=3,Datos!$Q$4,""))</f>
        <v/>
      </c>
      <c r="AB8" s="204" t="str">
        <f>IF(X8=0,"",IF(X8=4,Datos!$Q$5,""))</f>
        <v/>
      </c>
      <c r="AC8" s="204" t="str">
        <f>IF(X8=0,"",IF(X8=5,Datos!$Q$6,""))</f>
        <v/>
      </c>
      <c r="AD8" s="204" t="str">
        <f>IF(X8=0,"",IF(X8=6,Datos!$Q$2,""))</f>
        <v/>
      </c>
      <c r="AE8" s="204" t="str">
        <f>IF(X8=0,"",IF(X8=7,Datos!$Q$3,""))</f>
        <v>Menor (2)</v>
      </c>
      <c r="AF8" s="204" t="str">
        <f>IF(X8=0,"",IF(X8=8,Datos!$Q$4,""))</f>
        <v/>
      </c>
      <c r="AG8" s="204" t="str">
        <f>IF(X8=0,"",IF(X8=9,Datos!$Q$5,""))</f>
        <v/>
      </c>
      <c r="AH8" s="204" t="str">
        <f>IF(X8=0,"",IF(X8=10,Datos!$Q$6,""))</f>
        <v/>
      </c>
      <c r="AJ8" s="205" t="str">
        <f>IF(Y8&lt;&gt;"",Y8,IF(AD8&lt;&gt;"",AD8,""))</f>
        <v/>
      </c>
      <c r="AK8" s="205" t="str">
        <f>IF(Z8&lt;&gt;"",Z8,IF(AE8&lt;&gt;"",AE8,""))</f>
        <v>Menor (2)</v>
      </c>
      <c r="AL8" s="205" t="str">
        <f>IF(AA8&lt;&gt;"",AA8,IF(AF8&lt;&gt;"",AF8,""))</f>
        <v/>
      </c>
      <c r="AM8" s="205" t="str">
        <f>IF(AB8&lt;&gt;"",AB8,IF(AG8&lt;&gt;"",AG8,""))</f>
        <v/>
      </c>
      <c r="AN8" s="205" t="str">
        <f>IF(AC8&lt;&gt;"",AC8,IF(AH8&lt;&gt;"",AH8,""))</f>
        <v/>
      </c>
    </row>
    <row r="9" spans="2:40" ht="20.100000000000001" customHeight="1">
      <c r="B9" s="1022">
        <v>3</v>
      </c>
      <c r="C9" s="1023" t="e">
        <f>IF(#REF!="","",IF(AND(#REF!&lt;&gt;1,#REF!&lt;&gt;5),#REF!,""))</f>
        <v>#REF!</v>
      </c>
      <c r="D9" s="1025"/>
      <c r="E9" s="1026"/>
      <c r="F9" s="1025"/>
      <c r="G9" s="1026"/>
      <c r="H9" s="1025"/>
      <c r="I9" s="1026"/>
      <c r="J9" s="1025"/>
      <c r="K9" s="1026"/>
      <c r="L9" s="1025"/>
      <c r="M9" s="1026"/>
      <c r="N9" s="1025"/>
      <c r="O9" s="1026"/>
      <c r="P9" s="1025"/>
      <c r="Q9" s="1026"/>
      <c r="R9" s="1025"/>
      <c r="S9" s="1026"/>
      <c r="T9" s="1025"/>
      <c r="U9" s="1026"/>
      <c r="V9" s="1025"/>
      <c r="W9" s="1026"/>
    </row>
    <row r="10" spans="2:40" ht="20.100000000000001" customHeight="1">
      <c r="B10" s="1022"/>
      <c r="C10" s="1024"/>
      <c r="D10" s="1027"/>
      <c r="E10" s="1028"/>
      <c r="F10" s="1027"/>
      <c r="G10" s="1028"/>
      <c r="H10" s="1027"/>
      <c r="I10" s="1028"/>
      <c r="J10" s="1027"/>
      <c r="K10" s="1028"/>
      <c r="L10" s="1027"/>
      <c r="M10" s="1028"/>
      <c r="N10" s="1027"/>
      <c r="O10" s="1028"/>
      <c r="P10" s="1027"/>
      <c r="Q10" s="1028"/>
      <c r="R10" s="1027"/>
      <c r="S10" s="1028"/>
      <c r="T10" s="1027"/>
      <c r="U10" s="1028"/>
      <c r="V10" s="1027"/>
      <c r="W10" s="1028"/>
      <c r="X10" s="225">
        <f>IF(D9="X",1,IF(F9="X",2,IF(H9="X",3,IF(J9="X",4,IF(L9="X",5,IF(N9="X",6,IF(P9="X",7,IF(R9="X",8,IF(T9="X",9,IF(V9="X",10,0))))))))))</f>
        <v>0</v>
      </c>
      <c r="Y10" s="204" t="str">
        <f>IF(X10=0,"",IF(X10=1,Datos!$Q$2,""))</f>
        <v/>
      </c>
      <c r="Z10" s="204" t="str">
        <f>IF(X10=0,"",IF(X10=2,Datos!$Q$3,""))</f>
        <v/>
      </c>
      <c r="AA10" s="204" t="str">
        <f>IF(X10=0,"",IF(X10=3,Datos!$Q$4,""))</f>
        <v/>
      </c>
      <c r="AB10" s="204" t="str">
        <f>IF(X10=0,"",IF(X10=4,Datos!$Q$5,""))</f>
        <v/>
      </c>
      <c r="AC10" s="204" t="str">
        <f>IF(X10=0,"",IF(X10=5,Datos!$Q$6,""))</f>
        <v/>
      </c>
      <c r="AD10" s="204" t="str">
        <f>IF(X10=0,"",IF(X10=6,Datos!$Q$2,""))</f>
        <v/>
      </c>
      <c r="AE10" s="204" t="str">
        <f>IF(X10=0,"",IF(X10=7,Datos!$Q$3,""))</f>
        <v/>
      </c>
      <c r="AF10" s="204" t="str">
        <f>IF(X10=0,"",IF(X10=8,Datos!$Q$4,""))</f>
        <v/>
      </c>
      <c r="AG10" s="204" t="str">
        <f>IF(X10=0,"",IF(X10=9,Datos!$Q$5,""))</f>
        <v/>
      </c>
      <c r="AH10" s="204" t="str">
        <f>IF(X10=0,"",IF(X10=10,Datos!$Q$6,""))</f>
        <v/>
      </c>
      <c r="AJ10" s="205" t="str">
        <f>IF(Y10&lt;&gt;"",Y10,IF(AD10&lt;&gt;"",AD10,""))</f>
        <v/>
      </c>
      <c r="AK10" s="205" t="str">
        <f>IF(Z10&lt;&gt;"",Z10,IF(AE10&lt;&gt;"",AE10,""))</f>
        <v/>
      </c>
      <c r="AL10" s="205" t="str">
        <f>IF(AA10&lt;&gt;"",AA10,IF(AF10&lt;&gt;"",AF10,""))</f>
        <v/>
      </c>
      <c r="AM10" s="205" t="str">
        <f>IF(AB10&lt;&gt;"",AB10,IF(AG10&lt;&gt;"",AG10,""))</f>
        <v/>
      </c>
      <c r="AN10" s="205" t="str">
        <f>IF(AC10&lt;&gt;"",AC10,IF(AH10&lt;&gt;"",AH10,""))</f>
        <v/>
      </c>
    </row>
    <row r="11" spans="2:40" ht="20.100000000000001" customHeight="1">
      <c r="B11" s="1022">
        <v>4</v>
      </c>
      <c r="C11" s="1023" t="str">
        <f>IF(Riesgo4!$D$20="","",IF(AND(Riesgo4!$AK$13&lt;&gt;1,Riesgo4!$AK$13&lt;&gt;5),Riesgo4!$D$20,""))</f>
        <v/>
      </c>
      <c r="D11" s="1025"/>
      <c r="E11" s="1026"/>
      <c r="F11" s="1025"/>
      <c r="G11" s="1026"/>
      <c r="H11" s="1025"/>
      <c r="I11" s="1026"/>
      <c r="J11" s="1025"/>
      <c r="K11" s="1026"/>
      <c r="L11" s="1025"/>
      <c r="M11" s="1026"/>
      <c r="N11" s="1025"/>
      <c r="O11" s="1026"/>
      <c r="P11" s="1025"/>
      <c r="Q11" s="1026"/>
      <c r="R11" s="1025"/>
      <c r="S11" s="1026"/>
      <c r="T11" s="1025"/>
      <c r="U11" s="1026"/>
      <c r="V11" s="1025"/>
      <c r="W11" s="1026"/>
    </row>
    <row r="12" spans="2:40" ht="20.100000000000001" customHeight="1">
      <c r="B12" s="1022"/>
      <c r="C12" s="1024"/>
      <c r="D12" s="1027"/>
      <c r="E12" s="1028"/>
      <c r="F12" s="1027"/>
      <c r="G12" s="1028"/>
      <c r="H12" s="1027"/>
      <c r="I12" s="1028"/>
      <c r="J12" s="1027"/>
      <c r="K12" s="1028"/>
      <c r="L12" s="1027"/>
      <c r="M12" s="1028"/>
      <c r="N12" s="1027"/>
      <c r="O12" s="1028"/>
      <c r="P12" s="1027"/>
      <c r="Q12" s="1028"/>
      <c r="R12" s="1027"/>
      <c r="S12" s="1028"/>
      <c r="T12" s="1027"/>
      <c r="U12" s="1028"/>
      <c r="V12" s="1027"/>
      <c r="W12" s="1028"/>
      <c r="X12" s="225">
        <f>IF(D11="X",1,IF(F11="X",2,IF(H11="X",3,IF(J11="X",4,IF(L11="X",5,IF(N11="X",6,IF(P11="X",7,IF(R11="X",8,IF(T11="X",9,IF(V11="X",10,0))))))))))</f>
        <v>0</v>
      </c>
      <c r="Y12" s="206" t="str">
        <f>IF(X12=0,"",IF(X12=1,Datos!$Q$2,""))</f>
        <v/>
      </c>
      <c r="Z12" s="206" t="str">
        <f>IF(X12=0,"",IF(X12=5,Datos!$Q$3,""))</f>
        <v/>
      </c>
      <c r="AA12" s="206" t="str">
        <f>IF(X12=0,"",IF(X12=2,Datos!$Q$4,""))</f>
        <v/>
      </c>
      <c r="AB12" s="206" t="str">
        <f>IF(X12=0,"",IF(X12=3,Datos!$Q$5,""))</f>
        <v/>
      </c>
      <c r="AC12" s="206" t="str">
        <f>IF(X12=0,"",IF(X12=4,Datos!$Q$6,""))</f>
        <v/>
      </c>
      <c r="AD12" s="206" t="str">
        <f>IF(X12=0,"",IF(X12=6,Datos!$Q$2,""))</f>
        <v/>
      </c>
      <c r="AE12" s="206" t="str">
        <f>IF(X12=0,"",IF(X12=10,Datos!$Q$3,""))</f>
        <v/>
      </c>
      <c r="AF12" s="206" t="str">
        <f>IF(X12=0,"",IF(X12=7,Datos!$Q$4,""))</f>
        <v/>
      </c>
      <c r="AG12" s="206" t="str">
        <f>IF(X12=0,"",IF(X12=8,Datos!$Q$5,""))</f>
        <v/>
      </c>
      <c r="AH12" s="206" t="str">
        <f>IF(X12=0,"",IF(X12=9,Datos!$Q$6,""))</f>
        <v/>
      </c>
      <c r="AJ12" s="205" t="str">
        <f>IF(Y12&lt;&gt;"",Y12,IF(AD12&lt;&gt;"",AD12,""))</f>
        <v/>
      </c>
      <c r="AK12" s="205" t="str">
        <f>IF(Z12&lt;&gt;"",Z12,IF(AE12&lt;&gt;"",AE12,""))</f>
        <v/>
      </c>
      <c r="AL12" s="205" t="str">
        <f>IF(AA12&lt;&gt;"",AA12,IF(AF12&lt;&gt;"",AF12,""))</f>
        <v/>
      </c>
      <c r="AM12" s="205" t="str">
        <f>IF(AB12&lt;&gt;"",AB12,IF(AG12&lt;&gt;"",AG12,""))</f>
        <v/>
      </c>
      <c r="AN12" s="205" t="str">
        <f>IF(AC12&lt;&gt;"",AC12,IF(AH12&lt;&gt;"",AH12,""))</f>
        <v/>
      </c>
    </row>
    <row r="13" spans="2:40" ht="20.100000000000001" customHeight="1">
      <c r="B13" s="1022">
        <v>5</v>
      </c>
      <c r="C13" s="1023" t="str">
        <f>IF(Riesgo5!$D$20="","",IF(AND(Riesgo5!$AK$13&lt;&gt;1,Riesgo5!$AK$13&lt;&gt;5),Riesgo5!$D$20,""))</f>
        <v/>
      </c>
      <c r="D13" s="1025"/>
      <c r="E13" s="1026"/>
      <c r="F13" s="1025"/>
      <c r="G13" s="1026"/>
      <c r="H13" s="1025"/>
      <c r="I13" s="1026"/>
      <c r="J13" s="1025"/>
      <c r="K13" s="1026"/>
      <c r="L13" s="1025"/>
      <c r="M13" s="1026"/>
      <c r="N13" s="1025"/>
      <c r="O13" s="1026"/>
      <c r="P13" s="1025"/>
      <c r="Q13" s="1026"/>
      <c r="R13" s="1025"/>
      <c r="S13" s="1026"/>
      <c r="T13" s="1025"/>
      <c r="U13" s="1026"/>
      <c r="V13" s="1025"/>
      <c r="W13" s="1026"/>
    </row>
    <row r="14" spans="2:40" ht="20.100000000000001" customHeight="1">
      <c r="B14" s="1022"/>
      <c r="C14" s="1024"/>
      <c r="D14" s="1027"/>
      <c r="E14" s="1028"/>
      <c r="F14" s="1027"/>
      <c r="G14" s="1028"/>
      <c r="H14" s="1027"/>
      <c r="I14" s="1028"/>
      <c r="J14" s="1027"/>
      <c r="K14" s="1028"/>
      <c r="L14" s="1027"/>
      <c r="M14" s="1028"/>
      <c r="N14" s="1027"/>
      <c r="O14" s="1028"/>
      <c r="P14" s="1027"/>
      <c r="Q14" s="1028"/>
      <c r="R14" s="1027"/>
      <c r="S14" s="1028"/>
      <c r="T14" s="1027"/>
      <c r="U14" s="1028"/>
      <c r="V14" s="1027"/>
      <c r="W14" s="1028"/>
      <c r="X14" s="225">
        <f>IF(D13="X",1,IF(F13="X",2,IF(H13="X",3,IF(J13="X",4,IF(L13="X",5,IF(N13="X",6,IF(P13="X",7,IF(R13="X",8,IF(T13="X",9,IF(V13="X",10,0))))))))))</f>
        <v>0</v>
      </c>
      <c r="Y14" s="204" t="str">
        <f>IF(X14=0,"",IF(X14=1,Datos!$Q$2,""))</f>
        <v/>
      </c>
      <c r="Z14" s="204" t="str">
        <f>IF(X14=0,"",IF(X14=2,Datos!$Q$3,""))</f>
        <v/>
      </c>
      <c r="AA14" s="204" t="str">
        <f>IF(X14=0,"",IF(X14=3,Datos!$Q$4,""))</f>
        <v/>
      </c>
      <c r="AB14" s="204" t="str">
        <f>IF(X14=0,"",IF(X14=4,Datos!$Q$5,""))</f>
        <v/>
      </c>
      <c r="AC14" s="204" t="str">
        <f>IF(X14=0,"",IF(X14=5,Datos!$Q$6,""))</f>
        <v/>
      </c>
      <c r="AD14" s="204" t="str">
        <f>IF(X14=0,"",IF(X14=6,Datos!$Q$2,""))</f>
        <v/>
      </c>
      <c r="AE14" s="204" t="str">
        <f>IF(X14=0,"",IF(X14=7,Datos!$Q$3,""))</f>
        <v/>
      </c>
      <c r="AF14" s="204" t="str">
        <f>IF(X14=0,"",IF(X14=8,Datos!$Q$4,""))</f>
        <v/>
      </c>
      <c r="AG14" s="204" t="str">
        <f>IF(X14=0,"",IF(X14=9,Datos!$Q$5,""))</f>
        <v/>
      </c>
      <c r="AH14" s="204" t="str">
        <f>IF(X14=0,"",IF(X14=10,Datos!$Q$6,""))</f>
        <v/>
      </c>
      <c r="AJ14" s="205" t="str">
        <f>IF(Y14&lt;&gt;"",Y14,IF(AD14&lt;&gt;"",AD14,""))</f>
        <v/>
      </c>
      <c r="AK14" s="205" t="str">
        <f>IF(Z14&lt;&gt;"",Z14,IF(AE14&lt;&gt;"",AE14,""))</f>
        <v/>
      </c>
      <c r="AL14" s="205" t="str">
        <f>IF(AA14&lt;&gt;"",AA14,IF(AF14&lt;&gt;"",AF14,""))</f>
        <v/>
      </c>
      <c r="AM14" s="205" t="str">
        <f>IF(AB14&lt;&gt;"",AB14,IF(AG14&lt;&gt;"",AG14,""))</f>
        <v/>
      </c>
      <c r="AN14" s="205" t="str">
        <f>IF(AC14&lt;&gt;"",AC14,IF(AH14&lt;&gt;"",AH14,""))</f>
        <v/>
      </c>
    </row>
    <row r="15" spans="2:40" ht="20.100000000000001" customHeight="1">
      <c r="B15" s="1022">
        <v>6</v>
      </c>
      <c r="C15" s="1023" t="str">
        <f>IF(Riesgo6!$D$20="","",IF(AND(Riesgo6!$AK$13&lt;&gt;1,Riesgo6!$AK$13&lt;&gt;5),Riesgo6!$D$20,""))</f>
        <v/>
      </c>
      <c r="D15" s="1025"/>
      <c r="E15" s="1026"/>
      <c r="F15" s="1025"/>
      <c r="G15" s="1026"/>
      <c r="H15" s="1025"/>
      <c r="I15" s="1026"/>
      <c r="J15" s="1025"/>
      <c r="K15" s="1026"/>
      <c r="L15" s="1025"/>
      <c r="M15" s="1026"/>
      <c r="N15" s="1025"/>
      <c r="O15" s="1026"/>
      <c r="P15" s="1025"/>
      <c r="Q15" s="1026"/>
      <c r="R15" s="1025"/>
      <c r="S15" s="1026"/>
      <c r="T15" s="1025"/>
      <c r="U15" s="1026"/>
      <c r="V15" s="1025"/>
      <c r="W15" s="1026"/>
    </row>
    <row r="16" spans="2:40" ht="20.100000000000001" customHeight="1">
      <c r="B16" s="1022"/>
      <c r="C16" s="1024"/>
      <c r="D16" s="1027"/>
      <c r="E16" s="1028"/>
      <c r="F16" s="1027"/>
      <c r="G16" s="1028"/>
      <c r="H16" s="1027"/>
      <c r="I16" s="1028"/>
      <c r="J16" s="1027"/>
      <c r="K16" s="1028"/>
      <c r="L16" s="1027"/>
      <c r="M16" s="1028"/>
      <c r="N16" s="1027"/>
      <c r="O16" s="1028"/>
      <c r="P16" s="1027"/>
      <c r="Q16" s="1028"/>
      <c r="R16" s="1027"/>
      <c r="S16" s="1028"/>
      <c r="T16" s="1027"/>
      <c r="U16" s="1028"/>
      <c r="V16" s="1027"/>
      <c r="W16" s="1028"/>
      <c r="X16" s="225">
        <f>IF(D15="X",1,IF(F15="X",2,IF(H15="X",3,IF(J15="X",4,IF(L15="X",5,IF(N15="X",6,IF(P15="X",7,IF(R15="X",8,IF(T15="X",9,IF(V15="X",10,0))))))))))</f>
        <v>0</v>
      </c>
      <c r="Y16" s="204" t="str">
        <f>IF(X16=0,"",IF(X16=1,Datos!$Q$2,""))</f>
        <v/>
      </c>
      <c r="Z16" s="204" t="str">
        <f>IF(X16=0,"",IF(X16=2,Datos!$Q$3,""))</f>
        <v/>
      </c>
      <c r="AA16" s="204" t="str">
        <f>IF(X16=0,"",IF(X16=3,Datos!$Q$4,""))</f>
        <v/>
      </c>
      <c r="AB16" s="204" t="str">
        <f>IF(X16=0,"",IF(X16=4,Datos!$Q$5,""))</f>
        <v/>
      </c>
      <c r="AC16" s="204" t="str">
        <f>IF(X16=0,"",IF(X16=5,Datos!$Q$6,""))</f>
        <v/>
      </c>
      <c r="AD16" s="204" t="str">
        <f>IF(X16=0,"",IF(X16=6,Datos!$Q$2,""))</f>
        <v/>
      </c>
      <c r="AE16" s="204" t="str">
        <f>IF(X16=0,"",IF(X16=7,Datos!$Q$3,""))</f>
        <v/>
      </c>
      <c r="AF16" s="204" t="str">
        <f>IF(X16=0,"",IF(X16=8,Datos!$Q$4,""))</f>
        <v/>
      </c>
      <c r="AG16" s="204" t="str">
        <f>IF(X16=0,"",IF(X16=9,Datos!$Q$5,""))</f>
        <v/>
      </c>
      <c r="AH16" s="204" t="str">
        <f>IF(X16=0,"",IF(X16=10,Datos!$Q$6,""))</f>
        <v/>
      </c>
      <c r="AJ16" s="205" t="str">
        <f>IF(Y16&lt;&gt;"",Y16,IF(AD16&lt;&gt;"",AD16,""))</f>
        <v/>
      </c>
      <c r="AK16" s="205" t="str">
        <f>IF(Z16&lt;&gt;"",Z16,IF(AE16&lt;&gt;"",AE16,""))</f>
        <v/>
      </c>
      <c r="AL16" s="205" t="str">
        <f>IF(AA16&lt;&gt;"",AA16,IF(AF16&lt;&gt;"",AF16,""))</f>
        <v/>
      </c>
      <c r="AM16" s="205" t="str">
        <f>IF(AB16&lt;&gt;"",AB16,IF(AG16&lt;&gt;"",AG16,""))</f>
        <v/>
      </c>
      <c r="AN16" s="205" t="str">
        <f>IF(AC16&lt;&gt;"",AC16,IF(AH16&lt;&gt;"",AH16,""))</f>
        <v/>
      </c>
    </row>
    <row r="17" spans="2:40" ht="20.100000000000001" hidden="1" customHeight="1">
      <c r="B17" s="1022">
        <v>7</v>
      </c>
      <c r="C17" s="1023" t="str">
        <f>IF(Riesgo7!$D$20="","",IF(AND(Riesgo7!$AK$13&lt;&gt;1,Riesgo7!$AK$13&lt;&gt;5),Riesgo7!$D$20,""))</f>
        <v/>
      </c>
      <c r="D17" s="1025"/>
      <c r="E17" s="1026"/>
      <c r="F17" s="1025"/>
      <c r="G17" s="1026"/>
      <c r="H17" s="1025"/>
      <c r="I17" s="1026"/>
      <c r="J17" s="1025"/>
      <c r="K17" s="1026"/>
      <c r="L17" s="1025"/>
      <c r="M17" s="1026"/>
      <c r="N17" s="1025"/>
      <c r="O17" s="1026"/>
      <c r="P17" s="1025"/>
      <c r="Q17" s="1026"/>
      <c r="R17" s="1025"/>
      <c r="S17" s="1026"/>
      <c r="T17" s="1025"/>
      <c r="U17" s="1026"/>
      <c r="V17" s="1025"/>
      <c r="W17" s="1026"/>
    </row>
    <row r="18" spans="2:40" ht="20.100000000000001" hidden="1" customHeight="1">
      <c r="B18" s="1022"/>
      <c r="C18" s="1024"/>
      <c r="D18" s="1027"/>
      <c r="E18" s="1028"/>
      <c r="F18" s="1027"/>
      <c r="G18" s="1028"/>
      <c r="H18" s="1027"/>
      <c r="I18" s="1028"/>
      <c r="J18" s="1027"/>
      <c r="K18" s="1028"/>
      <c r="L18" s="1027"/>
      <c r="M18" s="1028"/>
      <c r="N18" s="1027"/>
      <c r="O18" s="1028"/>
      <c r="P18" s="1027"/>
      <c r="Q18" s="1028"/>
      <c r="R18" s="1027"/>
      <c r="S18" s="1028"/>
      <c r="T18" s="1027"/>
      <c r="U18" s="1028"/>
      <c r="V18" s="1027"/>
      <c r="W18" s="1028"/>
      <c r="X18" s="225">
        <f>IF(D17="X",1,IF(F17="X",2,IF(H17="X",3,IF(J17="X",4,IF(L17="X",5,IF(N17="X",6,IF(P17="X",7,IF(R17="X",8,IF(T17="X",9,IF(V17="X",10,0))))))))))</f>
        <v>0</v>
      </c>
      <c r="Y18" s="204" t="str">
        <f>IF(X18=0,"",IF(X18=1,Datos!$Q$2,""))</f>
        <v/>
      </c>
      <c r="Z18" s="204" t="str">
        <f>IF(X18=0,"",IF(X18=2,Datos!$Q$3,""))</f>
        <v/>
      </c>
      <c r="AA18" s="204" t="str">
        <f>IF(X18=0,"",IF(X18=3,Datos!$Q$4,""))</f>
        <v/>
      </c>
      <c r="AB18" s="204" t="str">
        <f>IF(X18=0,"",IF(X18=4,Datos!$Q$5,""))</f>
        <v/>
      </c>
      <c r="AC18" s="204" t="str">
        <f>IF(X18=0,"",IF(X18=5,Datos!$Q$6,""))</f>
        <v/>
      </c>
      <c r="AD18" s="204" t="str">
        <f>IF(X18=0,"",IF(X18=6,Datos!$Q$2,""))</f>
        <v/>
      </c>
      <c r="AE18" s="204" t="str">
        <f>IF(X18=0,"",IF(X18=7,Datos!$Q$3,""))</f>
        <v/>
      </c>
      <c r="AF18" s="204" t="str">
        <f>IF(X18=0,"",IF(X18=8,Datos!$Q$4,""))</f>
        <v/>
      </c>
      <c r="AG18" s="204" t="str">
        <f>IF(X18=0,"",IF(X18=9,Datos!$Q$5,""))</f>
        <v/>
      </c>
      <c r="AH18" s="204" t="str">
        <f>IF(X18=0,"",IF(X18=10,Datos!$Q$6,""))</f>
        <v/>
      </c>
      <c r="AJ18" s="205" t="str">
        <f>IF(Y18&lt;&gt;"",Y18,IF(AD18&lt;&gt;"",AD18,""))</f>
        <v/>
      </c>
      <c r="AK18" s="205" t="str">
        <f>IF(Z18&lt;&gt;"",Z18,IF(AE18&lt;&gt;"",AE18,""))</f>
        <v/>
      </c>
      <c r="AL18" s="205" t="str">
        <f>IF(AA18&lt;&gt;"",AA18,IF(AF18&lt;&gt;"",AF18,""))</f>
        <v/>
      </c>
      <c r="AM18" s="205" t="str">
        <f>IF(AB18&lt;&gt;"",AB18,IF(AG18&lt;&gt;"",AG18,""))</f>
        <v/>
      </c>
      <c r="AN18" s="205" t="str">
        <f>IF(AC18&lt;&gt;"",AC18,IF(AH18&lt;&gt;"",AH18,""))</f>
        <v/>
      </c>
    </row>
    <row r="19" spans="2:40" ht="20.100000000000001" hidden="1" customHeight="1">
      <c r="B19" s="1022">
        <v>8</v>
      </c>
      <c r="C19" s="1023" t="str">
        <f>IF(Riesgo8!$D$20="","",IF(AND(Riesgo8!$AK$13&lt;&gt;1,Riesgo8!$AK$13&lt;&gt;5),Riesgo8!$D$20,""))</f>
        <v>Daño de activos al sfdx</v>
      </c>
      <c r="D19" s="1025"/>
      <c r="E19" s="1026"/>
      <c r="F19" s="1025"/>
      <c r="G19" s="1026"/>
      <c r="H19" s="1025"/>
      <c r="I19" s="1026"/>
      <c r="J19" s="1025"/>
      <c r="K19" s="1026"/>
      <c r="L19" s="1025"/>
      <c r="M19" s="1026"/>
      <c r="N19" s="1025"/>
      <c r="O19" s="1026"/>
      <c r="P19" s="1025"/>
      <c r="Q19" s="1026"/>
      <c r="R19" s="1025"/>
      <c r="S19" s="1026"/>
      <c r="T19" s="1025"/>
      <c r="U19" s="1026"/>
      <c r="V19" s="1025"/>
      <c r="W19" s="1026"/>
    </row>
    <row r="20" spans="2:40" ht="20.100000000000001" hidden="1" customHeight="1">
      <c r="B20" s="1022"/>
      <c r="C20" s="1024"/>
      <c r="D20" s="1027"/>
      <c r="E20" s="1028"/>
      <c r="F20" s="1027"/>
      <c r="G20" s="1028"/>
      <c r="H20" s="1027"/>
      <c r="I20" s="1028"/>
      <c r="J20" s="1027"/>
      <c r="K20" s="1028"/>
      <c r="L20" s="1027"/>
      <c r="M20" s="1028"/>
      <c r="N20" s="1027"/>
      <c r="O20" s="1028"/>
      <c r="P20" s="1027"/>
      <c r="Q20" s="1028"/>
      <c r="R20" s="1027"/>
      <c r="S20" s="1028"/>
      <c r="T20" s="1027"/>
      <c r="U20" s="1028"/>
      <c r="V20" s="1027"/>
      <c r="W20" s="1028"/>
      <c r="X20" s="225">
        <f>IF(D19="X",1,IF(F19="X",2,IF(H19="X",3,IF(J19="X",4,IF(L19="X",5,IF(N19="X",6,IF(P19="X",7,IF(R19="X",8,IF(T19="X",9,IF(V19="X",10,0))))))))))</f>
        <v>0</v>
      </c>
      <c r="Y20" s="204" t="str">
        <f>IF(X20=0,"",IF(X20=1,Datos!$Q$2,""))</f>
        <v/>
      </c>
      <c r="Z20" s="204" t="str">
        <f>IF(X20=0,"",IF(X20=2,Datos!$Q$3,""))</f>
        <v/>
      </c>
      <c r="AA20" s="204" t="str">
        <f>IF(X20=0,"",IF(X20=3,Datos!$Q$4,""))</f>
        <v/>
      </c>
      <c r="AB20" s="204" t="str">
        <f>IF(X20=0,"",IF(X20=4,Datos!$Q$5,""))</f>
        <v/>
      </c>
      <c r="AC20" s="204" t="str">
        <f>IF(X20=0,"",IF(X20=5,Datos!$Q$6,""))</f>
        <v/>
      </c>
      <c r="AD20" s="204" t="str">
        <f>IF(X20=0,"",IF(X20=6,Datos!$Q$2,""))</f>
        <v/>
      </c>
      <c r="AE20" s="204" t="str">
        <f>IF(X20=0,"",IF(X20=7,Datos!$Q$3,""))</f>
        <v/>
      </c>
      <c r="AF20" s="204" t="str">
        <f>IF(X20=0,"",IF(X20=8,Datos!$Q$4,""))</f>
        <v/>
      </c>
      <c r="AG20" s="204" t="str">
        <f>IF(X20=0,"",IF(X20=9,Datos!$Q$5,""))</f>
        <v/>
      </c>
      <c r="AH20" s="204" t="str">
        <f>IF(X20=0,"",IF(X20=10,Datos!$Q$6,""))</f>
        <v/>
      </c>
      <c r="AJ20" s="205" t="str">
        <f>IF(Y20&lt;&gt;"",Y20,IF(AD20&lt;&gt;"",AD20,""))</f>
        <v/>
      </c>
      <c r="AK20" s="205" t="str">
        <f>IF(Z20&lt;&gt;"",Z20,IF(AE20&lt;&gt;"",AE20,""))</f>
        <v/>
      </c>
      <c r="AL20" s="205" t="str">
        <f>IF(AA20&lt;&gt;"",AA20,IF(AF20&lt;&gt;"",AF20,""))</f>
        <v/>
      </c>
      <c r="AM20" s="205" t="str">
        <f>IF(AB20&lt;&gt;"",AB20,IF(AG20&lt;&gt;"",AG20,""))</f>
        <v/>
      </c>
      <c r="AN20" s="205" t="str">
        <f>IF(AC20&lt;&gt;"",AC20,IF(AH20&lt;&gt;"",AH20,""))</f>
        <v/>
      </c>
    </row>
    <row r="21" spans="2:40" ht="20.100000000000001" hidden="1" customHeight="1">
      <c r="B21" s="1022">
        <v>9</v>
      </c>
      <c r="C21" s="1023" t="str">
        <f>IF(Riesgo9!$D$20="","",IF(AND(Riesgo9!$AK$13&lt;&gt;1,Riesgo9!$AK$13&lt;&gt;5),Riesgo9!$D$20,""))</f>
        <v>Daño de activos al sfdx</v>
      </c>
      <c r="D21" s="1025"/>
      <c r="E21" s="1026"/>
      <c r="F21" s="1025"/>
      <c r="G21" s="1026"/>
      <c r="H21" s="1025"/>
      <c r="I21" s="1026"/>
      <c r="J21" s="1025"/>
      <c r="K21" s="1026"/>
      <c r="L21" s="1025"/>
      <c r="M21" s="1026"/>
      <c r="N21" s="1025"/>
      <c r="O21" s="1026"/>
      <c r="P21" s="1025"/>
      <c r="Q21" s="1026"/>
      <c r="R21" s="1025"/>
      <c r="S21" s="1026"/>
      <c r="T21" s="1025"/>
      <c r="U21" s="1026"/>
      <c r="V21" s="1025"/>
      <c r="W21" s="1026"/>
    </row>
    <row r="22" spans="2:40" ht="20.100000000000001" hidden="1" customHeight="1">
      <c r="B22" s="1022"/>
      <c r="C22" s="1024"/>
      <c r="D22" s="1027"/>
      <c r="E22" s="1028"/>
      <c r="F22" s="1027"/>
      <c r="G22" s="1028"/>
      <c r="H22" s="1027"/>
      <c r="I22" s="1028"/>
      <c r="J22" s="1027"/>
      <c r="K22" s="1028"/>
      <c r="L22" s="1027"/>
      <c r="M22" s="1028"/>
      <c r="N22" s="1027"/>
      <c r="O22" s="1028"/>
      <c r="P22" s="1027"/>
      <c r="Q22" s="1028"/>
      <c r="R22" s="1027"/>
      <c r="S22" s="1028"/>
      <c r="T22" s="1027"/>
      <c r="U22" s="1028"/>
      <c r="V22" s="1027"/>
      <c r="W22" s="1028"/>
      <c r="X22" s="225">
        <f>IF(D21="X",1,IF(F21="X",2,IF(H21="X",3,IF(J21="X",4,IF(L21="X",5,IF(N21="X",6,IF(P21="X",7,IF(R21="X",8,IF(T21="X",9,IF(V21="X",10,0))))))))))</f>
        <v>0</v>
      </c>
      <c r="Y22" s="204" t="str">
        <f>IF(X22=0,"",IF(X22=1,Datos!$Q$2,""))</f>
        <v/>
      </c>
      <c r="Z22" s="204" t="str">
        <f>IF(X22=0,"",IF(X22=2,Datos!$Q$3,""))</f>
        <v/>
      </c>
      <c r="AA22" s="204" t="str">
        <f>IF(X22=0,"",IF(X22=3,Datos!$Q$4,""))</f>
        <v/>
      </c>
      <c r="AB22" s="204" t="str">
        <f>IF(X22=0,"",IF(X22=4,Datos!$Q$5,""))</f>
        <v/>
      </c>
      <c r="AC22" s="204" t="str">
        <f>IF(X22=0,"",IF(X22=5,Datos!$Q$6,""))</f>
        <v/>
      </c>
      <c r="AD22" s="204" t="str">
        <f>IF(X22=0,"",IF(X22=6,Datos!$Q$2,""))</f>
        <v/>
      </c>
      <c r="AE22" s="204" t="str">
        <f>IF(X22=0,"",IF(X22=7,Datos!$Q$3,""))</f>
        <v/>
      </c>
      <c r="AF22" s="204" t="str">
        <f>IF(X22=0,"",IF(X22=8,Datos!$Q$4,""))</f>
        <v/>
      </c>
      <c r="AG22" s="204" t="str">
        <f>IF(X22=0,"",IF(X22=9,Datos!$Q$5,""))</f>
        <v/>
      </c>
      <c r="AH22" s="204" t="str">
        <f>IF(X22=0,"",IF(X22=10,Datos!$Q$6,""))</f>
        <v/>
      </c>
      <c r="AJ22" s="205" t="str">
        <f>IF(Y22&lt;&gt;"",Y22,IF(AD22&lt;&gt;"",AD22,""))</f>
        <v/>
      </c>
      <c r="AK22" s="205" t="str">
        <f>IF(Z22&lt;&gt;"",Z22,IF(AE22&lt;&gt;"",AE22,""))</f>
        <v/>
      </c>
      <c r="AL22" s="205" t="str">
        <f>IF(AA22&lt;&gt;"",AA22,IF(AF22&lt;&gt;"",AF22,""))</f>
        <v/>
      </c>
      <c r="AM22" s="205" t="str">
        <f>IF(AB22&lt;&gt;"",AB22,IF(AG22&lt;&gt;"",AG22,""))</f>
        <v/>
      </c>
      <c r="AN22" s="205" t="str">
        <f>IF(AC22&lt;&gt;"",AC22,IF(AH22&lt;&gt;"",AH22,""))</f>
        <v/>
      </c>
    </row>
    <row r="23" spans="2:40" ht="20.100000000000001" hidden="1" customHeight="1">
      <c r="B23" s="1022">
        <v>10</v>
      </c>
      <c r="C23" s="1023" t="str">
        <f>IF(Riesgo10!$D$20="","",IF(AND(Riesgo10!$AK$13&lt;&gt;1,Riesgo10!$AK$13&lt;&gt;5),Riesgo10!$D$20,""))</f>
        <v/>
      </c>
      <c r="D23" s="1025"/>
      <c r="E23" s="1026"/>
      <c r="F23" s="1025"/>
      <c r="G23" s="1026"/>
      <c r="H23" s="1025"/>
      <c r="I23" s="1026"/>
      <c r="J23" s="1025"/>
      <c r="K23" s="1026"/>
      <c r="L23" s="1025"/>
      <c r="M23" s="1026"/>
      <c r="N23" s="1025"/>
      <c r="O23" s="1026"/>
      <c r="P23" s="1025"/>
      <c r="Q23" s="1026"/>
      <c r="R23" s="1025"/>
      <c r="S23" s="1026"/>
      <c r="T23" s="1025"/>
      <c r="U23" s="1026"/>
      <c r="V23" s="1025"/>
      <c r="W23" s="1026"/>
    </row>
    <row r="24" spans="2:40" ht="20.100000000000001" hidden="1" customHeight="1">
      <c r="B24" s="1022"/>
      <c r="C24" s="1024"/>
      <c r="D24" s="1027"/>
      <c r="E24" s="1028"/>
      <c r="F24" s="1027"/>
      <c r="G24" s="1028"/>
      <c r="H24" s="1027"/>
      <c r="I24" s="1028"/>
      <c r="J24" s="1027"/>
      <c r="K24" s="1028"/>
      <c r="L24" s="1027"/>
      <c r="M24" s="1028"/>
      <c r="N24" s="1027"/>
      <c r="O24" s="1028"/>
      <c r="P24" s="1027"/>
      <c r="Q24" s="1028"/>
      <c r="R24" s="1027"/>
      <c r="S24" s="1028"/>
      <c r="T24" s="1027"/>
      <c r="U24" s="1028"/>
      <c r="V24" s="1027"/>
      <c r="W24" s="1028"/>
      <c r="X24" s="225">
        <f>IF(D23="X",1,IF(F23="X",2,IF(H23="X",3,IF(J23="X",4,IF(L23="X",5,IF(N23="X",6,IF(P23="X",7,IF(R23="X",8,IF(T23="X",9,IF(V23="X",10,0))))))))))</f>
        <v>0</v>
      </c>
      <c r="Y24" s="204" t="str">
        <f>IF(X24=0,"",IF(X24=1,Datos!$Q$2,""))</f>
        <v/>
      </c>
      <c r="Z24" s="204" t="str">
        <f>IF(X24=0,"",IF(X24=2,Datos!$Q$3,""))</f>
        <v/>
      </c>
      <c r="AA24" s="204" t="str">
        <f>IF(X24=0,"",IF(X24=3,Datos!$Q$4,""))</f>
        <v/>
      </c>
      <c r="AB24" s="204" t="str">
        <f>IF(X24=0,"",IF(X24=4,Datos!$Q$5,""))</f>
        <v/>
      </c>
      <c r="AC24" s="204" t="str">
        <f>IF(X24=0,"",IF(X24=5,Datos!$Q$6,""))</f>
        <v/>
      </c>
      <c r="AD24" s="204" t="str">
        <f>IF(X24=0,"",IF(X24=6,Datos!$Q$2,""))</f>
        <v/>
      </c>
      <c r="AE24" s="204" t="str">
        <f>IF(X24=0,"",IF(X24=7,Datos!$Q$3,""))</f>
        <v/>
      </c>
      <c r="AF24" s="204" t="str">
        <f>IF(X24=0,"",IF(X24=8,Datos!$Q$4,""))</f>
        <v/>
      </c>
      <c r="AG24" s="204" t="str">
        <f>IF(X24=0,"",IF(X24=9,Datos!$Q$5,""))</f>
        <v/>
      </c>
      <c r="AH24" s="204" t="str">
        <f>IF(X24=0,"",IF(X24=10,Datos!$Q$6,""))</f>
        <v/>
      </c>
      <c r="AJ24" s="205" t="str">
        <f>IF(Y24&lt;&gt;"",Y24,IF(AD24&lt;&gt;"",AD24,""))</f>
        <v/>
      </c>
      <c r="AK24" s="205" t="str">
        <f>IF(Z24&lt;&gt;"",Z24,IF(AE24&lt;&gt;"",AE24,""))</f>
        <v/>
      </c>
      <c r="AL24" s="205" t="str">
        <f>IF(AA24&lt;&gt;"",AA24,IF(AF24&lt;&gt;"",AF24,""))</f>
        <v/>
      </c>
      <c r="AM24" s="205" t="str">
        <f>IF(AB24&lt;&gt;"",AB24,IF(AG24&lt;&gt;"",AG24,""))</f>
        <v/>
      </c>
      <c r="AN24" s="205" t="str">
        <f>IF(AC24&lt;&gt;"",AC24,IF(AH24&lt;&gt;"",AH24,""))</f>
        <v/>
      </c>
    </row>
  </sheetData>
  <sheetProtection algorithmName="SHA-512" hashValue="cQ6Vg5nTBjS4fgvIFY7M2TFJI6OSZ/uxwdMfOekWYjeTi8H8u4LH01c487xiTGZTznOX2U3/zPljfCutTXAqQQ==" saltValue="TvpB74DkIC5ur5nkQSNVrg==" spinCount="100000" sheet="1" objects="1" scenarios="1"/>
  <mergeCells count="134">
    <mergeCell ref="B1:W1"/>
    <mergeCell ref="C2:M2"/>
    <mergeCell ref="D3:M3"/>
    <mergeCell ref="N3:W3"/>
    <mergeCell ref="R21:S22"/>
    <mergeCell ref="T21:U22"/>
    <mergeCell ref="V21:W22"/>
    <mergeCell ref="R23:S24"/>
    <mergeCell ref="T23:U24"/>
    <mergeCell ref="V23:W24"/>
    <mergeCell ref="R11:S12"/>
    <mergeCell ref="T11:U12"/>
    <mergeCell ref="V11:W12"/>
    <mergeCell ref="R17:S18"/>
    <mergeCell ref="T17:U18"/>
    <mergeCell ref="V17:W18"/>
    <mergeCell ref="R19:S20"/>
    <mergeCell ref="T19:U20"/>
    <mergeCell ref="V19:W20"/>
    <mergeCell ref="V4:W4"/>
    <mergeCell ref="B5:B6"/>
    <mergeCell ref="C5:C6"/>
    <mergeCell ref="D5:E6"/>
    <mergeCell ref="F5:G6"/>
    <mergeCell ref="H5:I6"/>
    <mergeCell ref="J5:K6"/>
    <mergeCell ref="L5:M6"/>
    <mergeCell ref="N5:O6"/>
    <mergeCell ref="P5:Q6"/>
    <mergeCell ref="R5:S6"/>
    <mergeCell ref="T5:U6"/>
    <mergeCell ref="V5:W6"/>
    <mergeCell ref="D4:E4"/>
    <mergeCell ref="F4:G4"/>
    <mergeCell ref="H4:I4"/>
    <mergeCell ref="J4:K4"/>
    <mergeCell ref="L4:M4"/>
    <mergeCell ref="N4:O4"/>
    <mergeCell ref="P4:Q4"/>
    <mergeCell ref="R4:S4"/>
    <mergeCell ref="T4:U4"/>
    <mergeCell ref="R7:S8"/>
    <mergeCell ref="T7:U8"/>
    <mergeCell ref="V7:W8"/>
    <mergeCell ref="B9:B10"/>
    <mergeCell ref="C9:C10"/>
    <mergeCell ref="D9:E10"/>
    <mergeCell ref="F9:G10"/>
    <mergeCell ref="H9:I10"/>
    <mergeCell ref="J9:K10"/>
    <mergeCell ref="L9:M10"/>
    <mergeCell ref="N9:O10"/>
    <mergeCell ref="P9:Q10"/>
    <mergeCell ref="R9:S10"/>
    <mergeCell ref="T9:U10"/>
    <mergeCell ref="V9:W10"/>
    <mergeCell ref="B7:B8"/>
    <mergeCell ref="C7:C8"/>
    <mergeCell ref="D7:E8"/>
    <mergeCell ref="F7:G8"/>
    <mergeCell ref="H7:I8"/>
    <mergeCell ref="J7:K8"/>
    <mergeCell ref="L7:M8"/>
    <mergeCell ref="N7:O8"/>
    <mergeCell ref="P7:Q8"/>
    <mergeCell ref="B11:B12"/>
    <mergeCell ref="C11:C12"/>
    <mergeCell ref="D11:E12"/>
    <mergeCell ref="F11:G12"/>
    <mergeCell ref="H11:I12"/>
    <mergeCell ref="J11:K12"/>
    <mergeCell ref="L11:M12"/>
    <mergeCell ref="N11:O12"/>
    <mergeCell ref="P11:Q12"/>
    <mergeCell ref="J13:K14"/>
    <mergeCell ref="L13:M14"/>
    <mergeCell ref="N13:O14"/>
    <mergeCell ref="P13:Q14"/>
    <mergeCell ref="R13:S14"/>
    <mergeCell ref="T13:U14"/>
    <mergeCell ref="V13:W14"/>
    <mergeCell ref="B15:B16"/>
    <mergeCell ref="C15:C16"/>
    <mergeCell ref="D15:E16"/>
    <mergeCell ref="F15:G16"/>
    <mergeCell ref="H15:I16"/>
    <mergeCell ref="J15:K16"/>
    <mergeCell ref="L15:M16"/>
    <mergeCell ref="N15:O16"/>
    <mergeCell ref="P15:Q16"/>
    <mergeCell ref="R15:S16"/>
    <mergeCell ref="T15:U16"/>
    <mergeCell ref="V15:W16"/>
    <mergeCell ref="D13:E14"/>
    <mergeCell ref="F13:G14"/>
    <mergeCell ref="H13:I14"/>
    <mergeCell ref="B13:B14"/>
    <mergeCell ref="C13:C14"/>
    <mergeCell ref="B17:B18"/>
    <mergeCell ref="C17:C18"/>
    <mergeCell ref="D17:E18"/>
    <mergeCell ref="F17:G18"/>
    <mergeCell ref="H17:I18"/>
    <mergeCell ref="J17:K18"/>
    <mergeCell ref="L17:M18"/>
    <mergeCell ref="N17:O18"/>
    <mergeCell ref="P17:Q18"/>
    <mergeCell ref="B19:B20"/>
    <mergeCell ref="C19:C20"/>
    <mergeCell ref="D19:E20"/>
    <mergeCell ref="F19:G20"/>
    <mergeCell ref="H19:I20"/>
    <mergeCell ref="J19:K20"/>
    <mergeCell ref="L19:M20"/>
    <mergeCell ref="N19:O20"/>
    <mergeCell ref="P19:Q20"/>
    <mergeCell ref="B21:B22"/>
    <mergeCell ref="C21:C22"/>
    <mergeCell ref="D21:E22"/>
    <mergeCell ref="F21:G22"/>
    <mergeCell ref="H21:I22"/>
    <mergeCell ref="J21:K22"/>
    <mergeCell ref="L21:M22"/>
    <mergeCell ref="N21:O22"/>
    <mergeCell ref="P21:Q22"/>
    <mergeCell ref="B23:B24"/>
    <mergeCell ref="C23:C24"/>
    <mergeCell ref="D23:E24"/>
    <mergeCell ref="F23:G24"/>
    <mergeCell ref="H23:I24"/>
    <mergeCell ref="J23:K24"/>
    <mergeCell ref="L23:M24"/>
    <mergeCell ref="N23:O24"/>
    <mergeCell ref="P23:Q24"/>
  </mergeCells>
  <conditionalFormatting sqref="C5:C24">
    <cfRule type="cellIs" dxfId="37" priority="1" operator="notEqual">
      <formula>$X$3</formula>
    </cfRule>
  </conditionalFormatting>
  <dataValidations count="10">
    <dataValidation type="list" allowBlank="1" showInputMessage="1" showErrorMessage="1" sqref="D5:W6">
      <formula1>IF($X$6=0,$X$1)</formula1>
    </dataValidation>
    <dataValidation type="list" allowBlank="1" showInputMessage="1" showErrorMessage="1" sqref="D7:W8">
      <formula1>IF($X$8=0,$X$1)</formula1>
    </dataValidation>
    <dataValidation type="list" allowBlank="1" showInputMessage="1" showErrorMessage="1" sqref="D9:W10">
      <formula1>IF($X$10=0,$X$1)</formula1>
    </dataValidation>
    <dataValidation type="list" allowBlank="1" showInputMessage="1" showErrorMessage="1" sqref="D11:W12">
      <formula1>IF($X$12=0,$X$1)</formula1>
    </dataValidation>
    <dataValidation type="list" allowBlank="1" showInputMessage="1" showErrorMessage="1" sqref="D13:W14">
      <formula1>IF($X$14=0,$X$1)</formula1>
    </dataValidation>
    <dataValidation type="list" allowBlank="1" showInputMessage="1" showErrorMessage="1" sqref="D15:W16">
      <formula1>IF($X$16=0,$X$1)</formula1>
    </dataValidation>
    <dataValidation type="list" allowBlank="1" showInputMessage="1" showErrorMessage="1" sqref="D17:W18">
      <formula1>IF($X$18=0,$X$1)</formula1>
    </dataValidation>
    <dataValidation type="list" allowBlank="1" showInputMessage="1" showErrorMessage="1" sqref="D19:W20">
      <formula1>IF($X$20=0,$X$1)</formula1>
    </dataValidation>
    <dataValidation type="list" allowBlank="1" showInputMessage="1" showErrorMessage="1" sqref="D21:W22">
      <formula1>IF($X$22=0,$X$1)</formula1>
    </dataValidation>
    <dataValidation type="list" allowBlank="1" showInputMessage="1" showErrorMessage="1" sqref="D23:W24">
      <formula1>IF($X$24=0,$X$1)</formula1>
    </dataValidation>
  </dataValidations>
  <hyperlinks>
    <hyperlink ref="C5" location="Ficha1!I64" display="Ficha1!I64"/>
    <hyperlink ref="C5:C6" location="Riesgo1!J78" display="Riesgo1!J78"/>
    <hyperlink ref="C7" location="Ficha1!I64" display="Ficha1!I64"/>
    <hyperlink ref="C7:C8" location="Riesgo2!J78" display="Riesgo2!J78"/>
    <hyperlink ref="C9" location="Ficha1!I64" display="Ficha1!I64"/>
    <hyperlink ref="C9:C10" location="Riesgo3!J78" display="Riesgo3!J78"/>
    <hyperlink ref="C11" location="Ficha1!I64" display="Ficha1!I64"/>
    <hyperlink ref="C11:C12" location="Riesgo4!J78" display="Riesgo4!J78"/>
    <hyperlink ref="C13" location="Ficha1!I64" display="Ficha1!I64"/>
    <hyperlink ref="C13:C14" location="Riesgo5!J78" display="Riesgo5!J78"/>
    <hyperlink ref="C15" location="Ficha1!I64" display="Ficha1!I64"/>
    <hyperlink ref="C15:C16" location="Riesgo6!J78" display="Riesgo6!J78"/>
    <hyperlink ref="C17" location="Ficha1!I64" display="Ficha1!I64"/>
    <hyperlink ref="C17:C18" location="Riesgo7!J78" display="Riesgo7!J78"/>
    <hyperlink ref="C19" location="Ficha1!I64" display="Ficha1!I64"/>
    <hyperlink ref="C19:C20" location="Riesgo8!J78" display="Riesgo8!J78"/>
    <hyperlink ref="C21" location="Ficha1!I64" display="Ficha1!I64"/>
    <hyperlink ref="C21:C22" location="Riesgo9!J78" display="Riesgo9!J78"/>
    <hyperlink ref="C23" location="Ficha1!I64" display="Ficha1!I64"/>
    <hyperlink ref="C23:C24" location="Riesgo10!J78" display="Riesgo10!J78"/>
  </hyperlinks>
  <pageMargins left="0.7" right="0.7" top="0.75" bottom="0.75" header="0.3" footer="0.3"/>
  <pageSetup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35005" r:id="rId4" name="Option Button 189">
              <controlPr defaultSize="0" autoFill="0" autoLine="0" autoPict="0">
                <anchor moveWithCells="1">
                  <from>
                    <xdr:col>60</xdr:col>
                    <xdr:colOff>390525</xdr:colOff>
                    <xdr:row>0</xdr:row>
                    <xdr:rowOff>0</xdr:rowOff>
                  </from>
                  <to>
                    <xdr:col>60</xdr:col>
                    <xdr:colOff>714375</xdr:colOff>
                    <xdr:row>0</xdr:row>
                    <xdr:rowOff>447675</xdr:rowOff>
                  </to>
                </anchor>
              </controlPr>
            </control>
          </mc:Choice>
        </mc:AlternateContent>
        <mc:AlternateContent xmlns:mc="http://schemas.openxmlformats.org/markup-compatibility/2006">
          <mc:Choice Requires="x14">
            <control shapeId="35010" r:id="rId5" name="Option Button 194">
              <controlPr defaultSize="0" autoFill="0" autoLine="0" autoPict="0">
                <anchor moveWithCells="1">
                  <from>
                    <xdr:col>60</xdr:col>
                    <xdr:colOff>390525</xdr:colOff>
                    <xdr:row>1</xdr:row>
                    <xdr:rowOff>57150</xdr:rowOff>
                  </from>
                  <to>
                    <xdr:col>60</xdr:col>
                    <xdr:colOff>714375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B1:AO24"/>
  <sheetViews>
    <sheetView showGridLines="0" zoomScale="60" zoomScaleNormal="60" workbookViewId="0">
      <pane xSplit="3" ySplit="1" topLeftCell="D2" activePane="bottomRight" state="frozen"/>
      <selection pane="topRight" activeCell="D1" sqref="D1"/>
      <selection pane="bottomLeft" activeCell="A5" sqref="A5"/>
      <selection pane="bottomRight" activeCell="X1" sqref="X1:AO1048576"/>
    </sheetView>
  </sheetViews>
  <sheetFormatPr defaultColWidth="11.5703125" defaultRowHeight="15.75"/>
  <cols>
    <col min="1" max="1" width="1" style="201" customWidth="1"/>
    <col min="2" max="2" width="6" style="201" customWidth="1"/>
    <col min="3" max="3" width="64.28515625" style="201" customWidth="1"/>
    <col min="4" max="4" width="41.5703125" style="201" customWidth="1"/>
    <col min="5" max="5" width="3" style="201" customWidth="1"/>
    <col min="6" max="6" width="39.28515625" style="201" customWidth="1"/>
    <col min="7" max="7" width="3.140625" style="201" customWidth="1"/>
    <col min="8" max="8" width="39.28515625" style="201" customWidth="1"/>
    <col min="9" max="9" width="3.140625" style="201" customWidth="1"/>
    <col min="10" max="10" width="39.28515625" style="201" customWidth="1"/>
    <col min="11" max="11" width="3.140625" style="201" customWidth="1"/>
    <col min="12" max="12" width="39.28515625" style="201" customWidth="1"/>
    <col min="13" max="13" width="3.140625" style="201" customWidth="1"/>
    <col min="14" max="14" width="41.5703125" style="201" customWidth="1"/>
    <col min="15" max="15" width="3" style="201" customWidth="1"/>
    <col min="16" max="16" width="39.28515625" style="201" customWidth="1"/>
    <col min="17" max="17" width="3.140625" style="201" customWidth="1"/>
    <col min="18" max="18" width="39.28515625" style="201" customWidth="1"/>
    <col min="19" max="19" width="3.140625" style="201" customWidth="1"/>
    <col min="20" max="20" width="39.28515625" style="201" customWidth="1"/>
    <col min="21" max="21" width="3.140625" style="201" customWidth="1"/>
    <col min="22" max="22" width="39.28515625" style="201" customWidth="1"/>
    <col min="23" max="23" width="3.140625" style="201" customWidth="1"/>
    <col min="24" max="24" width="15.7109375" style="195" hidden="1" customWidth="1"/>
    <col min="25" max="25" width="12.7109375" style="201" hidden="1" customWidth="1"/>
    <col min="26" max="26" width="27.28515625" style="201" hidden="1" customWidth="1"/>
    <col min="27" max="27" width="27.7109375" style="201" hidden="1" customWidth="1"/>
    <col min="28" max="28" width="22.85546875" style="201" hidden="1" customWidth="1"/>
    <col min="29" max="34" width="21.5703125" style="201" hidden="1" customWidth="1"/>
    <col min="35" max="41" width="11.5703125" style="201" hidden="1" customWidth="1"/>
    <col min="42" max="48" width="11.5703125" style="201" customWidth="1"/>
    <col min="49" max="16384" width="11.5703125" style="201"/>
  </cols>
  <sheetData>
    <row r="1" spans="2:40" s="200" customFormat="1" ht="39.75" customHeight="1">
      <c r="B1" s="1031" t="s">
        <v>593</v>
      </c>
      <c r="C1" s="1031"/>
      <c r="D1" s="1031"/>
      <c r="E1" s="1031"/>
      <c r="F1" s="1031"/>
      <c r="G1" s="1031"/>
      <c r="H1" s="1031"/>
      <c r="I1" s="1031"/>
      <c r="J1" s="1031"/>
      <c r="K1" s="1031"/>
      <c r="L1" s="1031"/>
      <c r="M1" s="1031"/>
      <c r="N1" s="1031"/>
      <c r="O1" s="1031"/>
      <c r="P1" s="1031"/>
      <c r="Q1" s="1031"/>
      <c r="R1" s="1031"/>
      <c r="S1" s="1031"/>
      <c r="T1" s="1031"/>
      <c r="U1" s="1031"/>
      <c r="V1" s="1031"/>
      <c r="W1" s="1031"/>
      <c r="X1" s="224" t="str">
        <f>Datos!V2</f>
        <v>X</v>
      </c>
      <c r="Y1" s="198"/>
      <c r="Z1" s="198"/>
      <c r="AA1" s="199"/>
    </row>
    <row r="2" spans="2:40">
      <c r="C2" s="1032"/>
      <c r="D2" s="1033"/>
      <c r="E2" s="1033"/>
      <c r="F2" s="1033"/>
      <c r="G2" s="1033"/>
      <c r="H2" s="1033"/>
      <c r="I2" s="1033"/>
      <c r="J2" s="1033"/>
      <c r="K2" s="1033"/>
      <c r="L2" s="1033"/>
      <c r="M2" s="1033"/>
      <c r="N2" s="368"/>
      <c r="O2" s="368"/>
      <c r="P2" s="368"/>
      <c r="Q2" s="368"/>
      <c r="R2" s="368"/>
      <c r="S2" s="368"/>
      <c r="T2" s="368"/>
      <c r="U2" s="368"/>
      <c r="V2" s="368"/>
      <c r="W2" s="368"/>
    </row>
    <row r="3" spans="2:40">
      <c r="C3" s="202"/>
      <c r="D3" s="1035" t="s">
        <v>315</v>
      </c>
      <c r="E3" s="1035"/>
      <c r="F3" s="1035"/>
      <c r="G3" s="1035"/>
      <c r="H3" s="1035"/>
      <c r="I3" s="1035"/>
      <c r="J3" s="1035"/>
      <c r="K3" s="1035"/>
      <c r="L3" s="1035"/>
      <c r="M3" s="1035"/>
      <c r="N3" s="1035" t="s">
        <v>314</v>
      </c>
      <c r="O3" s="1035"/>
      <c r="P3" s="1035"/>
      <c r="Q3" s="1035"/>
      <c r="R3" s="1035"/>
      <c r="S3" s="1035"/>
      <c r="T3" s="1035"/>
      <c r="U3" s="1035"/>
      <c r="V3" s="1035"/>
      <c r="W3" s="1035"/>
      <c r="X3" s="203" t="str">
        <f>""</f>
        <v/>
      </c>
    </row>
    <row r="4" spans="2:40" ht="171" customHeight="1">
      <c r="B4" s="372" t="s">
        <v>291</v>
      </c>
      <c r="C4" s="372" t="s">
        <v>324</v>
      </c>
      <c r="D4" s="1038" t="s">
        <v>417</v>
      </c>
      <c r="E4" s="1039"/>
      <c r="F4" s="1038" t="s">
        <v>416</v>
      </c>
      <c r="G4" s="1039"/>
      <c r="H4" s="1038" t="s">
        <v>415</v>
      </c>
      <c r="I4" s="1039"/>
      <c r="J4" s="1038" t="s">
        <v>414</v>
      </c>
      <c r="K4" s="1039"/>
      <c r="L4" s="1038" t="s">
        <v>330</v>
      </c>
      <c r="M4" s="1039"/>
      <c r="N4" s="1029" t="s">
        <v>329</v>
      </c>
      <c r="O4" s="1030"/>
      <c r="P4" s="1029" t="s">
        <v>328</v>
      </c>
      <c r="Q4" s="1030"/>
      <c r="R4" s="1029" t="s">
        <v>327</v>
      </c>
      <c r="S4" s="1030"/>
      <c r="T4" s="1029" t="s">
        <v>326</v>
      </c>
      <c r="U4" s="1030"/>
      <c r="V4" s="1036" t="s">
        <v>325</v>
      </c>
      <c r="W4" s="1037"/>
      <c r="X4" s="196"/>
    </row>
    <row r="5" spans="2:40">
      <c r="B5" s="1022">
        <v>1</v>
      </c>
      <c r="C5" s="1023" t="str">
        <f>IF('CJ-CCN-RG-01 V1 F.22-10-2020'!$D$21="","",IF('CJ-CCN-RG-01 V1 F.22-10-2020'!$AK$13=5,'CJ-CCN-RG-01 V1 F.22-10-2020'!$D$21,""))</f>
        <v/>
      </c>
      <c r="D5" s="1025"/>
      <c r="E5" s="1026"/>
      <c r="F5" s="1025"/>
      <c r="G5" s="1026"/>
      <c r="H5" s="1025"/>
      <c r="I5" s="1026"/>
      <c r="J5" s="1025"/>
      <c r="K5" s="1026"/>
      <c r="L5" s="1025"/>
      <c r="M5" s="1026"/>
      <c r="N5" s="1025"/>
      <c r="O5" s="1026"/>
      <c r="P5" s="1025"/>
      <c r="Q5" s="1026"/>
      <c r="R5" s="1025"/>
      <c r="S5" s="1026"/>
      <c r="T5" s="1025"/>
      <c r="U5" s="1026"/>
      <c r="V5" s="1025"/>
      <c r="W5" s="1026"/>
    </row>
    <row r="6" spans="2:40" ht="16.5">
      <c r="B6" s="1022"/>
      <c r="C6" s="1024"/>
      <c r="D6" s="1027"/>
      <c r="E6" s="1028"/>
      <c r="F6" s="1027"/>
      <c r="G6" s="1028"/>
      <c r="H6" s="1027"/>
      <c r="I6" s="1028"/>
      <c r="J6" s="1027"/>
      <c r="K6" s="1028"/>
      <c r="L6" s="1027"/>
      <c r="M6" s="1028"/>
      <c r="N6" s="1027"/>
      <c r="O6" s="1028"/>
      <c r="P6" s="1027"/>
      <c r="Q6" s="1028"/>
      <c r="R6" s="1027"/>
      <c r="S6" s="1028"/>
      <c r="T6" s="1027"/>
      <c r="U6" s="1028"/>
      <c r="V6" s="1027"/>
      <c r="W6" s="1028"/>
      <c r="X6" s="225">
        <f>IF(D5="X",1,IF(F5="X",2,IF(H5="X",3,IF(J5="X",4,IF(L5="X",5,IF(N5="X",6,IF(P5="X",7,IF(R5="X",8,IF(T5="X",9,IF(V5="X",10,0))))))))))</f>
        <v>0</v>
      </c>
      <c r="Y6" s="204" t="str">
        <f>IF(X6=0,"",IF(X6=1,Datos!$R$6,""))</f>
        <v/>
      </c>
      <c r="Z6" s="204" t="str">
        <f>IF(X6=0,"",IF(X6=2,Datos!$R$5,""))</f>
        <v/>
      </c>
      <c r="AA6" s="204" t="str">
        <f>IF(X6=0,"",IF(X6=3,Datos!$R$4,""))</f>
        <v/>
      </c>
      <c r="AB6" s="204" t="str">
        <f>IF(X6=0,"",IF(X6=4,Datos!$R$3,""))</f>
        <v/>
      </c>
      <c r="AC6" s="204" t="str">
        <f>IF(X6=0,"",IF(X6=5,Datos!$R$2,""))</f>
        <v/>
      </c>
      <c r="AD6" s="204" t="str">
        <f>IF(X6=0,"",IF(X6=6,Datos!$R$6,""))</f>
        <v/>
      </c>
      <c r="AE6" s="204" t="str">
        <f>IF(X6=0,"",IF(X6=7,Datos!$R$5,""))</f>
        <v/>
      </c>
      <c r="AF6" s="204" t="str">
        <f>IF(X6=0,"",IF(X6=8,Datos!$R$4,""))</f>
        <v/>
      </c>
      <c r="AG6" s="204" t="str">
        <f>IF(X6=0,"",IF(X6=9,Datos!$R$3,""))</f>
        <v/>
      </c>
      <c r="AH6" s="204" t="str">
        <f>IF(X6=0,"",IF(X6=10,Datos!$R$2,""))</f>
        <v/>
      </c>
      <c r="AJ6" s="205" t="str">
        <f>IF(Y6&lt;&gt;"",Y6,IF(AD6&lt;&gt;"",AD6,""))</f>
        <v/>
      </c>
      <c r="AK6" s="205" t="str">
        <f>IF(Z6&lt;&gt;"",Z6,IF(AE6&lt;&gt;"",AE6,""))</f>
        <v/>
      </c>
      <c r="AL6" s="205" t="str">
        <f>IF(AA6&lt;&gt;"",AA6,IF(AF6&lt;&gt;"",AF6,""))</f>
        <v/>
      </c>
      <c r="AM6" s="205" t="str">
        <f>IF(AB6&lt;&gt;"",AB6,IF(AG6&lt;&gt;"",AG6,""))</f>
        <v/>
      </c>
      <c r="AN6" s="205" t="str">
        <f>IF(AC6&lt;&gt;"",AC6,IF(AH6&lt;&gt;"",AH6,""))</f>
        <v/>
      </c>
    </row>
    <row r="7" spans="2:40">
      <c r="B7" s="1022">
        <v>2</v>
      </c>
      <c r="C7" s="1023" t="str">
        <f>IF('CJ-CCN-RG-02 V1 F.22-10-2020'!$D$21="","",IF('CJ-CCN-RG-02 V1 F.22-10-2020'!$AK$13=5,'CJ-CCN-RG-02 V1 F.22-10-2020'!$D$21,""))</f>
        <v/>
      </c>
      <c r="D7" s="1025"/>
      <c r="E7" s="1026"/>
      <c r="F7" s="1025"/>
      <c r="G7" s="1026"/>
      <c r="H7" s="1025"/>
      <c r="I7" s="1026"/>
      <c r="J7" s="1025"/>
      <c r="K7" s="1026"/>
      <c r="L7" s="1025"/>
      <c r="M7" s="1026"/>
      <c r="N7" s="1025"/>
      <c r="O7" s="1026"/>
      <c r="P7" s="1025"/>
      <c r="Q7" s="1026"/>
      <c r="R7" s="1025"/>
      <c r="S7" s="1026"/>
      <c r="T7" s="1025"/>
      <c r="U7" s="1026"/>
      <c r="V7" s="1025"/>
      <c r="W7" s="1026"/>
    </row>
    <row r="8" spans="2:40" ht="16.5">
      <c r="B8" s="1022"/>
      <c r="C8" s="1024"/>
      <c r="D8" s="1027"/>
      <c r="E8" s="1028"/>
      <c r="F8" s="1027"/>
      <c r="G8" s="1028"/>
      <c r="H8" s="1027"/>
      <c r="I8" s="1028"/>
      <c r="J8" s="1027"/>
      <c r="K8" s="1028"/>
      <c r="L8" s="1027"/>
      <c r="M8" s="1028"/>
      <c r="N8" s="1027"/>
      <c r="O8" s="1028"/>
      <c r="P8" s="1027"/>
      <c r="Q8" s="1028"/>
      <c r="R8" s="1027"/>
      <c r="S8" s="1028"/>
      <c r="T8" s="1027"/>
      <c r="U8" s="1028"/>
      <c r="V8" s="1027"/>
      <c r="W8" s="1028"/>
      <c r="X8" s="225">
        <f>IF(D7="X",1,IF(F7="X",2,IF(H7="X",3,IF(J7="X",4,IF(L7="X",5,IF(N7="X",6,IF(P7="X",7,IF(R7="X",8,IF(T7="X",9,IF(V7="X",10,0))))))))))</f>
        <v>0</v>
      </c>
      <c r="Y8" s="204" t="str">
        <f>IF(X8=0,"",IF(X8=1,Datos!$R$6,""))</f>
        <v/>
      </c>
      <c r="Z8" s="204" t="str">
        <f>IF(X8=0,"",IF(X8=2,Datos!$R$5,""))</f>
        <v/>
      </c>
      <c r="AA8" s="204" t="str">
        <f>IF(X8=0,"",IF(X8=3,Datos!$R$4,""))</f>
        <v/>
      </c>
      <c r="AB8" s="204" t="str">
        <f>IF(X8=0,"",IF(X8=4,Datos!$R$3,""))</f>
        <v/>
      </c>
      <c r="AC8" s="204" t="str">
        <f>IF(X8=0,"",IF(X8=5,Datos!$R$2,""))</f>
        <v/>
      </c>
      <c r="AD8" s="204" t="str">
        <f>IF(X8=0,"",IF(X8=6,Datos!$R$6,""))</f>
        <v/>
      </c>
      <c r="AE8" s="204" t="str">
        <f>IF(X8=0,"",IF(X8=7,Datos!$R$5,""))</f>
        <v/>
      </c>
      <c r="AF8" s="204" t="str">
        <f>IF(X8=0,"",IF(X8=8,Datos!$R$4,""))</f>
        <v/>
      </c>
      <c r="AG8" s="204" t="str">
        <f>IF(X8=0,"",IF(X8=9,Datos!$R$3,""))</f>
        <v/>
      </c>
      <c r="AH8" s="204" t="str">
        <f>IF(X8=0,"",IF(X8=10,Datos!$R$2,""))</f>
        <v/>
      </c>
      <c r="AJ8" s="205" t="str">
        <f>IF(Y8&lt;&gt;"",Y8,IF(AD8&lt;&gt;"",AD8,""))</f>
        <v/>
      </c>
      <c r="AK8" s="205" t="str">
        <f>IF(Z8&lt;&gt;"",Z8,IF(AE8&lt;&gt;"",AE8,""))</f>
        <v/>
      </c>
      <c r="AL8" s="205" t="str">
        <f>IF(AA8&lt;&gt;"",AA8,IF(AF8&lt;&gt;"",AF8,""))</f>
        <v/>
      </c>
      <c r="AM8" s="205" t="str">
        <f>IF(AB8&lt;&gt;"",AB8,IF(AG8&lt;&gt;"",AG8,""))</f>
        <v/>
      </c>
      <c r="AN8" s="205" t="str">
        <f>IF(AC8&lt;&gt;"",AC8,IF(AH8&lt;&gt;"",AH8,""))</f>
        <v/>
      </c>
    </row>
    <row r="9" spans="2:40">
      <c r="B9" s="1022">
        <v>3</v>
      </c>
      <c r="C9" s="1023" t="e">
        <f>IF(#REF!="","",IF(#REF!=5,#REF!,""))</f>
        <v>#REF!</v>
      </c>
      <c r="D9" s="1025"/>
      <c r="E9" s="1026"/>
      <c r="F9" s="1025"/>
      <c r="G9" s="1026"/>
      <c r="H9" s="1025"/>
      <c r="I9" s="1026"/>
      <c r="J9" s="1025"/>
      <c r="K9" s="1026"/>
      <c r="L9" s="1025"/>
      <c r="M9" s="1026"/>
      <c r="N9" s="1025"/>
      <c r="O9" s="1026"/>
      <c r="P9" s="1025"/>
      <c r="Q9" s="1026"/>
      <c r="R9" s="1025"/>
      <c r="S9" s="1026"/>
      <c r="T9" s="1025"/>
      <c r="U9" s="1026"/>
      <c r="V9" s="1025"/>
      <c r="W9" s="1026"/>
    </row>
    <row r="10" spans="2:40" ht="16.5">
      <c r="B10" s="1022"/>
      <c r="C10" s="1024"/>
      <c r="D10" s="1027"/>
      <c r="E10" s="1028"/>
      <c r="F10" s="1027"/>
      <c r="G10" s="1028"/>
      <c r="H10" s="1027"/>
      <c r="I10" s="1028"/>
      <c r="J10" s="1027"/>
      <c r="K10" s="1028"/>
      <c r="L10" s="1027"/>
      <c r="M10" s="1028"/>
      <c r="N10" s="1027"/>
      <c r="O10" s="1028"/>
      <c r="P10" s="1027"/>
      <c r="Q10" s="1028"/>
      <c r="R10" s="1027"/>
      <c r="S10" s="1028"/>
      <c r="T10" s="1027"/>
      <c r="U10" s="1028"/>
      <c r="V10" s="1027"/>
      <c r="W10" s="1028"/>
      <c r="X10" s="225">
        <f>IF(D9="X",1,IF(F9="X",2,IF(H9="X",3,IF(J9="X",4,IF(L9="X",5,IF(N9="X",6,IF(P9="X",7,IF(R9="X",8,IF(T9="X",9,IF(V9="X",10,0))))))))))</f>
        <v>0</v>
      </c>
      <c r="Y10" s="204" t="str">
        <f>IF(X10=0,"",IF(X10=1,Datos!$R$6,""))</f>
        <v/>
      </c>
      <c r="Z10" s="204" t="str">
        <f>IF(X10=0,"",IF(X10=2,Datos!$R$5,""))</f>
        <v/>
      </c>
      <c r="AA10" s="204" t="str">
        <f>IF(X10=0,"",IF(X10=3,Datos!$R$4,""))</f>
        <v/>
      </c>
      <c r="AB10" s="204" t="str">
        <f>IF(X10=0,"",IF(X10=4,Datos!$R$3,""))</f>
        <v/>
      </c>
      <c r="AC10" s="204" t="str">
        <f>IF(X10=0,"",IF(X10=5,Datos!$R$2,""))</f>
        <v/>
      </c>
      <c r="AD10" s="204" t="str">
        <f>IF(X10=0,"",IF(X10=6,Datos!$R$6,""))</f>
        <v/>
      </c>
      <c r="AE10" s="204" t="str">
        <f>IF(X10=0,"",IF(X10=7,Datos!$R$5,""))</f>
        <v/>
      </c>
      <c r="AF10" s="204" t="str">
        <f>IF(X10=0,"",IF(X10=8,Datos!$R$4,""))</f>
        <v/>
      </c>
      <c r="AG10" s="204" t="str">
        <f>IF(X10=0,"",IF(X10=9,Datos!$R$3,""))</f>
        <v/>
      </c>
      <c r="AH10" s="204" t="str">
        <f>IF(X10=0,"",IF(X10=10,Datos!$R$2,""))</f>
        <v/>
      </c>
      <c r="AJ10" s="205" t="str">
        <f>IF(Y10&lt;&gt;"",Y10,IF(AD10&lt;&gt;"",AD10,""))</f>
        <v/>
      </c>
      <c r="AK10" s="205" t="str">
        <f>IF(Z10&lt;&gt;"",Z10,IF(AE10&lt;&gt;"",AE10,""))</f>
        <v/>
      </c>
      <c r="AL10" s="205" t="str">
        <f>IF(AA10&lt;&gt;"",AA10,IF(AF10&lt;&gt;"",AF10,""))</f>
        <v/>
      </c>
      <c r="AM10" s="205" t="str">
        <f>IF(AB10&lt;&gt;"",AB10,IF(AG10&lt;&gt;"",AG10,""))</f>
        <v/>
      </c>
      <c r="AN10" s="205" t="str">
        <f>IF(AC10&lt;&gt;"",AC10,IF(AH10&lt;&gt;"",AH10,""))</f>
        <v/>
      </c>
    </row>
    <row r="11" spans="2:40">
      <c r="B11" s="1022">
        <v>4</v>
      </c>
      <c r="C11" s="1023" t="str">
        <f>IF(Riesgo4!$D$21="","",IF(Riesgo4!$AK$13=5,Riesgo4!$D$21,""))</f>
        <v/>
      </c>
      <c r="D11" s="1025"/>
      <c r="E11" s="1026"/>
      <c r="F11" s="1025"/>
      <c r="G11" s="1026"/>
      <c r="H11" s="1025"/>
      <c r="I11" s="1026"/>
      <c r="J11" s="1025"/>
      <c r="K11" s="1026"/>
      <c r="L11" s="1025"/>
      <c r="M11" s="1026"/>
      <c r="N11" s="1025"/>
      <c r="O11" s="1026"/>
      <c r="P11" s="1025"/>
      <c r="Q11" s="1026"/>
      <c r="R11" s="1025"/>
      <c r="S11" s="1026"/>
      <c r="T11" s="1025"/>
      <c r="U11" s="1026"/>
      <c r="V11" s="1025"/>
      <c r="W11" s="1026"/>
    </row>
    <row r="12" spans="2:40" ht="16.5">
      <c r="B12" s="1022"/>
      <c r="C12" s="1024"/>
      <c r="D12" s="1027"/>
      <c r="E12" s="1028"/>
      <c r="F12" s="1027"/>
      <c r="G12" s="1028"/>
      <c r="H12" s="1027"/>
      <c r="I12" s="1028"/>
      <c r="J12" s="1027"/>
      <c r="K12" s="1028"/>
      <c r="L12" s="1027"/>
      <c r="M12" s="1028"/>
      <c r="N12" s="1027"/>
      <c r="O12" s="1028"/>
      <c r="P12" s="1027"/>
      <c r="Q12" s="1028"/>
      <c r="R12" s="1027"/>
      <c r="S12" s="1028"/>
      <c r="T12" s="1027"/>
      <c r="U12" s="1028"/>
      <c r="V12" s="1027"/>
      <c r="W12" s="1028"/>
      <c r="X12" s="225">
        <f>IF(D11="X",1,IF(F11="X",2,IF(H11="X",3,IF(J11="X",4,IF(L11="X",5,IF(N11="X",6,IF(P11="X",7,IF(R11="X",8,IF(T11="X",9,IF(V11="X",10,0))))))))))</f>
        <v>0</v>
      </c>
      <c r="Y12" s="204" t="str">
        <f>IF(X12=0,"",IF(X12=1,Datos!$R$6,""))</f>
        <v/>
      </c>
      <c r="Z12" s="204" t="str">
        <f>IF(X12=0,"",IF(X12=2,Datos!$R$5,""))</f>
        <v/>
      </c>
      <c r="AA12" s="204" t="str">
        <f>IF(X12=0,"",IF(X12=3,Datos!$R$4,""))</f>
        <v/>
      </c>
      <c r="AB12" s="204" t="str">
        <f>IF(X12=0,"",IF(X12=4,Datos!$R$3,""))</f>
        <v/>
      </c>
      <c r="AC12" s="204" t="str">
        <f>IF(X12=0,"",IF(X12=5,Datos!$R$2,""))</f>
        <v/>
      </c>
      <c r="AD12" s="204" t="str">
        <f>IF(X12=0,"",IF(X12=6,Datos!$R$6,""))</f>
        <v/>
      </c>
      <c r="AE12" s="204" t="str">
        <f>IF(X12=0,"",IF(X12=7,Datos!$R$5,""))</f>
        <v/>
      </c>
      <c r="AF12" s="204" t="str">
        <f>IF(X12=0,"",IF(X12=8,Datos!$R$4,""))</f>
        <v/>
      </c>
      <c r="AG12" s="204" t="str">
        <f>IF(X12=0,"",IF(X12=9,Datos!$R$3,""))</f>
        <v/>
      </c>
      <c r="AH12" s="204" t="str">
        <f>IF(X12=0,"",IF(X12=10,Datos!$R$2,""))</f>
        <v/>
      </c>
      <c r="AJ12" s="205" t="str">
        <f>IF(Y12&lt;&gt;"",Y12,IF(AD12&lt;&gt;"",AD12,""))</f>
        <v/>
      </c>
      <c r="AK12" s="205" t="str">
        <f>IF(Z12&lt;&gt;"",Z12,IF(AE12&lt;&gt;"",AE12,""))</f>
        <v/>
      </c>
      <c r="AL12" s="205" t="str">
        <f>IF(AA12&lt;&gt;"",AA12,IF(AF12&lt;&gt;"",AF12,""))</f>
        <v/>
      </c>
      <c r="AM12" s="205" t="str">
        <f>IF(AB12&lt;&gt;"",AB12,IF(AG12&lt;&gt;"",AG12,""))</f>
        <v/>
      </c>
      <c r="AN12" s="205" t="str">
        <f>IF(AC12&lt;&gt;"",AC12,IF(AH12&lt;&gt;"",AH12,""))</f>
        <v/>
      </c>
    </row>
    <row r="13" spans="2:40">
      <c r="B13" s="1022">
        <v>5</v>
      </c>
      <c r="C13" s="1023" t="str">
        <f>IF(Riesgo5!$D$21="","",IF(Riesgo5!$AK$13=5,Riesgo5!$D$21,""))</f>
        <v/>
      </c>
      <c r="D13" s="1025"/>
      <c r="E13" s="1026"/>
      <c r="F13" s="1025"/>
      <c r="G13" s="1026"/>
      <c r="H13" s="1025"/>
      <c r="I13" s="1026"/>
      <c r="J13" s="1025"/>
      <c r="K13" s="1026"/>
      <c r="L13" s="1025"/>
      <c r="M13" s="1026"/>
      <c r="N13" s="1025"/>
      <c r="O13" s="1026"/>
      <c r="P13" s="1025"/>
      <c r="Q13" s="1026"/>
      <c r="R13" s="1025"/>
      <c r="S13" s="1026"/>
      <c r="T13" s="1025"/>
      <c r="U13" s="1026"/>
      <c r="V13" s="1025"/>
      <c r="W13" s="1026"/>
    </row>
    <row r="14" spans="2:40" ht="16.5">
      <c r="B14" s="1022"/>
      <c r="C14" s="1024"/>
      <c r="D14" s="1027"/>
      <c r="E14" s="1028"/>
      <c r="F14" s="1027"/>
      <c r="G14" s="1028"/>
      <c r="H14" s="1027"/>
      <c r="I14" s="1028"/>
      <c r="J14" s="1027"/>
      <c r="K14" s="1028"/>
      <c r="L14" s="1027"/>
      <c r="M14" s="1028"/>
      <c r="N14" s="1027"/>
      <c r="O14" s="1028"/>
      <c r="P14" s="1027"/>
      <c r="Q14" s="1028"/>
      <c r="R14" s="1027"/>
      <c r="S14" s="1028"/>
      <c r="T14" s="1027"/>
      <c r="U14" s="1028"/>
      <c r="V14" s="1027"/>
      <c r="W14" s="1028"/>
      <c r="X14" s="225">
        <f>IF(D13="X",1,IF(F13="X",2,IF(H13="X",3,IF(J13="X",4,IF(L13="X",5,IF(N13="X",6,IF(P13="X",7,IF(R13="X",8,IF(T13="X",9,IF(V13="X",10,0))))))))))</f>
        <v>0</v>
      </c>
      <c r="Y14" s="204" t="str">
        <f>IF(X14=0,"",IF(X14=1,Datos!$R$6,""))</f>
        <v/>
      </c>
      <c r="Z14" s="204" t="str">
        <f>IF(X14=0,"",IF(X14=2,Datos!$R$5,""))</f>
        <v/>
      </c>
      <c r="AA14" s="204" t="str">
        <f>IF(X14=0,"",IF(X14=3,Datos!$R$4,""))</f>
        <v/>
      </c>
      <c r="AB14" s="204" t="str">
        <f>IF(X14=0,"",IF(X14=4,Datos!$R$3,""))</f>
        <v/>
      </c>
      <c r="AC14" s="204" t="str">
        <f>IF(X14=0,"",IF(X14=5,Datos!$R$2,""))</f>
        <v/>
      </c>
      <c r="AD14" s="204" t="str">
        <f>IF(X14=0,"",IF(X14=6,Datos!$R$6,""))</f>
        <v/>
      </c>
      <c r="AE14" s="204" t="str">
        <f>IF(X14=0,"",IF(X14=7,Datos!$R$5,""))</f>
        <v/>
      </c>
      <c r="AF14" s="204" t="str">
        <f>IF(X14=0,"",IF(X14=8,Datos!$R$4,""))</f>
        <v/>
      </c>
      <c r="AG14" s="204" t="str">
        <f>IF(X14=0,"",IF(X14=9,Datos!$R$3,""))</f>
        <v/>
      </c>
      <c r="AH14" s="204" t="str">
        <f>IF(X14=0,"",IF(X14=10,Datos!$R$2,""))</f>
        <v/>
      </c>
      <c r="AJ14" s="205" t="str">
        <f>IF(Y14&lt;&gt;"",Y14,IF(AD14&lt;&gt;"",AD14,""))</f>
        <v/>
      </c>
      <c r="AK14" s="205" t="str">
        <f>IF(Z14&lt;&gt;"",Z14,IF(AE14&lt;&gt;"",AE14,""))</f>
        <v/>
      </c>
      <c r="AL14" s="205" t="str">
        <f>IF(AA14&lt;&gt;"",AA14,IF(AF14&lt;&gt;"",AF14,""))</f>
        <v/>
      </c>
      <c r="AM14" s="205" t="str">
        <f>IF(AB14&lt;&gt;"",AB14,IF(AG14&lt;&gt;"",AG14,""))</f>
        <v/>
      </c>
      <c r="AN14" s="205" t="str">
        <f>IF(AC14&lt;&gt;"",AC14,IF(AH14&lt;&gt;"",AH14,""))</f>
        <v/>
      </c>
    </row>
    <row r="15" spans="2:40">
      <c r="B15" s="1022">
        <v>6</v>
      </c>
      <c r="C15" s="1023" t="str">
        <f>IF(Riesgo6!$D$21="","",IF(Riesgo6!$AK$13=5,Riesgo6!$D$21,""))</f>
        <v/>
      </c>
      <c r="D15" s="1025"/>
      <c r="E15" s="1026"/>
      <c r="F15" s="1025"/>
      <c r="G15" s="1026"/>
      <c r="H15" s="1025"/>
      <c r="I15" s="1026"/>
      <c r="J15" s="1025"/>
      <c r="K15" s="1026"/>
      <c r="L15" s="1025"/>
      <c r="M15" s="1026"/>
      <c r="N15" s="1025"/>
      <c r="O15" s="1026"/>
      <c r="P15" s="1025"/>
      <c r="Q15" s="1026"/>
      <c r="R15" s="1025"/>
      <c r="S15" s="1026"/>
      <c r="T15" s="1025"/>
      <c r="U15" s="1026"/>
      <c r="V15" s="1025"/>
      <c r="W15" s="1026"/>
    </row>
    <row r="16" spans="2:40" ht="16.5">
      <c r="B16" s="1022"/>
      <c r="C16" s="1024"/>
      <c r="D16" s="1027"/>
      <c r="E16" s="1028"/>
      <c r="F16" s="1027"/>
      <c r="G16" s="1028"/>
      <c r="H16" s="1027"/>
      <c r="I16" s="1028"/>
      <c r="J16" s="1027"/>
      <c r="K16" s="1028"/>
      <c r="L16" s="1027"/>
      <c r="M16" s="1028"/>
      <c r="N16" s="1027"/>
      <c r="O16" s="1028"/>
      <c r="P16" s="1027"/>
      <c r="Q16" s="1028"/>
      <c r="R16" s="1027"/>
      <c r="S16" s="1028"/>
      <c r="T16" s="1027"/>
      <c r="U16" s="1028"/>
      <c r="V16" s="1027"/>
      <c r="W16" s="1028"/>
      <c r="X16" s="225">
        <f>IF(D15="X",1,IF(F15="X",2,IF(H15="X",3,IF(J15="X",4,IF(L15="X",5,IF(N15="X",6,IF(P15="X",7,IF(R15="X",8,IF(T15="X",9,IF(V15="X",10,0))))))))))</f>
        <v>0</v>
      </c>
      <c r="Y16" s="204" t="str">
        <f>IF(X16=0,"",IF(X16=1,Datos!$R$6,""))</f>
        <v/>
      </c>
      <c r="Z16" s="204" t="str">
        <f>IF(X16=0,"",IF(X16=2,Datos!$R$5,""))</f>
        <v/>
      </c>
      <c r="AA16" s="204" t="str">
        <f>IF(X16=0,"",IF(X16=3,Datos!$R$4,""))</f>
        <v/>
      </c>
      <c r="AB16" s="204" t="str">
        <f>IF(X16=0,"",IF(X16=4,Datos!$R$3,""))</f>
        <v/>
      </c>
      <c r="AC16" s="204" t="str">
        <f>IF(X16=0,"",IF(X16=5,Datos!$R$2,""))</f>
        <v/>
      </c>
      <c r="AD16" s="204" t="str">
        <f>IF(X16=0,"",IF(X16=6,Datos!$R$6,""))</f>
        <v/>
      </c>
      <c r="AE16" s="204" t="str">
        <f>IF(X16=0,"",IF(X16=7,Datos!$R$5,""))</f>
        <v/>
      </c>
      <c r="AF16" s="204" t="str">
        <f>IF(X16=0,"",IF(X16=8,Datos!$R$4,""))</f>
        <v/>
      </c>
      <c r="AG16" s="204" t="str">
        <f>IF(X16=0,"",IF(X16=9,Datos!$R$3,""))</f>
        <v/>
      </c>
      <c r="AH16" s="204" t="str">
        <f>IF(X16=0,"",IF(X16=10,Datos!$R$2,""))</f>
        <v/>
      </c>
      <c r="AJ16" s="205" t="str">
        <f>IF(Y16&lt;&gt;"",Y16,IF(AD16&lt;&gt;"",AD16,""))</f>
        <v/>
      </c>
      <c r="AK16" s="205" t="str">
        <f>IF(Z16&lt;&gt;"",Z16,IF(AE16&lt;&gt;"",AE16,""))</f>
        <v/>
      </c>
      <c r="AL16" s="205" t="str">
        <f>IF(AA16&lt;&gt;"",AA16,IF(AF16&lt;&gt;"",AF16,""))</f>
        <v/>
      </c>
      <c r="AM16" s="205" t="str">
        <f>IF(AB16&lt;&gt;"",AB16,IF(AG16&lt;&gt;"",AG16,""))</f>
        <v/>
      </c>
      <c r="AN16" s="205" t="str">
        <f>IF(AC16&lt;&gt;"",AC16,IF(AH16&lt;&gt;"",AH16,""))</f>
        <v/>
      </c>
    </row>
    <row r="17" spans="2:40">
      <c r="B17" s="1022">
        <v>7</v>
      </c>
      <c r="C17" s="1023" t="str">
        <f>IF(Riesgo7!$D$21="","",IF(Riesgo7!$AK$13=5,Riesgo7!$D$21,""))</f>
        <v/>
      </c>
      <c r="D17" s="1025"/>
      <c r="E17" s="1026"/>
      <c r="F17" s="1025"/>
      <c r="G17" s="1026"/>
      <c r="H17" s="1025"/>
      <c r="I17" s="1026"/>
      <c r="J17" s="1025"/>
      <c r="K17" s="1026"/>
      <c r="L17" s="1025"/>
      <c r="M17" s="1026"/>
      <c r="N17" s="1025"/>
      <c r="O17" s="1026"/>
      <c r="P17" s="1025"/>
      <c r="Q17" s="1026"/>
      <c r="R17" s="1025"/>
      <c r="S17" s="1026"/>
      <c r="T17" s="1025"/>
      <c r="U17" s="1026"/>
      <c r="V17" s="1025"/>
      <c r="W17" s="1026"/>
    </row>
    <row r="18" spans="2:40" ht="16.5">
      <c r="B18" s="1022"/>
      <c r="C18" s="1024"/>
      <c r="D18" s="1027"/>
      <c r="E18" s="1028"/>
      <c r="F18" s="1027"/>
      <c r="G18" s="1028"/>
      <c r="H18" s="1027"/>
      <c r="I18" s="1028"/>
      <c r="J18" s="1027"/>
      <c r="K18" s="1028"/>
      <c r="L18" s="1027"/>
      <c r="M18" s="1028"/>
      <c r="N18" s="1027"/>
      <c r="O18" s="1028"/>
      <c r="P18" s="1027"/>
      <c r="Q18" s="1028"/>
      <c r="R18" s="1027"/>
      <c r="S18" s="1028"/>
      <c r="T18" s="1027"/>
      <c r="U18" s="1028"/>
      <c r="V18" s="1027"/>
      <c r="W18" s="1028"/>
      <c r="X18" s="225">
        <f>IF(D17="X",1,IF(F17="X",2,IF(H17="X",3,IF(J17="X",4,IF(L17="X",5,IF(N17="X",6,IF(P17="X",7,IF(R17="X",8,IF(T17="X",9,IF(V17="X",10,0))))))))))</f>
        <v>0</v>
      </c>
      <c r="Y18" s="204" t="str">
        <f>IF(X18=0,"",IF(X18=1,Datos!$R$6,""))</f>
        <v/>
      </c>
      <c r="Z18" s="204" t="str">
        <f>IF(X18=0,"",IF(X18=2,Datos!$R$5,""))</f>
        <v/>
      </c>
      <c r="AA18" s="204" t="str">
        <f>IF(X18=0,"",IF(X18=3,Datos!$R$4,""))</f>
        <v/>
      </c>
      <c r="AB18" s="204" t="str">
        <f>IF(X18=0,"",IF(X18=4,Datos!$R$3,""))</f>
        <v/>
      </c>
      <c r="AC18" s="204" t="str">
        <f>IF(X18=0,"",IF(X18=5,Datos!$R$2,""))</f>
        <v/>
      </c>
      <c r="AD18" s="204" t="str">
        <f>IF(X18=0,"",IF(X18=6,Datos!$R$6,""))</f>
        <v/>
      </c>
      <c r="AE18" s="204" t="str">
        <f>IF(X18=0,"",IF(X18=7,Datos!$R$5,""))</f>
        <v/>
      </c>
      <c r="AF18" s="204" t="str">
        <f>IF(X18=0,"",IF(X18=8,Datos!$R$4,""))</f>
        <v/>
      </c>
      <c r="AG18" s="204" t="str">
        <f>IF(X18=0,"",IF(X18=9,Datos!$R$3,""))</f>
        <v/>
      </c>
      <c r="AH18" s="204" t="str">
        <f>IF(X18=0,"",IF(X18=10,Datos!$R$2,""))</f>
        <v/>
      </c>
      <c r="AJ18" s="205" t="str">
        <f>IF(Y18&lt;&gt;"",Y18,IF(AD18&lt;&gt;"",AD18,""))</f>
        <v/>
      </c>
      <c r="AK18" s="205" t="str">
        <f>IF(Z18&lt;&gt;"",Z18,IF(AE18&lt;&gt;"",AE18,""))</f>
        <v/>
      </c>
      <c r="AL18" s="205" t="str">
        <f>IF(AA18&lt;&gt;"",AA18,IF(AF18&lt;&gt;"",AF18,""))</f>
        <v/>
      </c>
      <c r="AM18" s="205" t="str">
        <f>IF(AB18&lt;&gt;"",AB18,IF(AG18&lt;&gt;"",AG18,""))</f>
        <v/>
      </c>
      <c r="AN18" s="205" t="str">
        <f>IF(AC18&lt;&gt;"",AC18,IF(AH18&lt;&gt;"",AH18,""))</f>
        <v/>
      </c>
    </row>
    <row r="19" spans="2:40">
      <c r="B19" s="1022">
        <v>8</v>
      </c>
      <c r="C19" s="1023" t="str">
        <f>IF(Riesgo8!$D$21="","",IF(Riesgo8!$AK$13=5,Riesgo8!$D$21,""))</f>
        <v/>
      </c>
      <c r="D19" s="1025"/>
      <c r="E19" s="1026"/>
      <c r="F19" s="1025"/>
      <c r="G19" s="1026"/>
      <c r="H19" s="1025"/>
      <c r="I19" s="1026"/>
      <c r="J19" s="1025"/>
      <c r="K19" s="1026"/>
      <c r="L19" s="1025"/>
      <c r="M19" s="1026"/>
      <c r="N19" s="1025"/>
      <c r="O19" s="1026"/>
      <c r="P19" s="1025"/>
      <c r="Q19" s="1026"/>
      <c r="R19" s="1025"/>
      <c r="S19" s="1026"/>
      <c r="T19" s="1025"/>
      <c r="U19" s="1026"/>
      <c r="V19" s="1025"/>
      <c r="W19" s="1026"/>
    </row>
    <row r="20" spans="2:40" ht="16.5">
      <c r="B20" s="1022"/>
      <c r="C20" s="1024"/>
      <c r="D20" s="1027"/>
      <c r="E20" s="1028"/>
      <c r="F20" s="1027"/>
      <c r="G20" s="1028"/>
      <c r="H20" s="1027"/>
      <c r="I20" s="1028"/>
      <c r="J20" s="1027"/>
      <c r="K20" s="1028"/>
      <c r="L20" s="1027"/>
      <c r="M20" s="1028"/>
      <c r="N20" s="1027"/>
      <c r="O20" s="1028"/>
      <c r="P20" s="1027"/>
      <c r="Q20" s="1028"/>
      <c r="R20" s="1027"/>
      <c r="S20" s="1028"/>
      <c r="T20" s="1027"/>
      <c r="U20" s="1028"/>
      <c r="V20" s="1027"/>
      <c r="W20" s="1028"/>
      <c r="X20" s="225">
        <f>IF(D19="X",1,IF(F19="X",2,IF(H19="X",3,IF(J19="X",4,IF(L19="X",5,IF(N19="X",6,IF(P19="X",7,IF(R19="X",8,IF(T19="X",9,IF(V19="X",10,0))))))))))</f>
        <v>0</v>
      </c>
      <c r="Y20" s="204" t="str">
        <f>IF(X20=0,"",IF(X20=1,Datos!$R$6,""))</f>
        <v/>
      </c>
      <c r="Z20" s="204" t="str">
        <f>IF(X20=0,"",IF(X20=2,Datos!$R$5,""))</f>
        <v/>
      </c>
      <c r="AA20" s="204" t="str">
        <f>IF(X20=0,"",IF(X20=3,Datos!$R$4,""))</f>
        <v/>
      </c>
      <c r="AB20" s="204" t="str">
        <f>IF(X20=0,"",IF(X20=4,Datos!$R$3,""))</f>
        <v/>
      </c>
      <c r="AC20" s="204" t="str">
        <f>IF(X20=0,"",IF(X20=5,Datos!$R$2,""))</f>
        <v/>
      </c>
      <c r="AD20" s="204" t="str">
        <f>IF(X20=0,"",IF(X20=6,Datos!$R$6,""))</f>
        <v/>
      </c>
      <c r="AE20" s="204" t="str">
        <f>IF(X20=0,"",IF(X20=7,Datos!$R$5,""))</f>
        <v/>
      </c>
      <c r="AF20" s="204" t="str">
        <f>IF(X20=0,"",IF(X20=8,Datos!$R$4,""))</f>
        <v/>
      </c>
      <c r="AG20" s="204" t="str">
        <f>IF(X20=0,"",IF(X20=9,Datos!$R$3,""))</f>
        <v/>
      </c>
      <c r="AH20" s="204" t="str">
        <f>IF(X20=0,"",IF(X20=10,Datos!$R$2,""))</f>
        <v/>
      </c>
      <c r="AJ20" s="205" t="str">
        <f>IF(Y20&lt;&gt;"",Y20,IF(AD20&lt;&gt;"",AD20,""))</f>
        <v/>
      </c>
      <c r="AK20" s="205" t="str">
        <f>IF(Z20&lt;&gt;"",Z20,IF(AE20&lt;&gt;"",AE20,""))</f>
        <v/>
      </c>
      <c r="AL20" s="205" t="str">
        <f>IF(AA20&lt;&gt;"",AA20,IF(AF20&lt;&gt;"",AF20,""))</f>
        <v/>
      </c>
      <c r="AM20" s="205" t="str">
        <f>IF(AB20&lt;&gt;"",AB20,IF(AG20&lt;&gt;"",AG20,""))</f>
        <v/>
      </c>
      <c r="AN20" s="205" t="str">
        <f>IF(AC20&lt;&gt;"",AC20,IF(AH20&lt;&gt;"",AH20,""))</f>
        <v/>
      </c>
    </row>
    <row r="21" spans="2:40">
      <c r="B21" s="1022">
        <v>9</v>
      </c>
      <c r="C21" s="1023" t="str">
        <f>IF(Riesgo9!$D$21="","",IF(Riesgo9!$AK$13=5,Riesgo9!$D$21,""))</f>
        <v/>
      </c>
      <c r="D21" s="1025"/>
      <c r="E21" s="1026"/>
      <c r="F21" s="1025"/>
      <c r="G21" s="1026"/>
      <c r="H21" s="1025"/>
      <c r="I21" s="1026"/>
      <c r="J21" s="1025"/>
      <c r="K21" s="1026"/>
      <c r="L21" s="1025"/>
      <c r="M21" s="1026"/>
      <c r="N21" s="1025"/>
      <c r="O21" s="1026"/>
      <c r="P21" s="1025"/>
      <c r="Q21" s="1026"/>
      <c r="R21" s="1025"/>
      <c r="S21" s="1026"/>
      <c r="T21" s="1025"/>
      <c r="U21" s="1026"/>
      <c r="V21" s="1025"/>
      <c r="W21" s="1026"/>
    </row>
    <row r="22" spans="2:40" ht="16.5">
      <c r="B22" s="1022"/>
      <c r="C22" s="1024"/>
      <c r="D22" s="1027"/>
      <c r="E22" s="1028"/>
      <c r="F22" s="1027"/>
      <c r="G22" s="1028"/>
      <c r="H22" s="1027"/>
      <c r="I22" s="1028"/>
      <c r="J22" s="1027"/>
      <c r="K22" s="1028"/>
      <c r="L22" s="1027"/>
      <c r="M22" s="1028"/>
      <c r="N22" s="1027"/>
      <c r="O22" s="1028"/>
      <c r="P22" s="1027"/>
      <c r="Q22" s="1028"/>
      <c r="R22" s="1027"/>
      <c r="S22" s="1028"/>
      <c r="T22" s="1027"/>
      <c r="U22" s="1028"/>
      <c r="V22" s="1027"/>
      <c r="W22" s="1028"/>
      <c r="X22" s="225">
        <f>IF(D21="X",1,IF(F21="X",2,IF(H21="X",3,IF(J21="X",4,IF(L21="X",5,IF(N21="X",6,IF(P21="X",7,IF(R21="X",8,IF(T21="X",9,IF(V21="X",10,0))))))))))</f>
        <v>0</v>
      </c>
      <c r="Y22" s="204" t="str">
        <f>IF(X22=0,"",IF(X22=1,Datos!$R$6,""))</f>
        <v/>
      </c>
      <c r="Z22" s="204" t="str">
        <f>IF(X22=0,"",IF(X22=2,Datos!$R$5,""))</f>
        <v/>
      </c>
      <c r="AA22" s="204" t="str">
        <f>IF(X22=0,"",IF(X22=3,Datos!$R$4,""))</f>
        <v/>
      </c>
      <c r="AB22" s="204" t="str">
        <f>IF(X22=0,"",IF(X22=4,Datos!$R$3,""))</f>
        <v/>
      </c>
      <c r="AC22" s="204" t="str">
        <f>IF(X22=0,"",IF(X22=5,Datos!$R$2,""))</f>
        <v/>
      </c>
      <c r="AD22" s="204" t="str">
        <f>IF(X22=0,"",IF(X22=6,Datos!$R$6,""))</f>
        <v/>
      </c>
      <c r="AE22" s="204" t="str">
        <f>IF(X22=0,"",IF(X22=7,Datos!$R$5,""))</f>
        <v/>
      </c>
      <c r="AF22" s="204" t="str">
        <f>IF(X22=0,"",IF(X22=8,Datos!$R$4,""))</f>
        <v/>
      </c>
      <c r="AG22" s="204" t="str">
        <f>IF(X22=0,"",IF(X22=9,Datos!$R$3,""))</f>
        <v/>
      </c>
      <c r="AH22" s="204" t="str">
        <f>IF(X22=0,"",IF(X22=10,Datos!$R$2,""))</f>
        <v/>
      </c>
      <c r="AJ22" s="205" t="str">
        <f>IF(Y22&lt;&gt;"",Y22,IF(AD22&lt;&gt;"",AD22,""))</f>
        <v/>
      </c>
      <c r="AK22" s="205" t="str">
        <f>IF(Z22&lt;&gt;"",Z22,IF(AE22&lt;&gt;"",AE22,""))</f>
        <v/>
      </c>
      <c r="AL22" s="205" t="str">
        <f>IF(AA22&lt;&gt;"",AA22,IF(AF22&lt;&gt;"",AF22,""))</f>
        <v/>
      </c>
      <c r="AM22" s="205" t="str">
        <f>IF(AB22&lt;&gt;"",AB22,IF(AG22&lt;&gt;"",AG22,""))</f>
        <v/>
      </c>
      <c r="AN22" s="205" t="str">
        <f>IF(AC22&lt;&gt;"",AC22,IF(AH22&lt;&gt;"",AH22,""))</f>
        <v/>
      </c>
    </row>
    <row r="23" spans="2:40">
      <c r="B23" s="1022">
        <v>10</v>
      </c>
      <c r="C23" s="1023" t="str">
        <f>IF(Riesgo10!$D$21="","",IF(Riesgo10!$AK$13=5,Riesgo10!$D$21,""))</f>
        <v/>
      </c>
      <c r="D23" s="1025"/>
      <c r="E23" s="1026"/>
      <c r="F23" s="1025"/>
      <c r="G23" s="1026"/>
      <c r="H23" s="1025"/>
      <c r="I23" s="1026"/>
      <c r="J23" s="1025"/>
      <c r="K23" s="1026"/>
      <c r="L23" s="1025"/>
      <c r="M23" s="1026"/>
      <c r="N23" s="1025"/>
      <c r="O23" s="1026"/>
      <c r="P23" s="1025"/>
      <c r="Q23" s="1026"/>
      <c r="R23" s="1025"/>
      <c r="S23" s="1026"/>
      <c r="T23" s="1025"/>
      <c r="U23" s="1026"/>
      <c r="V23" s="1025"/>
      <c r="W23" s="1026"/>
    </row>
    <row r="24" spans="2:40" ht="16.5">
      <c r="B24" s="1022"/>
      <c r="C24" s="1024"/>
      <c r="D24" s="1027"/>
      <c r="E24" s="1028"/>
      <c r="F24" s="1027"/>
      <c r="G24" s="1028"/>
      <c r="H24" s="1027"/>
      <c r="I24" s="1028"/>
      <c r="J24" s="1027"/>
      <c r="K24" s="1028"/>
      <c r="L24" s="1027"/>
      <c r="M24" s="1028"/>
      <c r="N24" s="1027"/>
      <c r="O24" s="1028"/>
      <c r="P24" s="1027"/>
      <c r="Q24" s="1028"/>
      <c r="R24" s="1027"/>
      <c r="S24" s="1028"/>
      <c r="T24" s="1027"/>
      <c r="U24" s="1028"/>
      <c r="V24" s="1027"/>
      <c r="W24" s="1028"/>
      <c r="X24" s="225">
        <f>IF(D23="X",1,IF(F23="X",2,IF(H23="X",3,IF(J23="X",4,IF(L23="X",5,IF(N23="X",6,IF(P23="X",7,IF(R23="X",8,IF(T23="X",9,IF(V23="X",10,0))))))))))</f>
        <v>0</v>
      </c>
      <c r="Y24" s="204" t="s">
        <v>694</v>
      </c>
      <c r="Z24" s="204" t="s">
        <v>694</v>
      </c>
      <c r="AA24" s="204" t="s">
        <v>694</v>
      </c>
      <c r="AB24" s="204" t="s">
        <v>694</v>
      </c>
      <c r="AC24" s="204" t="s">
        <v>694</v>
      </c>
      <c r="AD24" s="204" t="s">
        <v>694</v>
      </c>
      <c r="AE24" s="204" t="s">
        <v>694</v>
      </c>
      <c r="AF24" s="204" t="s">
        <v>694</v>
      </c>
      <c r="AG24" s="204" t="s">
        <v>694</v>
      </c>
      <c r="AH24" s="204" t="s">
        <v>694</v>
      </c>
      <c r="AJ24" s="205" t="str">
        <f>IF(Y24&lt;&gt;"",Y24,IF(AD24&lt;&gt;"",AD24,""))</f>
        <v/>
      </c>
      <c r="AK24" s="205" t="str">
        <f>IF(Z24&lt;&gt;"",Z24,IF(AE24&lt;&gt;"",AE24,""))</f>
        <v/>
      </c>
      <c r="AL24" s="205" t="str">
        <f>IF(AA24&lt;&gt;"",AA24,IF(AF24&lt;&gt;"",AF24,""))</f>
        <v/>
      </c>
      <c r="AM24" s="205" t="str">
        <f>IF(AB24&lt;&gt;"",AB24,IF(AG24&lt;&gt;"",AG24,""))</f>
        <v/>
      </c>
      <c r="AN24" s="205" t="str">
        <f>IF(AC24&lt;&gt;"",AC24,IF(AH24&lt;&gt;"",AH24,""))</f>
        <v/>
      </c>
    </row>
  </sheetData>
  <sheetProtection algorithmName="SHA-512" hashValue="AaGU2/BnqdG2zHIskkEq73RGiYQPHccp+L/dN1XFCeU3Da/NyIwZWAp6ax+eiHf5SigfST7O5a46Texw8uL1pA==" saltValue="IoqFAzGUKgghDqRwVKN4xQ==" spinCount="100000" sheet="1" objects="1" scenarios="1"/>
  <mergeCells count="134">
    <mergeCell ref="B1:W1"/>
    <mergeCell ref="C2:M2"/>
    <mergeCell ref="D3:M3"/>
    <mergeCell ref="N3:W3"/>
    <mergeCell ref="R23:S24"/>
    <mergeCell ref="T23:U24"/>
    <mergeCell ref="V23:W24"/>
    <mergeCell ref="B23:B24"/>
    <mergeCell ref="C23:C24"/>
    <mergeCell ref="D23:E24"/>
    <mergeCell ref="F23:G24"/>
    <mergeCell ref="H23:I24"/>
    <mergeCell ref="J23:K24"/>
    <mergeCell ref="L23:M24"/>
    <mergeCell ref="N23:O24"/>
    <mergeCell ref="P23:Q24"/>
    <mergeCell ref="R19:S20"/>
    <mergeCell ref="T19:U20"/>
    <mergeCell ref="V19:W20"/>
    <mergeCell ref="B21:B22"/>
    <mergeCell ref="C21:C22"/>
    <mergeCell ref="D21:E22"/>
    <mergeCell ref="F21:G22"/>
    <mergeCell ref="H21:I22"/>
    <mergeCell ref="J21:K22"/>
    <mergeCell ref="L21:M22"/>
    <mergeCell ref="N21:O22"/>
    <mergeCell ref="P21:Q22"/>
    <mergeCell ref="R21:S22"/>
    <mergeCell ref="T21:U22"/>
    <mergeCell ref="V21:W22"/>
    <mergeCell ref="B19:B20"/>
    <mergeCell ref="C19:C20"/>
    <mergeCell ref="D19:E20"/>
    <mergeCell ref="F19:G20"/>
    <mergeCell ref="H19:I20"/>
    <mergeCell ref="J19:K20"/>
    <mergeCell ref="L19:M20"/>
    <mergeCell ref="N19:O20"/>
    <mergeCell ref="P19:Q20"/>
    <mergeCell ref="J15:K16"/>
    <mergeCell ref="L15:M16"/>
    <mergeCell ref="N15:O16"/>
    <mergeCell ref="P15:Q16"/>
    <mergeCell ref="R15:S16"/>
    <mergeCell ref="T15:U16"/>
    <mergeCell ref="V15:W16"/>
    <mergeCell ref="B17:B18"/>
    <mergeCell ref="C17:C18"/>
    <mergeCell ref="D17:E18"/>
    <mergeCell ref="F17:G18"/>
    <mergeCell ref="H17:I18"/>
    <mergeCell ref="J17:K18"/>
    <mergeCell ref="L17:M18"/>
    <mergeCell ref="N17:O18"/>
    <mergeCell ref="P17:Q18"/>
    <mergeCell ref="R17:S18"/>
    <mergeCell ref="T17:U18"/>
    <mergeCell ref="V17:W18"/>
    <mergeCell ref="B9:B10"/>
    <mergeCell ref="C9:C10"/>
    <mergeCell ref="B13:B14"/>
    <mergeCell ref="C13:C14"/>
    <mergeCell ref="B15:B16"/>
    <mergeCell ref="C15:C16"/>
    <mergeCell ref="D15:E16"/>
    <mergeCell ref="F15:G16"/>
    <mergeCell ref="H15:I16"/>
    <mergeCell ref="B7:B8"/>
    <mergeCell ref="C7:C8"/>
    <mergeCell ref="D7:E8"/>
    <mergeCell ref="F7:G8"/>
    <mergeCell ref="H7:I8"/>
    <mergeCell ref="L13:M14"/>
    <mergeCell ref="N13:O14"/>
    <mergeCell ref="P13:Q14"/>
    <mergeCell ref="R13:S14"/>
    <mergeCell ref="D11:E12"/>
    <mergeCell ref="F11:G12"/>
    <mergeCell ref="H11:I12"/>
    <mergeCell ref="J11:K12"/>
    <mergeCell ref="L11:M12"/>
    <mergeCell ref="N11:O12"/>
    <mergeCell ref="P11:Q12"/>
    <mergeCell ref="R11:S12"/>
    <mergeCell ref="J7:K8"/>
    <mergeCell ref="B11:B12"/>
    <mergeCell ref="C11:C12"/>
    <mergeCell ref="D9:E10"/>
    <mergeCell ref="F9:G10"/>
    <mergeCell ref="H9:I10"/>
    <mergeCell ref="J9:K10"/>
    <mergeCell ref="V4:W4"/>
    <mergeCell ref="B5:B6"/>
    <mergeCell ref="C5:C6"/>
    <mergeCell ref="D5:E6"/>
    <mergeCell ref="F5:G6"/>
    <mergeCell ref="H5:I6"/>
    <mergeCell ref="J5:K6"/>
    <mergeCell ref="L5:M6"/>
    <mergeCell ref="N5:O6"/>
    <mergeCell ref="P5:Q6"/>
    <mergeCell ref="R5:S6"/>
    <mergeCell ref="T5:U6"/>
    <mergeCell ref="V5:W6"/>
    <mergeCell ref="D4:E4"/>
    <mergeCell ref="F4:G4"/>
    <mergeCell ref="H4:I4"/>
    <mergeCell ref="J4:K4"/>
    <mergeCell ref="L4:M4"/>
    <mergeCell ref="N4:O4"/>
    <mergeCell ref="P4:Q4"/>
    <mergeCell ref="R4:S4"/>
    <mergeCell ref="T4:U4"/>
    <mergeCell ref="L7:M8"/>
    <mergeCell ref="N7:O8"/>
    <mergeCell ref="P7:Q8"/>
    <mergeCell ref="R7:S8"/>
    <mergeCell ref="T7:U8"/>
    <mergeCell ref="V7:W8"/>
    <mergeCell ref="V11:W12"/>
    <mergeCell ref="D13:E14"/>
    <mergeCell ref="F13:G14"/>
    <mergeCell ref="H13:I14"/>
    <mergeCell ref="J13:K14"/>
    <mergeCell ref="R9:S10"/>
    <mergeCell ref="T9:U10"/>
    <mergeCell ref="V9:W10"/>
    <mergeCell ref="T13:U14"/>
    <mergeCell ref="V13:W14"/>
    <mergeCell ref="T11:U12"/>
    <mergeCell ref="L9:M10"/>
    <mergeCell ref="N9:O10"/>
    <mergeCell ref="P9:Q10"/>
  </mergeCells>
  <conditionalFormatting sqref="C5:C24">
    <cfRule type="cellIs" dxfId="36" priority="1" operator="notEqual">
      <formula>$X$3</formula>
    </cfRule>
  </conditionalFormatting>
  <dataValidations count="10">
    <dataValidation type="list" allowBlank="1" showInputMessage="1" showErrorMessage="1" sqref="D23:W24">
      <formula1>IF($X$24=0,$X$1)</formula1>
    </dataValidation>
    <dataValidation type="list" allowBlank="1" showInputMessage="1" showErrorMessage="1" sqref="D21:W22">
      <formula1>IF($X$22=0,$X$1)</formula1>
    </dataValidation>
    <dataValidation type="list" allowBlank="1" showInputMessage="1" showErrorMessage="1" sqref="D19:W20">
      <formula1>IF($X$20=0,$X$1)</formula1>
    </dataValidation>
    <dataValidation type="list" allowBlank="1" showInputMessage="1" showErrorMessage="1" sqref="D17:W18">
      <formula1>IF($X$18=0,$X$1)</formula1>
    </dataValidation>
    <dataValidation type="list" allowBlank="1" showInputMessage="1" showErrorMessage="1" sqref="D15:W16">
      <formula1>IF($X$16=0,$X$1)</formula1>
    </dataValidation>
    <dataValidation type="list" allowBlank="1" showInputMessage="1" showErrorMessage="1" sqref="D13:W14">
      <formula1>IF($X$14=0,$X$1)</formula1>
    </dataValidation>
    <dataValidation type="list" allowBlank="1" showInputMessage="1" showErrorMessage="1" sqref="D11:W12">
      <formula1>IF($X$12=0,$X$1)</formula1>
    </dataValidation>
    <dataValidation type="list" allowBlank="1" showInputMessage="1" showErrorMessage="1" sqref="D9:W10">
      <formula1>IF($X$10=0,$X$1)</formula1>
    </dataValidation>
    <dataValidation type="list" allowBlank="1" showInputMessage="1" showErrorMessage="1" sqref="D7:W8">
      <formula1>IF($X$8=0,$X$1)</formula1>
    </dataValidation>
    <dataValidation type="list" allowBlank="1" showInputMessage="1" showErrorMessage="1" sqref="D5:W6">
      <formula1>IF($X$6=0,$X$1)</formula1>
    </dataValidation>
  </dataValidations>
  <hyperlinks>
    <hyperlink ref="C7:C8" location="Riesgo2!Área_de_impresión" display="Riesgo2!Área_de_impresión"/>
    <hyperlink ref="C9:C10" location="Riesgo3!Área_de_impresión" display="Riesgo3!Área_de_impresión"/>
    <hyperlink ref="C11:C12" location="Riesgo4!Área_de_impresión" display="Riesgo4!Área_de_impresión"/>
    <hyperlink ref="C13:C14" location="Riesgo5!Área_de_impresión" display="Riesgo5!Área_de_impresión"/>
    <hyperlink ref="C15:C16" location="Riesgo6!Área_de_impresión" display="Riesgo6!Área_de_impresión"/>
    <hyperlink ref="C17:C18" location="Riesgo7!Área_de_impresión" display="Riesgo7!Área_de_impresión"/>
    <hyperlink ref="C19:C20" location="Riesgo8!Área_de_impresión" display="Riesgo8!Área_de_impresión"/>
    <hyperlink ref="C21:C22" location="Riesgo9!Área_de_impresión" display="Riesgo9!Área_de_impresión"/>
    <hyperlink ref="C23:C24" location="Riesgo10!Área_de_impresión" display="Riesgo10!Área_de_impresión"/>
    <hyperlink ref="C5:C6" location="Riesgo1!Área_de_impresión" display="Riesgo1!Área_de_impresión"/>
  </hyperlinks>
  <pageMargins left="0.7" right="0.7" top="0.75" bottom="0.75" header="0.3" footer="0.3"/>
  <pageSetup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112691" r:id="rId4" name="Option Button 51">
              <controlPr defaultSize="0" autoFill="0" autoLine="0" autoPict="0">
                <anchor moveWithCells="1">
                  <from>
                    <xdr:col>60</xdr:col>
                    <xdr:colOff>390525</xdr:colOff>
                    <xdr:row>0</xdr:row>
                    <xdr:rowOff>0</xdr:rowOff>
                  </from>
                  <to>
                    <xdr:col>60</xdr:col>
                    <xdr:colOff>714375</xdr:colOff>
                    <xdr:row>1</xdr:row>
                    <xdr:rowOff>57150</xdr:rowOff>
                  </to>
                </anchor>
              </controlPr>
            </control>
          </mc:Choice>
        </mc:AlternateContent>
        <mc:AlternateContent xmlns:mc="http://schemas.openxmlformats.org/markup-compatibility/2006">
          <mc:Choice Requires="x14">
            <control shapeId="112693" r:id="rId5" name="Option Button 53">
              <controlPr defaultSize="0" autoFill="0" autoLine="0" autoPict="0">
                <anchor moveWithCells="1">
                  <from>
                    <xdr:col>60</xdr:col>
                    <xdr:colOff>390525</xdr:colOff>
                    <xdr:row>1</xdr:row>
                    <xdr:rowOff>57150</xdr:rowOff>
                  </from>
                  <to>
                    <xdr:col>60</xdr:col>
                    <xdr:colOff>714375</xdr:colOff>
                    <xdr:row>2</xdr:row>
                    <xdr:rowOff>161925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7" tint="0.39997558519241921"/>
  </sheetPr>
  <dimension ref="A1:AX108"/>
  <sheetViews>
    <sheetView showGridLines="0" zoomScale="55" zoomScaleNormal="55" workbookViewId="0">
      <selection activeCell="AY36" sqref="AY36"/>
    </sheetView>
  </sheetViews>
  <sheetFormatPr defaultColWidth="11.42578125" defaultRowHeight="15"/>
  <cols>
    <col min="1" max="1" width="9" style="251" customWidth="1"/>
    <col min="2" max="2" width="44" style="3" customWidth="1"/>
    <col min="3" max="3" width="40.42578125" style="2" customWidth="1"/>
    <col min="4" max="4" width="23" style="3" customWidth="1"/>
    <col min="5" max="5" width="36.85546875" style="3" bestFit="1" customWidth="1"/>
    <col min="6" max="6" width="36.85546875" style="3" customWidth="1"/>
    <col min="7" max="7" width="34.7109375" style="3" customWidth="1"/>
    <col min="8" max="8" width="29.42578125" style="3" customWidth="1"/>
    <col min="9" max="9" width="10.7109375" style="251" customWidth="1"/>
    <col min="10" max="10" width="17.7109375" style="251" customWidth="1"/>
    <col min="11" max="11" width="10.7109375" style="251" customWidth="1"/>
    <col min="12" max="12" width="17.7109375" style="251" customWidth="1"/>
    <col min="13" max="13" width="10.7109375" style="251" customWidth="1"/>
    <col min="14" max="14" width="17.7109375" style="251" customWidth="1"/>
    <col min="15" max="15" width="10.7109375" style="251" customWidth="1"/>
    <col min="16" max="16" width="17.7109375" style="251" customWidth="1"/>
    <col min="17" max="17" width="11.42578125" style="3" hidden="1" customWidth="1"/>
    <col min="18" max="18" width="2" style="3" hidden="1" customWidth="1"/>
    <col min="19" max="19" width="19.7109375" style="3" hidden="1" customWidth="1"/>
    <col min="20" max="20" width="21.42578125" style="3" hidden="1" customWidth="1"/>
    <col min="21" max="23" width="11.42578125" style="3" hidden="1" customWidth="1"/>
    <col min="24" max="24" width="69.7109375" style="3" hidden="1" customWidth="1"/>
    <col min="25" max="26" width="11.42578125" style="3" hidden="1" customWidth="1"/>
    <col min="27" max="36" width="12.28515625" style="3" customWidth="1"/>
    <col min="37" max="37" width="11.42578125" style="3" customWidth="1"/>
    <col min="38" max="38" width="32.85546875" style="3" hidden="1" customWidth="1"/>
    <col min="39" max="47" width="11.42578125" style="3" hidden="1" customWidth="1"/>
    <col min="48" max="48" width="6.28515625" style="3" hidden="1" customWidth="1"/>
    <col min="49" max="50" width="11.42578125" style="3" hidden="1" customWidth="1"/>
    <col min="51" max="16384" width="11.42578125" style="3"/>
  </cols>
  <sheetData>
    <row r="1" spans="1:49" ht="44.25" customHeight="1">
      <c r="A1" s="1040"/>
      <c r="B1" s="1040"/>
      <c r="C1" s="377" t="s">
        <v>110</v>
      </c>
      <c r="D1" s="1042" t="s">
        <v>549</v>
      </c>
      <c r="E1" s="1043"/>
      <c r="F1" s="1043"/>
      <c r="G1" s="1043"/>
      <c r="H1" s="1043"/>
      <c r="I1" s="1043"/>
      <c r="J1" s="1043"/>
      <c r="K1" s="1044"/>
      <c r="L1" s="1045" t="s">
        <v>111</v>
      </c>
      <c r="M1" s="1045"/>
      <c r="N1" s="1046" t="s">
        <v>563</v>
      </c>
      <c r="O1" s="1047"/>
      <c r="P1" s="1048"/>
      <c r="Q1" s="370"/>
      <c r="R1" s="27"/>
      <c r="S1" s="27"/>
    </row>
    <row r="2" spans="1:49" ht="44.25" customHeight="1" thickBot="1">
      <c r="A2" s="1041"/>
      <c r="B2" s="1041"/>
      <c r="C2" s="377" t="s">
        <v>591</v>
      </c>
      <c r="D2" s="1049" t="s">
        <v>592</v>
      </c>
      <c r="E2" s="1050"/>
      <c r="F2" s="1050"/>
      <c r="G2" s="1050"/>
      <c r="H2" s="1050"/>
      <c r="I2" s="1050"/>
      <c r="J2" s="1050"/>
      <c r="K2" s="1051"/>
      <c r="L2" s="1045" t="s">
        <v>112</v>
      </c>
      <c r="M2" s="1045"/>
      <c r="N2" s="1052">
        <v>2</v>
      </c>
      <c r="O2" s="1053"/>
      <c r="P2" s="1054"/>
      <c r="Q2" s="370"/>
      <c r="R2" s="27"/>
      <c r="S2" s="27"/>
    </row>
    <row r="3" spans="1:49" ht="15.75">
      <c r="A3" s="1055" t="s">
        <v>131</v>
      </c>
      <c r="B3" s="1056"/>
      <c r="C3" s="1056"/>
      <c r="D3" s="1056"/>
      <c r="E3" s="1056"/>
      <c r="F3" s="1056"/>
      <c r="G3" s="1056"/>
      <c r="H3" s="1056"/>
      <c r="I3" s="1059" t="s">
        <v>132</v>
      </c>
      <c r="J3" s="1060"/>
      <c r="K3" s="1060"/>
      <c r="L3" s="1060"/>
      <c r="M3" s="1060"/>
      <c r="N3" s="1060"/>
      <c r="O3" s="1061" t="s">
        <v>133</v>
      </c>
      <c r="P3" s="1062"/>
      <c r="AA3" s="1065" t="s">
        <v>184</v>
      </c>
      <c r="AB3" s="1066"/>
      <c r="AC3" s="1066"/>
      <c r="AD3" s="1066"/>
      <c r="AE3" s="1066"/>
      <c r="AF3" s="1066"/>
      <c r="AG3" s="1066"/>
      <c r="AH3" s="1066"/>
      <c r="AI3" s="1066"/>
      <c r="AJ3" s="1067"/>
    </row>
    <row r="4" spans="1:49" ht="15.75">
      <c r="A4" s="1057"/>
      <c r="B4" s="1058"/>
      <c r="C4" s="1058"/>
      <c r="D4" s="1058"/>
      <c r="E4" s="1058"/>
      <c r="F4" s="1058"/>
      <c r="G4" s="1058"/>
      <c r="H4" s="1058"/>
      <c r="I4" s="1074" t="s">
        <v>119</v>
      </c>
      <c r="J4" s="1075"/>
      <c r="K4" s="1075"/>
      <c r="L4" s="1075"/>
      <c r="M4" s="1075"/>
      <c r="N4" s="1075"/>
      <c r="O4" s="1063"/>
      <c r="P4" s="1064"/>
      <c r="AA4" s="1068"/>
      <c r="AB4" s="1069"/>
      <c r="AC4" s="1069"/>
      <c r="AD4" s="1069"/>
      <c r="AE4" s="1069"/>
      <c r="AF4" s="1069"/>
      <c r="AG4" s="1069"/>
      <c r="AH4" s="1069"/>
      <c r="AI4" s="1069"/>
      <c r="AJ4" s="1070"/>
    </row>
    <row r="5" spans="1:49" ht="15.75" customHeight="1">
      <c r="A5" s="1076" t="s">
        <v>134</v>
      </c>
      <c r="B5" s="1078" t="s">
        <v>113</v>
      </c>
      <c r="C5" s="1085" t="s">
        <v>114</v>
      </c>
      <c r="D5" s="1085" t="s">
        <v>115</v>
      </c>
      <c r="E5" s="1087" t="s">
        <v>179</v>
      </c>
      <c r="F5" s="1087" t="s">
        <v>116</v>
      </c>
      <c r="G5" s="1087" t="s">
        <v>117</v>
      </c>
      <c r="H5" s="1080" t="s">
        <v>118</v>
      </c>
      <c r="I5" s="1082" t="s">
        <v>120</v>
      </c>
      <c r="J5" s="1083"/>
      <c r="K5" s="1083" t="s">
        <v>121</v>
      </c>
      <c r="L5" s="1083"/>
      <c r="M5" s="1083" t="s">
        <v>122</v>
      </c>
      <c r="N5" s="1084"/>
      <c r="O5" s="1063"/>
      <c r="P5" s="1064"/>
      <c r="AA5" s="1071"/>
      <c r="AB5" s="1072"/>
      <c r="AC5" s="1072"/>
      <c r="AD5" s="1072"/>
      <c r="AE5" s="1072"/>
      <c r="AF5" s="1072"/>
      <c r="AG5" s="1072"/>
      <c r="AH5" s="1072"/>
      <c r="AI5" s="1072"/>
      <c r="AJ5" s="1073"/>
    </row>
    <row r="6" spans="1:49" ht="16.5" thickBot="1">
      <c r="A6" s="1077"/>
      <c r="B6" s="1079"/>
      <c r="C6" s="1086"/>
      <c r="D6" s="1086"/>
      <c r="E6" s="1088"/>
      <c r="F6" s="1088"/>
      <c r="G6" s="1088"/>
      <c r="H6" s="1081"/>
      <c r="I6" s="374" t="s">
        <v>135</v>
      </c>
      <c r="J6" s="375" t="s">
        <v>123</v>
      </c>
      <c r="K6" s="375" t="s">
        <v>135</v>
      </c>
      <c r="L6" s="375" t="s">
        <v>123</v>
      </c>
      <c r="M6" s="375" t="s">
        <v>135</v>
      </c>
      <c r="N6" s="375" t="s">
        <v>123</v>
      </c>
      <c r="O6" s="375" t="s">
        <v>135</v>
      </c>
      <c r="P6" s="376" t="s">
        <v>136</v>
      </c>
      <c r="AA6" s="378" t="s">
        <v>575</v>
      </c>
      <c r="AB6" s="379" t="s">
        <v>576</v>
      </c>
      <c r="AC6" s="379" t="s">
        <v>577</v>
      </c>
      <c r="AD6" s="379" t="s">
        <v>578</v>
      </c>
      <c r="AE6" s="379" t="s">
        <v>579</v>
      </c>
      <c r="AF6" s="379" t="s">
        <v>580</v>
      </c>
      <c r="AG6" s="379" t="s">
        <v>581</v>
      </c>
      <c r="AH6" s="379" t="s">
        <v>582</v>
      </c>
      <c r="AI6" s="379" t="s">
        <v>583</v>
      </c>
      <c r="AJ6" s="380" t="s">
        <v>584</v>
      </c>
    </row>
    <row r="7" spans="1:49" ht="16.149999999999999" customHeight="1">
      <c r="A7" s="28">
        <v>1</v>
      </c>
      <c r="B7" s="7"/>
      <c r="C7" s="8"/>
      <c r="D7" s="8"/>
      <c r="E7" s="9"/>
      <c r="F7" s="9"/>
      <c r="G7" s="9"/>
      <c r="H7" s="10"/>
      <c r="I7" s="11"/>
      <c r="J7" s="29" t="str">
        <f>IF(I7=1,"INFORMACION PUBLICA",IF(I7=2,"INFORMACION PUBLICA CLASIFICADA",IF(I7=3,"INFORMACION PUBLICA RESERVADA","No Aplica")))</f>
        <v>No Aplica</v>
      </c>
      <c r="K7" s="11"/>
      <c r="L7" s="30" t="str">
        <f>IF(K7=1,"BAJA",IF(K7=2,"MEDIA",IF(K7=3,"ALTA","No Aplica")))</f>
        <v>No Aplica</v>
      </c>
      <c r="M7" s="11"/>
      <c r="N7" s="30" t="str">
        <f>IF(M7=1,"BAJA",IF(M7=2,"MEDIA",IF(M7=3,"ALTA","No Aplica")))</f>
        <v>No Aplica</v>
      </c>
      <c r="O7" s="31">
        <f>SUM(I7+K7+M7)</f>
        <v>0</v>
      </c>
      <c r="P7" s="32" t="str">
        <f>IF(AND(I7=3,K7=3),"ALTA",IF(AND(I7=3,M7=3),"ALTA",IF(AND(K7=3,M7=3),"ALTA",IF(AND(I7=1,K7=1,M7=1),"BAJA",IF(AND(I7=0,K7=0,M7=0),"No Aplica","MEDIA")))))</f>
        <v>No Aplica</v>
      </c>
      <c r="S7" s="33" t="s">
        <v>137</v>
      </c>
      <c r="T7" s="33" t="s">
        <v>138</v>
      </c>
      <c r="V7" s="34" t="s">
        <v>139</v>
      </c>
      <c r="X7" s="34" t="s">
        <v>4</v>
      </c>
      <c r="Y7" s="3" t="s">
        <v>104</v>
      </c>
      <c r="AA7" s="12"/>
      <c r="AB7" s="13"/>
      <c r="AC7" s="14"/>
      <c r="AD7" s="13"/>
      <c r="AE7" s="14"/>
      <c r="AF7" s="13"/>
      <c r="AG7" s="14"/>
      <c r="AH7" s="13"/>
      <c r="AI7" s="14"/>
      <c r="AJ7" s="15"/>
    </row>
    <row r="8" spans="1:49" ht="16.149999999999999" customHeight="1">
      <c r="A8" s="36">
        <v>2</v>
      </c>
      <c r="B8" s="16"/>
      <c r="C8" s="8"/>
      <c r="D8" s="8"/>
      <c r="E8" s="8"/>
      <c r="F8" s="8"/>
      <c r="G8" s="8"/>
      <c r="H8" s="17"/>
      <c r="I8" s="18"/>
      <c r="J8" s="37" t="str">
        <f t="shared" ref="J8:J71" si="0">IF(I8=1,"INFORMACION PUBLICA",IF(I8=2,"INFORMACION PUBLICA CLASIFICADA",IF(I8=3,"INFORMACION PUBLICA RESERVADA","No Aplica")))</f>
        <v>No Aplica</v>
      </c>
      <c r="K8" s="18"/>
      <c r="L8" s="38" t="str">
        <f t="shared" ref="L8:L71" si="1">IF(K8=1,"BAJA",IF(K8=2,"MEDIA",IF(K8=3,"ALTA","No Aplica")))</f>
        <v>No Aplica</v>
      </c>
      <c r="M8" s="18"/>
      <c r="N8" s="38" t="str">
        <f t="shared" ref="N8:N71" si="2">IF(M8=1,"BAJA",IF(M8=2,"MEDIA",IF(M8=3,"ALTA","No Aplica")))</f>
        <v>No Aplica</v>
      </c>
      <c r="O8" s="31">
        <f>SUM(I8+K8+M8)</f>
        <v>0</v>
      </c>
      <c r="P8" s="32" t="str">
        <f t="shared" ref="P8:P71" si="3">IF(AND(I8=3,K8=3),"ALTA",IF(AND(I8=3,M8=3),"ALTA",IF(AND(K8=3,M8=3),"ALTA",IF(AND(I8=1,K8=1,M8=1),"BAJA",IF(AND(I8=0,K8=0,M8=0),"No Aplica","MEDIA")))))</f>
        <v>No Aplica</v>
      </c>
      <c r="S8" s="366" t="s">
        <v>54</v>
      </c>
      <c r="T8" s="35">
        <v>3</v>
      </c>
      <c r="U8" s="3">
        <v>1</v>
      </c>
      <c r="V8" s="39" t="s">
        <v>180</v>
      </c>
      <c r="X8" s="40" t="s">
        <v>140</v>
      </c>
      <c r="AA8" s="12"/>
      <c r="AB8" s="13"/>
      <c r="AC8" s="14"/>
      <c r="AD8" s="13"/>
      <c r="AE8" s="14"/>
      <c r="AF8" s="13"/>
      <c r="AG8" s="14"/>
      <c r="AH8" s="13"/>
      <c r="AI8" s="14"/>
      <c r="AJ8" s="15"/>
      <c r="AM8" s="1"/>
      <c r="AN8" s="1"/>
      <c r="AO8" s="1"/>
      <c r="AP8" s="1"/>
      <c r="AQ8" s="1"/>
      <c r="AR8" s="1"/>
      <c r="AS8" s="1"/>
      <c r="AT8" s="1"/>
      <c r="AU8" s="1"/>
    </row>
    <row r="9" spans="1:49" ht="16.149999999999999" customHeight="1">
      <c r="A9" s="36">
        <v>3</v>
      </c>
      <c r="B9" s="16"/>
      <c r="C9" s="8"/>
      <c r="D9" s="8"/>
      <c r="E9" s="8"/>
      <c r="F9" s="8"/>
      <c r="G9" s="8"/>
      <c r="H9" s="19"/>
      <c r="I9" s="18"/>
      <c r="J9" s="37" t="str">
        <f t="shared" si="0"/>
        <v>No Aplica</v>
      </c>
      <c r="K9" s="18"/>
      <c r="L9" s="38" t="str">
        <f t="shared" si="1"/>
        <v>No Aplica</v>
      </c>
      <c r="M9" s="18"/>
      <c r="N9" s="38" t="str">
        <f t="shared" si="2"/>
        <v>No Aplica</v>
      </c>
      <c r="O9" s="41">
        <f t="shared" ref="O9:O72" si="4">SUM(I9+K9+M9)</f>
        <v>0</v>
      </c>
      <c r="P9" s="32" t="str">
        <f t="shared" si="3"/>
        <v>No Aplica</v>
      </c>
      <c r="S9" s="366" t="s">
        <v>55</v>
      </c>
      <c r="T9" s="35">
        <v>4</v>
      </c>
      <c r="U9" s="3">
        <v>2</v>
      </c>
      <c r="V9" s="39" t="s">
        <v>141</v>
      </c>
      <c r="X9" s="40" t="s">
        <v>142</v>
      </c>
      <c r="AA9" s="12"/>
      <c r="AB9" s="13"/>
      <c r="AC9" s="14"/>
      <c r="AD9" s="13"/>
      <c r="AE9" s="14"/>
      <c r="AF9" s="13"/>
      <c r="AG9" s="14"/>
      <c r="AH9" s="13"/>
      <c r="AI9" s="14"/>
      <c r="AJ9" s="15"/>
      <c r="AL9" s="42"/>
      <c r="AM9" s="1"/>
      <c r="AN9" s="1"/>
      <c r="AO9" s="1"/>
      <c r="AP9" s="1"/>
      <c r="AQ9" s="1"/>
      <c r="AR9" s="1"/>
      <c r="AS9" s="1"/>
      <c r="AT9" s="1"/>
      <c r="AU9" s="1"/>
    </row>
    <row r="10" spans="1:49" ht="16.149999999999999" customHeight="1">
      <c r="A10" s="36">
        <v>4</v>
      </c>
      <c r="B10" s="16"/>
      <c r="C10" s="8"/>
      <c r="D10" s="8"/>
      <c r="E10" s="8"/>
      <c r="F10" s="8"/>
      <c r="G10" s="8"/>
      <c r="H10" s="17"/>
      <c r="I10" s="18"/>
      <c r="J10" s="37" t="str">
        <f t="shared" si="0"/>
        <v>No Aplica</v>
      </c>
      <c r="K10" s="18"/>
      <c r="L10" s="38" t="str">
        <f t="shared" si="1"/>
        <v>No Aplica</v>
      </c>
      <c r="M10" s="18"/>
      <c r="N10" s="38" t="str">
        <f t="shared" si="2"/>
        <v>No Aplica</v>
      </c>
      <c r="O10" s="41">
        <f t="shared" si="4"/>
        <v>0</v>
      </c>
      <c r="P10" s="32" t="str">
        <f t="shared" si="3"/>
        <v>No Aplica</v>
      </c>
      <c r="S10" s="366" t="s">
        <v>56</v>
      </c>
      <c r="T10" s="35" t="s">
        <v>143</v>
      </c>
      <c r="U10" s="3">
        <v>3</v>
      </c>
      <c r="V10" s="39" t="s">
        <v>181</v>
      </c>
      <c r="X10" s="40" t="s">
        <v>144</v>
      </c>
      <c r="AA10" s="12"/>
      <c r="AB10" s="13"/>
      <c r="AC10" s="14"/>
      <c r="AD10" s="13"/>
      <c r="AE10" s="14"/>
      <c r="AF10" s="13"/>
      <c r="AG10" s="14"/>
      <c r="AH10" s="13"/>
      <c r="AI10" s="14"/>
      <c r="AJ10" s="15"/>
      <c r="AL10" s="42"/>
      <c r="AM10" s="1"/>
      <c r="AN10" s="1"/>
      <c r="AO10" s="1"/>
      <c r="AP10" s="1"/>
      <c r="AQ10" s="1"/>
      <c r="AR10" s="1"/>
      <c r="AS10" s="1"/>
      <c r="AT10" s="1"/>
      <c r="AU10" s="1"/>
    </row>
    <row r="11" spans="1:49" ht="16.149999999999999" customHeight="1">
      <c r="A11" s="36">
        <v>5</v>
      </c>
      <c r="B11" s="20"/>
      <c r="C11" s="8"/>
      <c r="D11" s="8"/>
      <c r="E11" s="8"/>
      <c r="F11" s="8"/>
      <c r="G11" s="21"/>
      <c r="H11" s="21"/>
      <c r="I11" s="18"/>
      <c r="J11" s="37" t="str">
        <f t="shared" si="0"/>
        <v>No Aplica</v>
      </c>
      <c r="K11" s="18"/>
      <c r="L11" s="38" t="str">
        <f t="shared" si="1"/>
        <v>No Aplica</v>
      </c>
      <c r="M11" s="18"/>
      <c r="N11" s="38" t="str">
        <f t="shared" si="2"/>
        <v>No Aplica</v>
      </c>
      <c r="O11" s="41">
        <f t="shared" si="4"/>
        <v>0</v>
      </c>
      <c r="P11" s="32" t="str">
        <f t="shared" si="3"/>
        <v>No Aplica</v>
      </c>
      <c r="S11" s="366" t="s">
        <v>57</v>
      </c>
      <c r="T11" s="35" t="s">
        <v>145</v>
      </c>
      <c r="V11" s="39" t="s">
        <v>38</v>
      </c>
      <c r="X11" s="2" t="s">
        <v>146</v>
      </c>
      <c r="AA11" s="12"/>
      <c r="AB11" s="13"/>
      <c r="AC11" s="14"/>
      <c r="AD11" s="13"/>
      <c r="AE11" s="14"/>
      <c r="AF11" s="13"/>
      <c r="AG11" s="14"/>
      <c r="AH11" s="13"/>
      <c r="AI11" s="14"/>
      <c r="AJ11" s="15"/>
      <c r="AL11" s="42"/>
      <c r="AM11" s="1"/>
      <c r="AN11" s="1"/>
      <c r="AO11" s="1"/>
      <c r="AP11" s="1"/>
      <c r="AQ11" s="1"/>
      <c r="AR11" s="1"/>
      <c r="AS11" s="1"/>
      <c r="AT11" s="1"/>
      <c r="AU11" s="1"/>
    </row>
    <row r="12" spans="1:49" ht="16.149999999999999" customHeight="1">
      <c r="A12" s="36">
        <v>6</v>
      </c>
      <c r="B12" s="16"/>
      <c r="C12" s="8"/>
      <c r="D12" s="8"/>
      <c r="E12" s="8"/>
      <c r="F12" s="8"/>
      <c r="G12" s="8"/>
      <c r="H12" s="21"/>
      <c r="I12" s="18"/>
      <c r="J12" s="37" t="str">
        <f t="shared" si="0"/>
        <v>No Aplica</v>
      </c>
      <c r="K12" s="18"/>
      <c r="L12" s="38" t="str">
        <f t="shared" si="1"/>
        <v>No Aplica</v>
      </c>
      <c r="M12" s="18"/>
      <c r="N12" s="38" t="str">
        <f t="shared" si="2"/>
        <v>No Aplica</v>
      </c>
      <c r="O12" s="41">
        <f t="shared" si="4"/>
        <v>0</v>
      </c>
      <c r="P12" s="32" t="str">
        <f t="shared" si="3"/>
        <v>No Aplica</v>
      </c>
      <c r="S12" s="366" t="s">
        <v>58</v>
      </c>
      <c r="T12" s="35">
        <v>9</v>
      </c>
      <c r="V12" s="39" t="s">
        <v>147</v>
      </c>
      <c r="X12" s="43" t="s">
        <v>148</v>
      </c>
      <c r="AA12" s="12"/>
      <c r="AB12" s="13"/>
      <c r="AC12" s="14"/>
      <c r="AD12" s="13"/>
      <c r="AE12" s="14"/>
      <c r="AF12" s="13"/>
      <c r="AG12" s="14"/>
      <c r="AH12" s="13"/>
      <c r="AI12" s="14"/>
      <c r="AJ12" s="15"/>
    </row>
    <row r="13" spans="1:49" ht="16.149999999999999" customHeight="1">
      <c r="A13" s="36">
        <v>7</v>
      </c>
      <c r="B13" s="16"/>
      <c r="C13" s="8"/>
      <c r="D13" s="8"/>
      <c r="E13" s="8"/>
      <c r="F13" s="8"/>
      <c r="G13" s="8"/>
      <c r="H13" s="21"/>
      <c r="I13" s="18"/>
      <c r="J13" s="37" t="str">
        <f t="shared" si="0"/>
        <v>No Aplica</v>
      </c>
      <c r="K13" s="18"/>
      <c r="L13" s="38" t="str">
        <f t="shared" si="1"/>
        <v>No Aplica</v>
      </c>
      <c r="M13" s="18"/>
      <c r="N13" s="38" t="str">
        <f t="shared" si="2"/>
        <v>No Aplica</v>
      </c>
      <c r="O13" s="41">
        <f t="shared" si="4"/>
        <v>0</v>
      </c>
      <c r="P13" s="32" t="str">
        <f t="shared" si="3"/>
        <v>No Aplica</v>
      </c>
      <c r="V13" s="45" t="s">
        <v>182</v>
      </c>
      <c r="X13" s="40" t="s">
        <v>149</v>
      </c>
      <c r="AA13" s="12"/>
      <c r="AB13" s="13"/>
      <c r="AC13" s="14"/>
      <c r="AD13" s="13"/>
      <c r="AE13" s="14"/>
      <c r="AF13" s="13"/>
      <c r="AG13" s="14"/>
      <c r="AH13" s="13"/>
      <c r="AI13" s="14"/>
      <c r="AJ13" s="15"/>
      <c r="AL13" s="42"/>
    </row>
    <row r="14" spans="1:49" ht="16.149999999999999" customHeight="1">
      <c r="A14" s="36">
        <v>8</v>
      </c>
      <c r="B14" s="16"/>
      <c r="C14" s="8"/>
      <c r="D14" s="8"/>
      <c r="E14" s="8"/>
      <c r="F14" s="8"/>
      <c r="G14" s="8"/>
      <c r="H14" s="19"/>
      <c r="I14" s="18"/>
      <c r="J14" s="37" t="str">
        <f t="shared" si="0"/>
        <v>No Aplica</v>
      </c>
      <c r="K14" s="18"/>
      <c r="L14" s="38" t="str">
        <f t="shared" si="1"/>
        <v>No Aplica</v>
      </c>
      <c r="M14" s="18"/>
      <c r="N14" s="38" t="str">
        <f t="shared" si="2"/>
        <v>No Aplica</v>
      </c>
      <c r="O14" s="41">
        <f t="shared" si="4"/>
        <v>0</v>
      </c>
      <c r="P14" s="32" t="str">
        <f t="shared" si="3"/>
        <v>No Aplica</v>
      </c>
      <c r="X14" s="40" t="s">
        <v>150</v>
      </c>
      <c r="AA14" s="12"/>
      <c r="AB14" s="13"/>
      <c r="AC14" s="14"/>
      <c r="AD14" s="13"/>
      <c r="AE14" s="14"/>
      <c r="AF14" s="13"/>
      <c r="AG14" s="14"/>
      <c r="AH14" s="13"/>
      <c r="AI14" s="14"/>
      <c r="AJ14" s="15"/>
      <c r="AL14" s="3">
        <v>1</v>
      </c>
      <c r="AM14" s="3">
        <v>2</v>
      </c>
      <c r="AN14" s="3">
        <v>3</v>
      </c>
      <c r="AO14" s="51">
        <v>4</v>
      </c>
      <c r="AP14" s="51">
        <v>5</v>
      </c>
      <c r="AQ14" s="51">
        <v>6</v>
      </c>
      <c r="AR14" s="51">
        <v>7</v>
      </c>
      <c r="AS14" s="51">
        <v>8</v>
      </c>
      <c r="AT14" s="51">
        <v>9</v>
      </c>
      <c r="AU14" s="51">
        <v>10</v>
      </c>
    </row>
    <row r="15" spans="1:49" ht="16.149999999999999" customHeight="1">
      <c r="A15" s="36">
        <v>9</v>
      </c>
      <c r="B15" s="16"/>
      <c r="C15" s="8"/>
      <c r="D15" s="8"/>
      <c r="E15" s="8"/>
      <c r="F15" s="8"/>
      <c r="G15" s="8"/>
      <c r="H15" s="19"/>
      <c r="I15" s="18"/>
      <c r="J15" s="37" t="str">
        <f t="shared" si="0"/>
        <v>No Aplica</v>
      </c>
      <c r="K15" s="18"/>
      <c r="L15" s="38" t="str">
        <f t="shared" si="1"/>
        <v>No Aplica</v>
      </c>
      <c r="M15" s="18"/>
      <c r="N15" s="38" t="str">
        <f t="shared" si="2"/>
        <v>No Aplica</v>
      </c>
      <c r="O15" s="41">
        <f t="shared" si="4"/>
        <v>0</v>
      </c>
      <c r="P15" s="32" t="str">
        <f t="shared" si="3"/>
        <v>No Aplica</v>
      </c>
      <c r="X15" s="40" t="s">
        <v>151</v>
      </c>
      <c r="AA15" s="12"/>
      <c r="AB15" s="13"/>
      <c r="AC15" s="14"/>
      <c r="AD15" s="13"/>
      <c r="AE15" s="14"/>
      <c r="AF15" s="13"/>
      <c r="AG15" s="14"/>
      <c r="AH15" s="13"/>
      <c r="AI15" s="14"/>
      <c r="AJ15" s="15"/>
      <c r="AL15" s="5">
        <f>IF(SUMIFS(O7:O106,AA7:AA106,"=x")=0,0,SUMIFS(O7:O106,AA7:AA106,"=x")/COUNTA(AA7:AA106))</f>
        <v>0</v>
      </c>
      <c r="AM15" s="5">
        <f>IF(SUMIFS(O7:O106,AB7:AB106,"=x")=0,0,SUMIFS(O7:O106,AB7:AB106,"=x")/COUNTA(AB7:AB106))</f>
        <v>0</v>
      </c>
      <c r="AN15" s="5">
        <f>IF(SUMIFS(O7:O106,AC7:AC106,"=x")=0,0,SUMIFS(O7:O106,AC7:AC106,"=x")/COUNTA(AC7:AC106))</f>
        <v>0</v>
      </c>
      <c r="AO15" s="5">
        <f>IF(SUMIFS(O7:O106,AD7:AD106,"=x")=0,0,SUMIFS(O7:O106,AD7:AD106,"=x")/COUNTA(AD7:AD106))</f>
        <v>0</v>
      </c>
      <c r="AP15" s="5">
        <f>IF(SUMIFS(O7:O106,AE7:AE106,"=x")=0,0,SUMIFS(O7:O106,AE7:AE106,"=x")/COUNTA(AE7:AE106))</f>
        <v>0</v>
      </c>
      <c r="AQ15" s="5">
        <f>IF(SUMIFS(O7:O106,AF7:AF106,"=x")=0,0,SUMIFS(O7:O106,AF7:AF106,"=x")/COUNTA(AF7:AF106))</f>
        <v>0</v>
      </c>
      <c r="AR15" s="5">
        <f>IF(SUMIFS(O7:O106,AG7:AG106,"=x")=0,0,SUMIFS(O7:O106,AG7:AG106,"=x")/COUNTA(AG7:AG106))</f>
        <v>0</v>
      </c>
      <c r="AS15" s="5">
        <f>IF(SUMIFS(O7:O106,AH7:AH106,"=x")=0,0,SUMIFS(O7:O106,AH7:AH106,"=x")/COUNTA(AH7:AH106))</f>
        <v>0</v>
      </c>
      <c r="AT15" s="5">
        <f>IF(SUMIFS(O7:O106,AI7:AI106,"=x")=0,0,SUMIFS(O7:O106,AI7:AI106,"=x")/COUNTA(AI7:AI106))</f>
        <v>0</v>
      </c>
      <c r="AU15" s="5">
        <f>IF(SUMIFS(O7:O106,AJ7:AJ106,"=x")=0,0,SUMIFS(O7:O106,AJ7:AJ106,"=x")/COUNTA(AJ7:AJ106))</f>
        <v>0</v>
      </c>
    </row>
    <row r="16" spans="1:49" ht="16.149999999999999" customHeight="1">
      <c r="A16" s="36">
        <v>10</v>
      </c>
      <c r="B16" s="16"/>
      <c r="C16" s="8"/>
      <c r="D16" s="8"/>
      <c r="E16" s="8"/>
      <c r="F16" s="8"/>
      <c r="G16" s="8"/>
      <c r="H16" s="19"/>
      <c r="I16" s="18"/>
      <c r="J16" s="37" t="str">
        <f t="shared" si="0"/>
        <v>No Aplica</v>
      </c>
      <c r="K16" s="18"/>
      <c r="L16" s="38" t="str">
        <f t="shared" si="1"/>
        <v>No Aplica</v>
      </c>
      <c r="M16" s="18"/>
      <c r="N16" s="38" t="str">
        <f t="shared" si="2"/>
        <v>No Aplica</v>
      </c>
      <c r="O16" s="41">
        <f t="shared" si="4"/>
        <v>0</v>
      </c>
      <c r="P16" s="32" t="str">
        <f t="shared" si="3"/>
        <v>No Aplica</v>
      </c>
      <c r="X16" s="40" t="s">
        <v>152</v>
      </c>
      <c r="AA16" s="12"/>
      <c r="AB16" s="13"/>
      <c r="AC16" s="14"/>
      <c r="AD16" s="13"/>
      <c r="AE16" s="14"/>
      <c r="AF16" s="13"/>
      <c r="AG16" s="14"/>
      <c r="AH16" s="13"/>
      <c r="AI16" s="14"/>
      <c r="AJ16" s="15"/>
      <c r="AL16" s="6" t="s">
        <v>694</v>
      </c>
      <c r="AM16" s="6" t="s">
        <v>694</v>
      </c>
      <c r="AN16" s="6" t="s">
        <v>694</v>
      </c>
      <c r="AO16" s="6" t="s">
        <v>694</v>
      </c>
      <c r="AP16" s="6" t="s">
        <v>694</v>
      </c>
      <c r="AQ16" s="6" t="s">
        <v>694</v>
      </c>
      <c r="AR16" s="6" t="s">
        <v>694</v>
      </c>
      <c r="AS16" s="6" t="s">
        <v>694</v>
      </c>
      <c r="AT16" s="6" t="s">
        <v>694</v>
      </c>
      <c r="AU16" s="6" t="s">
        <v>694</v>
      </c>
      <c r="AW16" s="6" t="str">
        <f>IFERROR(INDEX(AL16:AU16,1,MATCH(TRUE,INDEX((AL16:AU16&lt;&gt;""),),0)),"")</f>
        <v/>
      </c>
    </row>
    <row r="17" spans="1:49" ht="16.149999999999999" customHeight="1">
      <c r="A17" s="36">
        <v>11</v>
      </c>
      <c r="B17" s="16"/>
      <c r="C17" s="8"/>
      <c r="D17" s="8"/>
      <c r="E17" s="8"/>
      <c r="F17" s="8"/>
      <c r="G17" s="8"/>
      <c r="H17" s="19"/>
      <c r="I17" s="11"/>
      <c r="J17" s="29" t="str">
        <f t="shared" si="0"/>
        <v>No Aplica</v>
      </c>
      <c r="K17" s="11"/>
      <c r="L17" s="30" t="str">
        <f t="shared" si="1"/>
        <v>No Aplica</v>
      </c>
      <c r="M17" s="11"/>
      <c r="N17" s="30" t="str">
        <f t="shared" si="2"/>
        <v>No Aplica</v>
      </c>
      <c r="O17" s="31">
        <f t="shared" si="4"/>
        <v>0</v>
      </c>
      <c r="P17" s="32" t="str">
        <f t="shared" si="3"/>
        <v>No Aplica</v>
      </c>
      <c r="X17" s="43" t="s">
        <v>153</v>
      </c>
      <c r="AA17" s="12"/>
      <c r="AB17" s="13"/>
      <c r="AC17" s="14"/>
      <c r="AD17" s="13"/>
      <c r="AE17" s="14"/>
      <c r="AF17" s="13"/>
      <c r="AG17" s="14"/>
      <c r="AH17" s="13"/>
      <c r="AI17" s="14"/>
      <c r="AJ17" s="15"/>
      <c r="AL17" s="6" t="s">
        <v>694</v>
      </c>
      <c r="AM17" s="6" t="s">
        <v>694</v>
      </c>
      <c r="AN17" s="6" t="s">
        <v>694</v>
      </c>
      <c r="AO17" s="6" t="s">
        <v>694</v>
      </c>
      <c r="AP17" s="6" t="s">
        <v>694</v>
      </c>
      <c r="AQ17" s="6" t="s">
        <v>694</v>
      </c>
      <c r="AR17" s="6" t="s">
        <v>694</v>
      </c>
      <c r="AS17" s="6" t="s">
        <v>694</v>
      </c>
      <c r="AT17" s="6" t="s">
        <v>694</v>
      </c>
      <c r="AU17" s="6" t="s">
        <v>694</v>
      </c>
      <c r="AW17" s="6" t="str">
        <f t="shared" ref="AW17:AW22" si="5">IFERROR(INDEX(AL17:AU17,1,MATCH(TRUE,INDEX((AL17:AU17&lt;&gt;""),),0)),"")</f>
        <v/>
      </c>
    </row>
    <row r="18" spans="1:49" ht="16.149999999999999" customHeight="1">
      <c r="A18" s="36">
        <v>12</v>
      </c>
      <c r="B18" s="16"/>
      <c r="C18" s="8"/>
      <c r="D18" s="8"/>
      <c r="E18" s="8"/>
      <c r="F18" s="8"/>
      <c r="G18" s="8"/>
      <c r="H18" s="17"/>
      <c r="I18" s="18"/>
      <c r="J18" s="37" t="str">
        <f t="shared" si="0"/>
        <v>No Aplica</v>
      </c>
      <c r="K18" s="18"/>
      <c r="L18" s="38" t="str">
        <f t="shared" si="1"/>
        <v>No Aplica</v>
      </c>
      <c r="M18" s="18"/>
      <c r="N18" s="38" t="str">
        <f t="shared" si="2"/>
        <v>No Aplica</v>
      </c>
      <c r="O18" s="31">
        <f t="shared" si="4"/>
        <v>0</v>
      </c>
      <c r="P18" s="32" t="str">
        <f t="shared" si="3"/>
        <v>No Aplica</v>
      </c>
      <c r="X18" s="43" t="s">
        <v>154</v>
      </c>
      <c r="AA18" s="12"/>
      <c r="AB18" s="13"/>
      <c r="AC18" s="14"/>
      <c r="AD18" s="13"/>
      <c r="AE18" s="14"/>
      <c r="AF18" s="13"/>
      <c r="AG18" s="14"/>
      <c r="AH18" s="13"/>
      <c r="AI18" s="14"/>
      <c r="AJ18" s="15"/>
      <c r="AL18" s="6" t="s">
        <v>694</v>
      </c>
      <c r="AM18" s="6" t="s">
        <v>694</v>
      </c>
      <c r="AN18" s="6" t="s">
        <v>694</v>
      </c>
      <c r="AO18" s="6" t="s">
        <v>694</v>
      </c>
      <c r="AP18" s="6" t="s">
        <v>694</v>
      </c>
      <c r="AQ18" s="6" t="s">
        <v>694</v>
      </c>
      <c r="AR18" s="6" t="s">
        <v>694</v>
      </c>
      <c r="AS18" s="6" t="s">
        <v>694</v>
      </c>
      <c r="AT18" s="6" t="s">
        <v>694</v>
      </c>
      <c r="AU18" s="6" t="s">
        <v>694</v>
      </c>
      <c r="AW18" s="6" t="str">
        <f t="shared" si="5"/>
        <v/>
      </c>
    </row>
    <row r="19" spans="1:49" ht="16.149999999999999" customHeight="1">
      <c r="A19" s="36">
        <v>13</v>
      </c>
      <c r="B19" s="16"/>
      <c r="C19" s="8"/>
      <c r="D19" s="8"/>
      <c r="E19" s="8"/>
      <c r="F19" s="8"/>
      <c r="G19" s="8"/>
      <c r="H19" s="19"/>
      <c r="I19" s="18"/>
      <c r="J19" s="37" t="str">
        <f t="shared" si="0"/>
        <v>No Aplica</v>
      </c>
      <c r="K19" s="18"/>
      <c r="L19" s="38" t="str">
        <f t="shared" si="1"/>
        <v>No Aplica</v>
      </c>
      <c r="M19" s="18"/>
      <c r="N19" s="38" t="str">
        <f t="shared" si="2"/>
        <v>No Aplica</v>
      </c>
      <c r="O19" s="41">
        <f t="shared" si="4"/>
        <v>0</v>
      </c>
      <c r="P19" s="32" t="str">
        <f t="shared" si="3"/>
        <v>No Aplica</v>
      </c>
      <c r="X19" s="40" t="s">
        <v>155</v>
      </c>
      <c r="AA19" s="12"/>
      <c r="AB19" s="13"/>
      <c r="AC19" s="14"/>
      <c r="AD19" s="13"/>
      <c r="AE19" s="14"/>
      <c r="AF19" s="13"/>
      <c r="AG19" s="14"/>
      <c r="AH19" s="13"/>
      <c r="AI19" s="14"/>
      <c r="AJ19" s="15"/>
      <c r="AL19" s="6" t="s">
        <v>694</v>
      </c>
      <c r="AM19" s="6" t="s">
        <v>694</v>
      </c>
      <c r="AN19" s="6" t="s">
        <v>694</v>
      </c>
      <c r="AO19" s="6" t="s">
        <v>694</v>
      </c>
      <c r="AP19" s="6" t="s">
        <v>694</v>
      </c>
      <c r="AQ19" s="6" t="s">
        <v>694</v>
      </c>
      <c r="AR19" s="6" t="s">
        <v>694</v>
      </c>
      <c r="AS19" s="6" t="s">
        <v>694</v>
      </c>
      <c r="AT19" s="6" t="s">
        <v>694</v>
      </c>
      <c r="AU19" s="6" t="s">
        <v>694</v>
      </c>
      <c r="AW19" s="6" t="str">
        <f t="shared" si="5"/>
        <v/>
      </c>
    </row>
    <row r="20" spans="1:49" ht="16.149999999999999" customHeight="1">
      <c r="A20" s="36">
        <v>14</v>
      </c>
      <c r="B20" s="16"/>
      <c r="C20" s="8"/>
      <c r="D20" s="8"/>
      <c r="E20" s="8"/>
      <c r="F20" s="8"/>
      <c r="G20" s="8"/>
      <c r="H20" s="21"/>
      <c r="I20" s="18"/>
      <c r="J20" s="37" t="str">
        <f t="shared" si="0"/>
        <v>No Aplica</v>
      </c>
      <c r="K20" s="18"/>
      <c r="L20" s="38" t="str">
        <f t="shared" si="1"/>
        <v>No Aplica</v>
      </c>
      <c r="M20" s="18"/>
      <c r="N20" s="38" t="str">
        <f t="shared" si="2"/>
        <v>No Aplica</v>
      </c>
      <c r="O20" s="41">
        <f t="shared" si="4"/>
        <v>0</v>
      </c>
      <c r="P20" s="32" t="str">
        <f t="shared" si="3"/>
        <v>No Aplica</v>
      </c>
      <c r="X20" s="40" t="s">
        <v>156</v>
      </c>
      <c r="AA20" s="12"/>
      <c r="AB20" s="13"/>
      <c r="AC20" s="14"/>
      <c r="AD20" s="13"/>
      <c r="AE20" s="14"/>
      <c r="AF20" s="13"/>
      <c r="AG20" s="14"/>
      <c r="AH20" s="13"/>
      <c r="AI20" s="14"/>
      <c r="AJ20" s="15"/>
      <c r="AL20" s="6" t="s">
        <v>694</v>
      </c>
      <c r="AM20" s="6" t="s">
        <v>694</v>
      </c>
      <c r="AN20" s="6" t="s">
        <v>694</v>
      </c>
      <c r="AO20" s="6" t="s">
        <v>694</v>
      </c>
      <c r="AP20" s="6" t="s">
        <v>694</v>
      </c>
      <c r="AQ20" s="6" t="s">
        <v>694</v>
      </c>
      <c r="AR20" s="6" t="s">
        <v>694</v>
      </c>
      <c r="AS20" s="6" t="s">
        <v>694</v>
      </c>
      <c r="AT20" s="6" t="s">
        <v>694</v>
      </c>
      <c r="AU20" s="6" t="s">
        <v>694</v>
      </c>
      <c r="AW20" s="6" t="str">
        <f t="shared" si="5"/>
        <v/>
      </c>
    </row>
    <row r="21" spans="1:49" ht="16.149999999999999" customHeight="1">
      <c r="A21" s="36">
        <v>15</v>
      </c>
      <c r="B21" s="16"/>
      <c r="C21" s="8"/>
      <c r="D21" s="8"/>
      <c r="E21" s="8"/>
      <c r="F21" s="8"/>
      <c r="G21" s="21"/>
      <c r="H21" s="21"/>
      <c r="I21" s="18"/>
      <c r="J21" s="37" t="str">
        <f t="shared" si="0"/>
        <v>No Aplica</v>
      </c>
      <c r="K21" s="18"/>
      <c r="L21" s="38" t="str">
        <f t="shared" si="1"/>
        <v>No Aplica</v>
      </c>
      <c r="M21" s="18"/>
      <c r="N21" s="38" t="str">
        <f t="shared" si="2"/>
        <v>No Aplica</v>
      </c>
      <c r="O21" s="41">
        <f t="shared" si="4"/>
        <v>0</v>
      </c>
      <c r="P21" s="32" t="str">
        <f t="shared" si="3"/>
        <v>No Aplica</v>
      </c>
      <c r="X21" s="40" t="s">
        <v>157</v>
      </c>
      <c r="AA21" s="12"/>
      <c r="AB21" s="13"/>
      <c r="AC21" s="14"/>
      <c r="AD21" s="13"/>
      <c r="AE21" s="14"/>
      <c r="AF21" s="13"/>
      <c r="AG21" s="14"/>
      <c r="AH21" s="13"/>
      <c r="AI21" s="14"/>
      <c r="AJ21" s="15"/>
      <c r="AL21" s="4"/>
      <c r="AM21" s="4"/>
      <c r="AN21" s="4"/>
      <c r="AO21" s="4"/>
      <c r="AP21" s="4"/>
      <c r="AQ21" s="4"/>
      <c r="AR21" s="4"/>
      <c r="AS21" s="4"/>
      <c r="AT21" s="4"/>
      <c r="AU21" s="4"/>
    </row>
    <row r="22" spans="1:49" ht="16.149999999999999" customHeight="1">
      <c r="A22" s="36">
        <v>16</v>
      </c>
      <c r="B22" s="16"/>
      <c r="C22" s="8"/>
      <c r="D22" s="8"/>
      <c r="E22" s="8"/>
      <c r="F22" s="8"/>
      <c r="G22" s="8"/>
      <c r="H22" s="17"/>
      <c r="I22" s="18"/>
      <c r="J22" s="37" t="str">
        <f t="shared" si="0"/>
        <v>No Aplica</v>
      </c>
      <c r="K22" s="18"/>
      <c r="L22" s="38" t="str">
        <f t="shared" si="1"/>
        <v>No Aplica</v>
      </c>
      <c r="M22" s="18"/>
      <c r="N22" s="38" t="str">
        <f t="shared" si="2"/>
        <v>No Aplica</v>
      </c>
      <c r="O22" s="41">
        <f t="shared" si="4"/>
        <v>0</v>
      </c>
      <c r="P22" s="32" t="str">
        <f t="shared" si="3"/>
        <v>No Aplica</v>
      </c>
      <c r="X22" s="43" t="s">
        <v>158</v>
      </c>
      <c r="AA22" s="12"/>
      <c r="AB22" s="13"/>
      <c r="AC22" s="14"/>
      <c r="AD22" s="13"/>
      <c r="AE22" s="14"/>
      <c r="AF22" s="13"/>
      <c r="AG22" s="14"/>
      <c r="AH22" s="13"/>
      <c r="AI22" s="14"/>
      <c r="AJ22" s="15"/>
      <c r="AL22" s="6" t="str">
        <f>IF(AL16&lt;&gt;"",AL16,IF(AL17&lt;&gt;"",AL17,IF(AL18&lt;&gt;"",AL18,IF(AL19&lt;&gt;"",AL19,IF(AL20&lt;&gt;"",AL20,"")))))</f>
        <v/>
      </c>
      <c r="AM22" s="6" t="str">
        <f t="shared" ref="AM22:AU22" si="6">IF(AM16&lt;&gt;"",AM16,IF(AM17&lt;&gt;"",AM17,IF(AM18&lt;&gt;"",AM18,IF(AM19&lt;&gt;"",AM19,IF(AM20&lt;&gt;"",AM20,"")))))</f>
        <v/>
      </c>
      <c r="AN22" s="6" t="str">
        <f t="shared" si="6"/>
        <v/>
      </c>
      <c r="AO22" s="6" t="str">
        <f t="shared" si="6"/>
        <v/>
      </c>
      <c r="AP22" s="6" t="str">
        <f t="shared" si="6"/>
        <v/>
      </c>
      <c r="AQ22" s="6" t="str">
        <f t="shared" si="6"/>
        <v/>
      </c>
      <c r="AR22" s="6" t="str">
        <f t="shared" si="6"/>
        <v/>
      </c>
      <c r="AS22" s="6" t="str">
        <f t="shared" si="6"/>
        <v/>
      </c>
      <c r="AT22" s="6" t="str">
        <f t="shared" si="6"/>
        <v/>
      </c>
      <c r="AU22" s="6" t="str">
        <f t="shared" si="6"/>
        <v/>
      </c>
      <c r="AW22" s="6" t="str">
        <f t="shared" si="5"/>
        <v/>
      </c>
    </row>
    <row r="23" spans="1:49" ht="16.149999999999999" customHeight="1">
      <c r="A23" s="36">
        <v>17</v>
      </c>
      <c r="B23" s="20"/>
      <c r="C23" s="8"/>
      <c r="D23" s="8"/>
      <c r="E23" s="8"/>
      <c r="F23" s="8"/>
      <c r="G23" s="8"/>
      <c r="H23" s="17"/>
      <c r="I23" s="18"/>
      <c r="J23" s="37" t="str">
        <f t="shared" si="0"/>
        <v>No Aplica</v>
      </c>
      <c r="K23" s="18"/>
      <c r="L23" s="38" t="str">
        <f t="shared" si="1"/>
        <v>No Aplica</v>
      </c>
      <c r="M23" s="18"/>
      <c r="N23" s="38" t="str">
        <f t="shared" si="2"/>
        <v>No Aplica</v>
      </c>
      <c r="O23" s="41">
        <f t="shared" si="4"/>
        <v>0</v>
      </c>
      <c r="P23" s="32" t="str">
        <f t="shared" si="3"/>
        <v>No Aplica</v>
      </c>
      <c r="X23" s="40" t="s">
        <v>159</v>
      </c>
      <c r="AA23" s="12"/>
      <c r="AB23" s="13"/>
      <c r="AC23" s="14"/>
      <c r="AD23" s="13"/>
      <c r="AE23" s="14"/>
      <c r="AF23" s="13"/>
      <c r="AG23" s="14"/>
      <c r="AH23" s="13"/>
      <c r="AI23" s="14"/>
      <c r="AJ23" s="15"/>
    </row>
    <row r="24" spans="1:49" ht="16.149999999999999" customHeight="1">
      <c r="A24" s="36">
        <v>18</v>
      </c>
      <c r="B24" s="16"/>
      <c r="C24" s="8"/>
      <c r="D24" s="8"/>
      <c r="E24" s="8"/>
      <c r="F24" s="8"/>
      <c r="G24" s="8"/>
      <c r="H24" s="21"/>
      <c r="I24" s="18"/>
      <c r="J24" s="37" t="str">
        <f t="shared" si="0"/>
        <v>No Aplica</v>
      </c>
      <c r="K24" s="18"/>
      <c r="L24" s="38" t="str">
        <f t="shared" si="1"/>
        <v>No Aplica</v>
      </c>
      <c r="M24" s="18"/>
      <c r="N24" s="38" t="str">
        <f t="shared" si="2"/>
        <v>No Aplica</v>
      </c>
      <c r="O24" s="41">
        <f t="shared" si="4"/>
        <v>0</v>
      </c>
      <c r="P24" s="32" t="str">
        <f t="shared" si="3"/>
        <v>No Aplica</v>
      </c>
      <c r="X24" s="40" t="s">
        <v>160</v>
      </c>
      <c r="AA24" s="12"/>
      <c r="AB24" s="13"/>
      <c r="AC24" s="14"/>
      <c r="AD24" s="13"/>
      <c r="AE24" s="14"/>
      <c r="AF24" s="13"/>
      <c r="AG24" s="14"/>
      <c r="AH24" s="13"/>
      <c r="AI24" s="14"/>
      <c r="AJ24" s="15"/>
    </row>
    <row r="25" spans="1:49" ht="16.149999999999999" customHeight="1">
      <c r="A25" s="36">
        <v>19</v>
      </c>
      <c r="B25" s="20"/>
      <c r="C25" s="8"/>
      <c r="D25" s="8"/>
      <c r="E25" s="8"/>
      <c r="F25" s="8"/>
      <c r="G25" s="8"/>
      <c r="H25" s="17"/>
      <c r="I25" s="18"/>
      <c r="J25" s="37" t="str">
        <f t="shared" si="0"/>
        <v>No Aplica</v>
      </c>
      <c r="K25" s="18"/>
      <c r="L25" s="38" t="str">
        <f t="shared" si="1"/>
        <v>No Aplica</v>
      </c>
      <c r="M25" s="18"/>
      <c r="N25" s="38" t="str">
        <f t="shared" si="2"/>
        <v>No Aplica</v>
      </c>
      <c r="O25" s="41">
        <f t="shared" si="4"/>
        <v>0</v>
      </c>
      <c r="P25" s="32" t="str">
        <f t="shared" si="3"/>
        <v>No Aplica</v>
      </c>
      <c r="X25" s="43" t="s">
        <v>161</v>
      </c>
      <c r="AA25" s="12"/>
      <c r="AB25" s="13"/>
      <c r="AC25" s="14"/>
      <c r="AD25" s="13"/>
      <c r="AE25" s="14"/>
      <c r="AF25" s="13"/>
      <c r="AG25" s="14"/>
      <c r="AH25" s="13"/>
      <c r="AI25" s="14"/>
      <c r="AJ25" s="15"/>
    </row>
    <row r="26" spans="1:49" ht="16.149999999999999" customHeight="1">
      <c r="A26" s="36">
        <v>20</v>
      </c>
      <c r="B26" s="20"/>
      <c r="C26" s="8"/>
      <c r="D26" s="8"/>
      <c r="E26" s="8"/>
      <c r="F26" s="8"/>
      <c r="G26" s="8"/>
      <c r="H26" s="19"/>
      <c r="I26" s="18"/>
      <c r="J26" s="37" t="str">
        <f t="shared" si="0"/>
        <v>No Aplica</v>
      </c>
      <c r="K26" s="18"/>
      <c r="L26" s="38" t="str">
        <f t="shared" si="1"/>
        <v>No Aplica</v>
      </c>
      <c r="M26" s="18"/>
      <c r="N26" s="38" t="str">
        <f t="shared" si="2"/>
        <v>No Aplica</v>
      </c>
      <c r="O26" s="41">
        <f t="shared" si="4"/>
        <v>0</v>
      </c>
      <c r="P26" s="32" t="str">
        <f t="shared" si="3"/>
        <v>No Aplica</v>
      </c>
      <c r="X26" s="40" t="s">
        <v>162</v>
      </c>
      <c r="AA26" s="12"/>
      <c r="AB26" s="13"/>
      <c r="AC26" s="14"/>
      <c r="AD26" s="13"/>
      <c r="AE26" s="14"/>
      <c r="AF26" s="13"/>
      <c r="AG26" s="14"/>
      <c r="AH26" s="13"/>
      <c r="AI26" s="14"/>
      <c r="AJ26" s="15"/>
    </row>
    <row r="27" spans="1:49" ht="16.149999999999999" customHeight="1">
      <c r="A27" s="36">
        <v>21</v>
      </c>
      <c r="B27" s="20"/>
      <c r="C27" s="8"/>
      <c r="D27" s="8"/>
      <c r="E27" s="8"/>
      <c r="F27" s="8"/>
      <c r="G27" s="8"/>
      <c r="H27" s="19"/>
      <c r="I27" s="11"/>
      <c r="J27" s="29" t="str">
        <f t="shared" si="0"/>
        <v>No Aplica</v>
      </c>
      <c r="K27" s="11"/>
      <c r="L27" s="30" t="str">
        <f t="shared" si="1"/>
        <v>No Aplica</v>
      </c>
      <c r="M27" s="11"/>
      <c r="N27" s="30" t="str">
        <f t="shared" si="2"/>
        <v>No Aplica</v>
      </c>
      <c r="O27" s="31">
        <f t="shared" si="4"/>
        <v>0</v>
      </c>
      <c r="P27" s="32" t="str">
        <f t="shared" si="3"/>
        <v>No Aplica</v>
      </c>
      <c r="X27" s="40" t="s">
        <v>163</v>
      </c>
      <c r="AA27" s="12"/>
      <c r="AB27" s="13"/>
      <c r="AC27" s="14"/>
      <c r="AD27" s="13"/>
      <c r="AE27" s="14"/>
      <c r="AF27" s="13"/>
      <c r="AG27" s="14"/>
      <c r="AH27" s="13"/>
      <c r="AI27" s="14"/>
      <c r="AJ27" s="15"/>
    </row>
    <row r="28" spans="1:49" ht="16.149999999999999" customHeight="1">
      <c r="A28" s="36">
        <v>22</v>
      </c>
      <c r="B28" s="20"/>
      <c r="C28" s="8"/>
      <c r="D28" s="8"/>
      <c r="E28" s="8"/>
      <c r="F28" s="8"/>
      <c r="G28" s="8"/>
      <c r="H28" s="19"/>
      <c r="I28" s="18"/>
      <c r="J28" s="37" t="str">
        <f t="shared" si="0"/>
        <v>No Aplica</v>
      </c>
      <c r="K28" s="18"/>
      <c r="L28" s="38" t="str">
        <f t="shared" si="1"/>
        <v>No Aplica</v>
      </c>
      <c r="M28" s="18"/>
      <c r="N28" s="38" t="str">
        <f t="shared" si="2"/>
        <v>No Aplica</v>
      </c>
      <c r="O28" s="31">
        <f t="shared" si="4"/>
        <v>0</v>
      </c>
      <c r="P28" s="32" t="str">
        <f t="shared" si="3"/>
        <v>No Aplica</v>
      </c>
      <c r="X28" s="40" t="s">
        <v>164</v>
      </c>
      <c r="AA28" s="12"/>
      <c r="AB28" s="13"/>
      <c r="AC28" s="14"/>
      <c r="AD28" s="13"/>
      <c r="AE28" s="14"/>
      <c r="AF28" s="13"/>
      <c r="AG28" s="14"/>
      <c r="AH28" s="13"/>
      <c r="AI28" s="14"/>
      <c r="AJ28" s="15"/>
    </row>
    <row r="29" spans="1:49" ht="16.149999999999999" customHeight="1">
      <c r="A29" s="36">
        <v>23</v>
      </c>
      <c r="B29" s="20"/>
      <c r="C29" s="8"/>
      <c r="D29" s="8"/>
      <c r="E29" s="8"/>
      <c r="F29" s="8"/>
      <c r="G29" s="8"/>
      <c r="H29" s="19"/>
      <c r="I29" s="18"/>
      <c r="J29" s="37" t="str">
        <f t="shared" si="0"/>
        <v>No Aplica</v>
      </c>
      <c r="K29" s="18"/>
      <c r="L29" s="38" t="str">
        <f t="shared" si="1"/>
        <v>No Aplica</v>
      </c>
      <c r="M29" s="18"/>
      <c r="N29" s="38" t="str">
        <f t="shared" si="2"/>
        <v>No Aplica</v>
      </c>
      <c r="O29" s="41">
        <f t="shared" si="4"/>
        <v>0</v>
      </c>
      <c r="P29" s="32" t="str">
        <f t="shared" si="3"/>
        <v>No Aplica</v>
      </c>
      <c r="X29" s="43" t="s">
        <v>165</v>
      </c>
      <c r="AA29" s="12"/>
      <c r="AB29" s="13"/>
      <c r="AC29" s="14"/>
      <c r="AD29" s="13"/>
      <c r="AE29" s="14"/>
      <c r="AF29" s="13"/>
      <c r="AG29" s="14"/>
      <c r="AH29" s="13"/>
      <c r="AI29" s="14"/>
      <c r="AJ29" s="15"/>
    </row>
    <row r="30" spans="1:49" ht="16.149999999999999" customHeight="1">
      <c r="A30" s="36">
        <v>24</v>
      </c>
      <c r="B30" s="20"/>
      <c r="C30" s="8"/>
      <c r="D30" s="8"/>
      <c r="E30" s="8"/>
      <c r="F30" s="8"/>
      <c r="G30" s="8"/>
      <c r="H30" s="19"/>
      <c r="I30" s="18"/>
      <c r="J30" s="37" t="str">
        <f t="shared" si="0"/>
        <v>No Aplica</v>
      </c>
      <c r="K30" s="18"/>
      <c r="L30" s="38" t="str">
        <f t="shared" si="1"/>
        <v>No Aplica</v>
      </c>
      <c r="M30" s="18"/>
      <c r="N30" s="38" t="str">
        <f t="shared" si="2"/>
        <v>No Aplica</v>
      </c>
      <c r="O30" s="41">
        <f t="shared" si="4"/>
        <v>0</v>
      </c>
      <c r="P30" s="32" t="str">
        <f t="shared" si="3"/>
        <v>No Aplica</v>
      </c>
      <c r="X30" s="40" t="s">
        <v>166</v>
      </c>
      <c r="AA30" s="12"/>
      <c r="AB30" s="13"/>
      <c r="AC30" s="14"/>
      <c r="AD30" s="13"/>
      <c r="AE30" s="14"/>
      <c r="AF30" s="13"/>
      <c r="AG30" s="14"/>
      <c r="AH30" s="13"/>
      <c r="AI30" s="14"/>
      <c r="AJ30" s="15"/>
    </row>
    <row r="31" spans="1:49" ht="16.149999999999999" customHeight="1">
      <c r="A31" s="36">
        <v>25</v>
      </c>
      <c r="B31" s="16"/>
      <c r="C31" s="8"/>
      <c r="D31" s="8"/>
      <c r="E31" s="8"/>
      <c r="F31" s="8"/>
      <c r="G31" s="20"/>
      <c r="H31" s="21"/>
      <c r="I31" s="18"/>
      <c r="J31" s="37" t="str">
        <f t="shared" si="0"/>
        <v>No Aplica</v>
      </c>
      <c r="K31" s="18"/>
      <c r="L31" s="38" t="str">
        <f t="shared" si="1"/>
        <v>No Aplica</v>
      </c>
      <c r="M31" s="18"/>
      <c r="N31" s="38" t="str">
        <f t="shared" si="2"/>
        <v>No Aplica</v>
      </c>
      <c r="O31" s="41">
        <f t="shared" si="4"/>
        <v>0</v>
      </c>
      <c r="P31" s="32" t="str">
        <f t="shared" si="3"/>
        <v>No Aplica</v>
      </c>
      <c r="X31" s="40" t="s">
        <v>167</v>
      </c>
      <c r="AA31" s="12"/>
      <c r="AB31" s="13"/>
      <c r="AC31" s="14"/>
      <c r="AD31" s="13"/>
      <c r="AE31" s="14"/>
      <c r="AF31" s="13"/>
      <c r="AG31" s="14"/>
      <c r="AH31" s="13"/>
      <c r="AI31" s="14"/>
      <c r="AJ31" s="15"/>
    </row>
    <row r="32" spans="1:49" ht="16.149999999999999" customHeight="1">
      <c r="A32" s="36">
        <v>26</v>
      </c>
      <c r="B32" s="16"/>
      <c r="C32" s="8"/>
      <c r="D32" s="8"/>
      <c r="E32" s="8"/>
      <c r="F32" s="8"/>
      <c r="G32" s="20"/>
      <c r="H32" s="21"/>
      <c r="I32" s="18"/>
      <c r="J32" s="37" t="str">
        <f t="shared" si="0"/>
        <v>No Aplica</v>
      </c>
      <c r="K32" s="18"/>
      <c r="L32" s="38" t="str">
        <f t="shared" si="1"/>
        <v>No Aplica</v>
      </c>
      <c r="M32" s="18"/>
      <c r="N32" s="38" t="str">
        <f t="shared" si="2"/>
        <v>No Aplica</v>
      </c>
      <c r="O32" s="41">
        <f t="shared" si="4"/>
        <v>0</v>
      </c>
      <c r="P32" s="32" t="str">
        <f t="shared" si="3"/>
        <v>No Aplica</v>
      </c>
      <c r="X32" s="2" t="s">
        <v>168</v>
      </c>
      <c r="AA32" s="12"/>
      <c r="AB32" s="13"/>
      <c r="AC32" s="14"/>
      <c r="AD32" s="13"/>
      <c r="AE32" s="14"/>
      <c r="AF32" s="13"/>
      <c r="AG32" s="14"/>
      <c r="AH32" s="13"/>
      <c r="AI32" s="14"/>
      <c r="AJ32" s="15"/>
    </row>
    <row r="33" spans="1:36" ht="16.149999999999999" customHeight="1">
      <c r="A33" s="36">
        <v>27</v>
      </c>
      <c r="B33" s="16"/>
      <c r="C33" s="8"/>
      <c r="D33" s="8"/>
      <c r="E33" s="8"/>
      <c r="F33" s="8"/>
      <c r="G33" s="20"/>
      <c r="H33" s="21"/>
      <c r="I33" s="18"/>
      <c r="J33" s="37" t="str">
        <f t="shared" si="0"/>
        <v>No Aplica</v>
      </c>
      <c r="K33" s="18"/>
      <c r="L33" s="38" t="str">
        <f t="shared" si="1"/>
        <v>No Aplica</v>
      </c>
      <c r="M33" s="18"/>
      <c r="N33" s="38" t="str">
        <f t="shared" si="2"/>
        <v>No Aplica</v>
      </c>
      <c r="O33" s="41">
        <f t="shared" si="4"/>
        <v>0</v>
      </c>
      <c r="P33" s="32" t="str">
        <f t="shared" si="3"/>
        <v>No Aplica</v>
      </c>
      <c r="X33" s="40" t="s">
        <v>169</v>
      </c>
      <c r="AA33" s="12"/>
      <c r="AB33" s="13"/>
      <c r="AC33" s="14"/>
      <c r="AD33" s="13"/>
      <c r="AE33" s="14"/>
      <c r="AF33" s="13"/>
      <c r="AG33" s="14"/>
      <c r="AH33" s="13"/>
      <c r="AI33" s="14"/>
      <c r="AJ33" s="15"/>
    </row>
    <row r="34" spans="1:36" ht="16.149999999999999" customHeight="1">
      <c r="A34" s="36">
        <v>28</v>
      </c>
      <c r="B34" s="16"/>
      <c r="C34" s="8"/>
      <c r="D34" s="8"/>
      <c r="E34" s="8"/>
      <c r="F34" s="8"/>
      <c r="G34" s="20"/>
      <c r="H34" s="21"/>
      <c r="I34" s="18"/>
      <c r="J34" s="37" t="str">
        <f t="shared" si="0"/>
        <v>No Aplica</v>
      </c>
      <c r="K34" s="18"/>
      <c r="L34" s="38" t="str">
        <f t="shared" si="1"/>
        <v>No Aplica</v>
      </c>
      <c r="M34" s="18"/>
      <c r="N34" s="38" t="str">
        <f t="shared" si="2"/>
        <v>No Aplica</v>
      </c>
      <c r="O34" s="41">
        <f t="shared" si="4"/>
        <v>0</v>
      </c>
      <c r="P34" s="32" t="str">
        <f t="shared" si="3"/>
        <v>No Aplica</v>
      </c>
      <c r="X34" s="2" t="s">
        <v>170</v>
      </c>
      <c r="AA34" s="12"/>
      <c r="AB34" s="13"/>
      <c r="AC34" s="14"/>
      <c r="AD34" s="13"/>
      <c r="AE34" s="14"/>
      <c r="AF34" s="13"/>
      <c r="AG34" s="14"/>
      <c r="AH34" s="13"/>
      <c r="AI34" s="14"/>
      <c r="AJ34" s="15"/>
    </row>
    <row r="35" spans="1:36" ht="16.149999999999999" customHeight="1">
      <c r="A35" s="36">
        <v>29</v>
      </c>
      <c r="B35" s="16"/>
      <c r="C35" s="8"/>
      <c r="D35" s="8"/>
      <c r="E35" s="8"/>
      <c r="F35" s="8"/>
      <c r="G35" s="20"/>
      <c r="H35" s="21"/>
      <c r="I35" s="18"/>
      <c r="J35" s="37" t="str">
        <f t="shared" si="0"/>
        <v>No Aplica</v>
      </c>
      <c r="K35" s="18"/>
      <c r="L35" s="38" t="str">
        <f t="shared" si="1"/>
        <v>No Aplica</v>
      </c>
      <c r="M35" s="18"/>
      <c r="N35" s="38" t="str">
        <f t="shared" si="2"/>
        <v>No Aplica</v>
      </c>
      <c r="O35" s="41">
        <f t="shared" si="4"/>
        <v>0</v>
      </c>
      <c r="P35" s="32" t="str">
        <f t="shared" si="3"/>
        <v>No Aplica</v>
      </c>
      <c r="AA35" s="12"/>
      <c r="AB35" s="13"/>
      <c r="AC35" s="14"/>
      <c r="AD35" s="13"/>
      <c r="AE35" s="14"/>
      <c r="AF35" s="13"/>
      <c r="AG35" s="14"/>
      <c r="AH35" s="13"/>
      <c r="AI35" s="14"/>
      <c r="AJ35" s="15"/>
    </row>
    <row r="36" spans="1:36" ht="16.149999999999999" customHeight="1">
      <c r="A36" s="36">
        <v>30</v>
      </c>
      <c r="B36" s="16"/>
      <c r="C36" s="8"/>
      <c r="D36" s="8"/>
      <c r="E36" s="8"/>
      <c r="F36" s="8"/>
      <c r="G36" s="20"/>
      <c r="H36" s="21"/>
      <c r="I36" s="18"/>
      <c r="J36" s="37" t="str">
        <f t="shared" si="0"/>
        <v>No Aplica</v>
      </c>
      <c r="K36" s="18"/>
      <c r="L36" s="38" t="str">
        <f t="shared" si="1"/>
        <v>No Aplica</v>
      </c>
      <c r="M36" s="18"/>
      <c r="N36" s="38" t="str">
        <f t="shared" si="2"/>
        <v>No Aplica</v>
      </c>
      <c r="O36" s="41">
        <f t="shared" si="4"/>
        <v>0</v>
      </c>
      <c r="P36" s="32" t="str">
        <f t="shared" si="3"/>
        <v>No Aplica</v>
      </c>
      <c r="AA36" s="12"/>
      <c r="AB36" s="13"/>
      <c r="AC36" s="14"/>
      <c r="AD36" s="13"/>
      <c r="AE36" s="14"/>
      <c r="AF36" s="13"/>
      <c r="AG36" s="14"/>
      <c r="AH36" s="13"/>
      <c r="AI36" s="14"/>
      <c r="AJ36" s="15"/>
    </row>
    <row r="37" spans="1:36" ht="16.149999999999999" customHeight="1">
      <c r="A37" s="36">
        <v>31</v>
      </c>
      <c r="B37" s="16"/>
      <c r="C37" s="8"/>
      <c r="D37" s="8"/>
      <c r="E37" s="8"/>
      <c r="F37" s="8"/>
      <c r="G37" s="20"/>
      <c r="H37" s="21"/>
      <c r="I37" s="11"/>
      <c r="J37" s="29" t="str">
        <f t="shared" si="0"/>
        <v>No Aplica</v>
      </c>
      <c r="K37" s="11"/>
      <c r="L37" s="30" t="str">
        <f t="shared" si="1"/>
        <v>No Aplica</v>
      </c>
      <c r="M37" s="11"/>
      <c r="N37" s="30" t="str">
        <f t="shared" si="2"/>
        <v>No Aplica</v>
      </c>
      <c r="O37" s="31">
        <f t="shared" si="4"/>
        <v>0</v>
      </c>
      <c r="P37" s="32" t="str">
        <f t="shared" si="3"/>
        <v>No Aplica</v>
      </c>
      <c r="AA37" s="12"/>
      <c r="AB37" s="13"/>
      <c r="AC37" s="14"/>
      <c r="AD37" s="13"/>
      <c r="AE37" s="14"/>
      <c r="AF37" s="13"/>
      <c r="AG37" s="14"/>
      <c r="AH37" s="13"/>
      <c r="AI37" s="14"/>
      <c r="AJ37" s="15"/>
    </row>
    <row r="38" spans="1:36" ht="16.149999999999999" customHeight="1">
      <c r="A38" s="36">
        <v>32</v>
      </c>
      <c r="B38" s="20"/>
      <c r="C38" s="8"/>
      <c r="D38" s="8"/>
      <c r="E38" s="8"/>
      <c r="F38" s="8"/>
      <c r="G38" s="21"/>
      <c r="H38" s="21"/>
      <c r="I38" s="18"/>
      <c r="J38" s="37" t="str">
        <f t="shared" si="0"/>
        <v>No Aplica</v>
      </c>
      <c r="K38" s="18"/>
      <c r="L38" s="38" t="str">
        <f t="shared" si="1"/>
        <v>No Aplica</v>
      </c>
      <c r="M38" s="18"/>
      <c r="N38" s="38" t="str">
        <f t="shared" si="2"/>
        <v>No Aplica</v>
      </c>
      <c r="O38" s="31">
        <f t="shared" si="4"/>
        <v>0</v>
      </c>
      <c r="P38" s="32" t="str">
        <f t="shared" si="3"/>
        <v>No Aplica</v>
      </c>
      <c r="AA38" s="12"/>
      <c r="AB38" s="13"/>
      <c r="AC38" s="14"/>
      <c r="AD38" s="13"/>
      <c r="AE38" s="14"/>
      <c r="AF38" s="13"/>
      <c r="AG38" s="14"/>
      <c r="AH38" s="13"/>
      <c r="AI38" s="14"/>
      <c r="AJ38" s="15"/>
    </row>
    <row r="39" spans="1:36" ht="16.149999999999999" customHeight="1">
      <c r="A39" s="36">
        <v>33</v>
      </c>
      <c r="B39" s="16"/>
      <c r="C39" s="8"/>
      <c r="D39" s="8"/>
      <c r="E39" s="8"/>
      <c r="F39" s="8"/>
      <c r="G39" s="21"/>
      <c r="H39" s="17"/>
      <c r="I39" s="18"/>
      <c r="J39" s="37" t="str">
        <f t="shared" si="0"/>
        <v>No Aplica</v>
      </c>
      <c r="K39" s="18"/>
      <c r="L39" s="38" t="str">
        <f t="shared" si="1"/>
        <v>No Aplica</v>
      </c>
      <c r="M39" s="18"/>
      <c r="N39" s="38" t="str">
        <f t="shared" si="2"/>
        <v>No Aplica</v>
      </c>
      <c r="O39" s="41">
        <f t="shared" si="4"/>
        <v>0</v>
      </c>
      <c r="P39" s="32" t="str">
        <f t="shared" si="3"/>
        <v>No Aplica</v>
      </c>
      <c r="AA39" s="12"/>
      <c r="AB39" s="13"/>
      <c r="AC39" s="14"/>
      <c r="AD39" s="13"/>
      <c r="AE39" s="14"/>
      <c r="AF39" s="13"/>
      <c r="AG39" s="14"/>
      <c r="AH39" s="13"/>
      <c r="AI39" s="14"/>
      <c r="AJ39" s="15"/>
    </row>
    <row r="40" spans="1:36" ht="16.149999999999999" customHeight="1">
      <c r="A40" s="36">
        <v>34</v>
      </c>
      <c r="B40" s="16"/>
      <c r="C40" s="8"/>
      <c r="D40" s="8"/>
      <c r="E40" s="8"/>
      <c r="F40" s="8"/>
      <c r="G40" s="21"/>
      <c r="H40" s="17"/>
      <c r="I40" s="18"/>
      <c r="J40" s="37" t="str">
        <f t="shared" si="0"/>
        <v>No Aplica</v>
      </c>
      <c r="K40" s="18"/>
      <c r="L40" s="38" t="str">
        <f t="shared" si="1"/>
        <v>No Aplica</v>
      </c>
      <c r="M40" s="18"/>
      <c r="N40" s="38" t="str">
        <f t="shared" si="2"/>
        <v>No Aplica</v>
      </c>
      <c r="O40" s="41">
        <f t="shared" si="4"/>
        <v>0</v>
      </c>
      <c r="P40" s="32" t="str">
        <f t="shared" si="3"/>
        <v>No Aplica</v>
      </c>
      <c r="AA40" s="12"/>
      <c r="AB40" s="13"/>
      <c r="AC40" s="14"/>
      <c r="AD40" s="13"/>
      <c r="AE40" s="14"/>
      <c r="AF40" s="13"/>
      <c r="AG40" s="14"/>
      <c r="AH40" s="13"/>
      <c r="AI40" s="14"/>
      <c r="AJ40" s="15"/>
    </row>
    <row r="41" spans="1:36" ht="16.149999999999999" customHeight="1">
      <c r="A41" s="36">
        <v>35</v>
      </c>
      <c r="B41" s="16"/>
      <c r="C41" s="8"/>
      <c r="D41" s="8"/>
      <c r="E41" s="8"/>
      <c r="F41" s="8"/>
      <c r="G41" s="21"/>
      <c r="H41" s="17"/>
      <c r="I41" s="18"/>
      <c r="J41" s="37" t="str">
        <f t="shared" si="0"/>
        <v>No Aplica</v>
      </c>
      <c r="K41" s="18"/>
      <c r="L41" s="38" t="str">
        <f t="shared" si="1"/>
        <v>No Aplica</v>
      </c>
      <c r="M41" s="18"/>
      <c r="N41" s="38" t="str">
        <f t="shared" si="2"/>
        <v>No Aplica</v>
      </c>
      <c r="O41" s="41">
        <f t="shared" si="4"/>
        <v>0</v>
      </c>
      <c r="P41" s="32" t="str">
        <f t="shared" si="3"/>
        <v>No Aplica</v>
      </c>
      <c r="AA41" s="12"/>
      <c r="AB41" s="13"/>
      <c r="AC41" s="14"/>
      <c r="AD41" s="13"/>
      <c r="AE41" s="14"/>
      <c r="AF41" s="13"/>
      <c r="AG41" s="14"/>
      <c r="AH41" s="13"/>
      <c r="AI41" s="14"/>
      <c r="AJ41" s="15"/>
    </row>
    <row r="42" spans="1:36" ht="16.149999999999999" customHeight="1">
      <c r="A42" s="36">
        <v>36</v>
      </c>
      <c r="B42" s="16"/>
      <c r="C42" s="8"/>
      <c r="D42" s="8"/>
      <c r="E42" s="8"/>
      <c r="F42" s="8"/>
      <c r="G42" s="21"/>
      <c r="H42" s="17"/>
      <c r="I42" s="18"/>
      <c r="J42" s="37" t="str">
        <f t="shared" si="0"/>
        <v>No Aplica</v>
      </c>
      <c r="K42" s="18"/>
      <c r="L42" s="38" t="str">
        <f t="shared" si="1"/>
        <v>No Aplica</v>
      </c>
      <c r="M42" s="18"/>
      <c r="N42" s="38" t="str">
        <f t="shared" si="2"/>
        <v>No Aplica</v>
      </c>
      <c r="O42" s="41">
        <f t="shared" si="4"/>
        <v>0</v>
      </c>
      <c r="P42" s="32" t="str">
        <f t="shared" si="3"/>
        <v>No Aplica</v>
      </c>
      <c r="AA42" s="12"/>
      <c r="AB42" s="13"/>
      <c r="AC42" s="14"/>
      <c r="AD42" s="13"/>
      <c r="AE42" s="14"/>
      <c r="AF42" s="13"/>
      <c r="AG42" s="14"/>
      <c r="AH42" s="13"/>
      <c r="AI42" s="14"/>
      <c r="AJ42" s="15"/>
    </row>
    <row r="43" spans="1:36" ht="16.149999999999999" customHeight="1">
      <c r="A43" s="36">
        <v>37</v>
      </c>
      <c r="B43" s="16"/>
      <c r="C43" s="8"/>
      <c r="D43" s="8"/>
      <c r="E43" s="8"/>
      <c r="F43" s="8"/>
      <c r="G43" s="21"/>
      <c r="H43" s="17"/>
      <c r="I43" s="18"/>
      <c r="J43" s="37" t="str">
        <f t="shared" si="0"/>
        <v>No Aplica</v>
      </c>
      <c r="K43" s="18"/>
      <c r="L43" s="38" t="str">
        <f t="shared" si="1"/>
        <v>No Aplica</v>
      </c>
      <c r="M43" s="18"/>
      <c r="N43" s="38" t="str">
        <f t="shared" si="2"/>
        <v>No Aplica</v>
      </c>
      <c r="O43" s="41">
        <f t="shared" si="4"/>
        <v>0</v>
      </c>
      <c r="P43" s="32" t="str">
        <f t="shared" si="3"/>
        <v>No Aplica</v>
      </c>
      <c r="AA43" s="12"/>
      <c r="AB43" s="13"/>
      <c r="AC43" s="14"/>
      <c r="AD43" s="13"/>
      <c r="AE43" s="14"/>
      <c r="AF43" s="13"/>
      <c r="AG43" s="14"/>
      <c r="AH43" s="13"/>
      <c r="AI43" s="14"/>
      <c r="AJ43" s="15"/>
    </row>
    <row r="44" spans="1:36" ht="16.149999999999999" customHeight="1">
      <c r="A44" s="36">
        <v>38</v>
      </c>
      <c r="B44" s="16"/>
      <c r="C44" s="8"/>
      <c r="D44" s="8"/>
      <c r="E44" s="8"/>
      <c r="F44" s="8"/>
      <c r="G44" s="21"/>
      <c r="H44" s="17"/>
      <c r="I44" s="18"/>
      <c r="J44" s="37" t="str">
        <f t="shared" si="0"/>
        <v>No Aplica</v>
      </c>
      <c r="K44" s="18"/>
      <c r="L44" s="38" t="str">
        <f t="shared" si="1"/>
        <v>No Aplica</v>
      </c>
      <c r="M44" s="18"/>
      <c r="N44" s="38" t="str">
        <f t="shared" si="2"/>
        <v>No Aplica</v>
      </c>
      <c r="O44" s="41">
        <f t="shared" si="4"/>
        <v>0</v>
      </c>
      <c r="P44" s="32" t="str">
        <f t="shared" si="3"/>
        <v>No Aplica</v>
      </c>
      <c r="AA44" s="12"/>
      <c r="AB44" s="13"/>
      <c r="AC44" s="14"/>
      <c r="AD44" s="13"/>
      <c r="AE44" s="14"/>
      <c r="AF44" s="13"/>
      <c r="AG44" s="14"/>
      <c r="AH44" s="13"/>
      <c r="AI44" s="14"/>
      <c r="AJ44" s="15"/>
    </row>
    <row r="45" spans="1:36" ht="16.149999999999999" customHeight="1">
      <c r="A45" s="36">
        <v>39</v>
      </c>
      <c r="B45" s="16"/>
      <c r="C45" s="8"/>
      <c r="D45" s="8"/>
      <c r="E45" s="8"/>
      <c r="F45" s="8"/>
      <c r="G45" s="8"/>
      <c r="H45" s="19"/>
      <c r="I45" s="18"/>
      <c r="J45" s="37" t="str">
        <f t="shared" si="0"/>
        <v>No Aplica</v>
      </c>
      <c r="K45" s="18"/>
      <c r="L45" s="38" t="str">
        <f t="shared" si="1"/>
        <v>No Aplica</v>
      </c>
      <c r="M45" s="18"/>
      <c r="N45" s="38" t="str">
        <f t="shared" si="2"/>
        <v>No Aplica</v>
      </c>
      <c r="O45" s="41">
        <f t="shared" si="4"/>
        <v>0</v>
      </c>
      <c r="P45" s="32" t="str">
        <f t="shared" si="3"/>
        <v>No Aplica</v>
      </c>
      <c r="AA45" s="12"/>
      <c r="AB45" s="13"/>
      <c r="AC45" s="14"/>
      <c r="AD45" s="13"/>
      <c r="AE45" s="14"/>
      <c r="AF45" s="13"/>
      <c r="AG45" s="14"/>
      <c r="AH45" s="13"/>
      <c r="AI45" s="14"/>
      <c r="AJ45" s="15"/>
    </row>
    <row r="46" spans="1:36" ht="16.149999999999999" customHeight="1">
      <c r="A46" s="36">
        <v>40</v>
      </c>
      <c r="B46" s="20"/>
      <c r="C46" s="8"/>
      <c r="D46" s="8"/>
      <c r="E46" s="8"/>
      <c r="F46" s="8"/>
      <c r="G46" s="8"/>
      <c r="H46" s="19"/>
      <c r="I46" s="18"/>
      <c r="J46" s="37" t="str">
        <f t="shared" si="0"/>
        <v>No Aplica</v>
      </c>
      <c r="K46" s="18"/>
      <c r="L46" s="38" t="str">
        <f t="shared" si="1"/>
        <v>No Aplica</v>
      </c>
      <c r="M46" s="18"/>
      <c r="N46" s="38" t="str">
        <f t="shared" si="2"/>
        <v>No Aplica</v>
      </c>
      <c r="O46" s="41">
        <f t="shared" si="4"/>
        <v>0</v>
      </c>
      <c r="P46" s="32" t="str">
        <f t="shared" si="3"/>
        <v>No Aplica</v>
      </c>
      <c r="AA46" s="12"/>
      <c r="AB46" s="13"/>
      <c r="AC46" s="14"/>
      <c r="AD46" s="13"/>
      <c r="AE46" s="14"/>
      <c r="AF46" s="13"/>
      <c r="AG46" s="14"/>
      <c r="AH46" s="13"/>
      <c r="AI46" s="14"/>
      <c r="AJ46" s="15"/>
    </row>
    <row r="47" spans="1:36" ht="16.149999999999999" customHeight="1">
      <c r="A47" s="36">
        <v>41</v>
      </c>
      <c r="B47" s="20"/>
      <c r="C47" s="8"/>
      <c r="D47" s="8"/>
      <c r="E47" s="8"/>
      <c r="F47" s="8"/>
      <c r="G47" s="8"/>
      <c r="H47" s="17"/>
      <c r="I47" s="11"/>
      <c r="J47" s="29" t="str">
        <f t="shared" si="0"/>
        <v>No Aplica</v>
      </c>
      <c r="K47" s="11"/>
      <c r="L47" s="30" t="str">
        <f t="shared" si="1"/>
        <v>No Aplica</v>
      </c>
      <c r="M47" s="11"/>
      <c r="N47" s="30" t="str">
        <f t="shared" si="2"/>
        <v>No Aplica</v>
      </c>
      <c r="O47" s="31">
        <f t="shared" si="4"/>
        <v>0</v>
      </c>
      <c r="P47" s="32" t="str">
        <f t="shared" si="3"/>
        <v>No Aplica</v>
      </c>
      <c r="AA47" s="12"/>
      <c r="AB47" s="13"/>
      <c r="AC47" s="14"/>
      <c r="AD47" s="13"/>
      <c r="AE47" s="14"/>
      <c r="AF47" s="13"/>
      <c r="AG47" s="14"/>
      <c r="AH47" s="13"/>
      <c r="AI47" s="14"/>
      <c r="AJ47" s="15"/>
    </row>
    <row r="48" spans="1:36" ht="16.149999999999999" customHeight="1">
      <c r="A48" s="36">
        <v>42</v>
      </c>
      <c r="B48" s="20"/>
      <c r="C48" s="8"/>
      <c r="D48" s="8"/>
      <c r="E48" s="8"/>
      <c r="F48" s="8"/>
      <c r="G48" s="8"/>
      <c r="H48" s="19"/>
      <c r="I48" s="18"/>
      <c r="J48" s="37" t="str">
        <f t="shared" si="0"/>
        <v>No Aplica</v>
      </c>
      <c r="K48" s="18"/>
      <c r="L48" s="38" t="str">
        <f t="shared" si="1"/>
        <v>No Aplica</v>
      </c>
      <c r="M48" s="18"/>
      <c r="N48" s="38" t="str">
        <f t="shared" si="2"/>
        <v>No Aplica</v>
      </c>
      <c r="O48" s="31">
        <f t="shared" si="4"/>
        <v>0</v>
      </c>
      <c r="P48" s="32" t="str">
        <f t="shared" si="3"/>
        <v>No Aplica</v>
      </c>
      <c r="AA48" s="12"/>
      <c r="AB48" s="13"/>
      <c r="AC48" s="14"/>
      <c r="AD48" s="13"/>
      <c r="AE48" s="14"/>
      <c r="AF48" s="13"/>
      <c r="AG48" s="14"/>
      <c r="AH48" s="13"/>
      <c r="AI48" s="14"/>
      <c r="AJ48" s="15"/>
    </row>
    <row r="49" spans="1:36" ht="16.149999999999999" customHeight="1">
      <c r="A49" s="36">
        <v>43</v>
      </c>
      <c r="B49" s="16"/>
      <c r="C49" s="8"/>
      <c r="D49" s="8"/>
      <c r="E49" s="8"/>
      <c r="F49" s="8"/>
      <c r="G49" s="21"/>
      <c r="H49" s="21"/>
      <c r="I49" s="18"/>
      <c r="J49" s="37" t="str">
        <f t="shared" si="0"/>
        <v>No Aplica</v>
      </c>
      <c r="K49" s="18"/>
      <c r="L49" s="38" t="str">
        <f t="shared" si="1"/>
        <v>No Aplica</v>
      </c>
      <c r="M49" s="18"/>
      <c r="N49" s="38" t="str">
        <f t="shared" si="2"/>
        <v>No Aplica</v>
      </c>
      <c r="O49" s="41">
        <f t="shared" si="4"/>
        <v>0</v>
      </c>
      <c r="P49" s="32" t="str">
        <f t="shared" si="3"/>
        <v>No Aplica</v>
      </c>
      <c r="AA49" s="12"/>
      <c r="AB49" s="13"/>
      <c r="AC49" s="14"/>
      <c r="AD49" s="13"/>
      <c r="AE49" s="14"/>
      <c r="AF49" s="13"/>
      <c r="AG49" s="14"/>
      <c r="AH49" s="13"/>
      <c r="AI49" s="14"/>
      <c r="AJ49" s="15"/>
    </row>
    <row r="50" spans="1:36" ht="16.149999999999999" customHeight="1">
      <c r="A50" s="36">
        <v>44</v>
      </c>
      <c r="B50" s="16"/>
      <c r="C50" s="8"/>
      <c r="D50" s="8"/>
      <c r="E50" s="8"/>
      <c r="F50" s="8"/>
      <c r="G50" s="16"/>
      <c r="H50" s="21"/>
      <c r="I50" s="18"/>
      <c r="J50" s="37" t="str">
        <f t="shared" si="0"/>
        <v>No Aplica</v>
      </c>
      <c r="K50" s="18"/>
      <c r="L50" s="38" t="str">
        <f t="shared" si="1"/>
        <v>No Aplica</v>
      </c>
      <c r="M50" s="18"/>
      <c r="N50" s="38" t="str">
        <f t="shared" si="2"/>
        <v>No Aplica</v>
      </c>
      <c r="O50" s="41">
        <f t="shared" si="4"/>
        <v>0</v>
      </c>
      <c r="P50" s="32" t="str">
        <f t="shared" si="3"/>
        <v>No Aplica</v>
      </c>
      <c r="AA50" s="12"/>
      <c r="AB50" s="13"/>
      <c r="AC50" s="14"/>
      <c r="AD50" s="13"/>
      <c r="AE50" s="14"/>
      <c r="AF50" s="13"/>
      <c r="AG50" s="14"/>
      <c r="AH50" s="13"/>
      <c r="AI50" s="14"/>
      <c r="AJ50" s="15"/>
    </row>
    <row r="51" spans="1:36" ht="16.149999999999999" customHeight="1">
      <c r="A51" s="36">
        <v>45</v>
      </c>
      <c r="B51" s="16"/>
      <c r="C51" s="8"/>
      <c r="D51" s="8"/>
      <c r="E51" s="8"/>
      <c r="F51" s="8"/>
      <c r="G51" s="16"/>
      <c r="H51" s="21"/>
      <c r="I51" s="18"/>
      <c r="J51" s="37" t="str">
        <f t="shared" si="0"/>
        <v>No Aplica</v>
      </c>
      <c r="K51" s="18"/>
      <c r="L51" s="38" t="str">
        <f t="shared" si="1"/>
        <v>No Aplica</v>
      </c>
      <c r="M51" s="18"/>
      <c r="N51" s="38" t="str">
        <f t="shared" si="2"/>
        <v>No Aplica</v>
      </c>
      <c r="O51" s="41">
        <f t="shared" si="4"/>
        <v>0</v>
      </c>
      <c r="P51" s="32" t="str">
        <f t="shared" si="3"/>
        <v>No Aplica</v>
      </c>
      <c r="AA51" s="12"/>
      <c r="AB51" s="13"/>
      <c r="AC51" s="14"/>
      <c r="AD51" s="13"/>
      <c r="AE51" s="14"/>
      <c r="AF51" s="13"/>
      <c r="AG51" s="14"/>
      <c r="AH51" s="13"/>
      <c r="AI51" s="14"/>
      <c r="AJ51" s="15"/>
    </row>
    <row r="52" spans="1:36" ht="16.149999999999999" customHeight="1">
      <c r="A52" s="36">
        <v>46</v>
      </c>
      <c r="B52" s="16"/>
      <c r="C52" s="8"/>
      <c r="D52" s="8"/>
      <c r="E52" s="8"/>
      <c r="F52" s="8"/>
      <c r="G52" s="8"/>
      <c r="H52" s="19"/>
      <c r="I52" s="18"/>
      <c r="J52" s="37" t="str">
        <f t="shared" si="0"/>
        <v>No Aplica</v>
      </c>
      <c r="K52" s="18"/>
      <c r="L52" s="38" t="str">
        <f t="shared" si="1"/>
        <v>No Aplica</v>
      </c>
      <c r="M52" s="18"/>
      <c r="N52" s="38" t="str">
        <f t="shared" si="2"/>
        <v>No Aplica</v>
      </c>
      <c r="O52" s="41">
        <f t="shared" si="4"/>
        <v>0</v>
      </c>
      <c r="P52" s="32" t="str">
        <f t="shared" si="3"/>
        <v>No Aplica</v>
      </c>
      <c r="AA52" s="12"/>
      <c r="AB52" s="13"/>
      <c r="AC52" s="14"/>
      <c r="AD52" s="13"/>
      <c r="AE52" s="14"/>
      <c r="AF52" s="13"/>
      <c r="AG52" s="14"/>
      <c r="AH52" s="13"/>
      <c r="AI52" s="14"/>
      <c r="AJ52" s="15"/>
    </row>
    <row r="53" spans="1:36" ht="16.149999999999999" customHeight="1">
      <c r="A53" s="36">
        <v>47</v>
      </c>
      <c r="B53" s="16"/>
      <c r="C53" s="8"/>
      <c r="D53" s="8"/>
      <c r="E53" s="8"/>
      <c r="F53" s="8"/>
      <c r="G53" s="8"/>
      <c r="H53" s="19"/>
      <c r="I53" s="18"/>
      <c r="J53" s="37" t="str">
        <f t="shared" si="0"/>
        <v>No Aplica</v>
      </c>
      <c r="K53" s="18"/>
      <c r="L53" s="38" t="str">
        <f t="shared" si="1"/>
        <v>No Aplica</v>
      </c>
      <c r="M53" s="18"/>
      <c r="N53" s="38" t="str">
        <f t="shared" si="2"/>
        <v>No Aplica</v>
      </c>
      <c r="O53" s="41">
        <f t="shared" si="4"/>
        <v>0</v>
      </c>
      <c r="P53" s="32" t="str">
        <f t="shared" si="3"/>
        <v>No Aplica</v>
      </c>
      <c r="AA53" s="12"/>
      <c r="AB53" s="13"/>
      <c r="AC53" s="14"/>
      <c r="AD53" s="13"/>
      <c r="AE53" s="14"/>
      <c r="AF53" s="13"/>
      <c r="AG53" s="14"/>
      <c r="AH53" s="13"/>
      <c r="AI53" s="14"/>
      <c r="AJ53" s="15"/>
    </row>
    <row r="54" spans="1:36" ht="16.149999999999999" customHeight="1">
      <c r="A54" s="36">
        <v>48</v>
      </c>
      <c r="B54" s="16"/>
      <c r="C54" s="8"/>
      <c r="D54" s="8"/>
      <c r="E54" s="8"/>
      <c r="F54" s="8"/>
      <c r="G54" s="8"/>
      <c r="H54" s="19"/>
      <c r="I54" s="18"/>
      <c r="J54" s="37" t="str">
        <f t="shared" si="0"/>
        <v>No Aplica</v>
      </c>
      <c r="K54" s="18"/>
      <c r="L54" s="38" t="str">
        <f t="shared" si="1"/>
        <v>No Aplica</v>
      </c>
      <c r="M54" s="18"/>
      <c r="N54" s="38" t="str">
        <f t="shared" si="2"/>
        <v>No Aplica</v>
      </c>
      <c r="O54" s="41">
        <f t="shared" si="4"/>
        <v>0</v>
      </c>
      <c r="P54" s="32" t="str">
        <f t="shared" si="3"/>
        <v>No Aplica</v>
      </c>
      <c r="AA54" s="12"/>
      <c r="AB54" s="13"/>
      <c r="AC54" s="14"/>
      <c r="AD54" s="13"/>
      <c r="AE54" s="14"/>
      <c r="AF54" s="13"/>
      <c r="AG54" s="14"/>
      <c r="AH54" s="13"/>
      <c r="AI54" s="14"/>
      <c r="AJ54" s="15"/>
    </row>
    <row r="55" spans="1:36" ht="16.149999999999999" customHeight="1">
      <c r="A55" s="36">
        <v>49</v>
      </c>
      <c r="B55" s="20"/>
      <c r="C55" s="8"/>
      <c r="D55" s="8"/>
      <c r="E55" s="8"/>
      <c r="F55" s="8"/>
      <c r="G55" s="8"/>
      <c r="H55" s="19"/>
      <c r="I55" s="18"/>
      <c r="J55" s="37" t="str">
        <f t="shared" si="0"/>
        <v>No Aplica</v>
      </c>
      <c r="K55" s="18"/>
      <c r="L55" s="38" t="str">
        <f t="shared" si="1"/>
        <v>No Aplica</v>
      </c>
      <c r="M55" s="18"/>
      <c r="N55" s="38" t="str">
        <f t="shared" si="2"/>
        <v>No Aplica</v>
      </c>
      <c r="O55" s="41">
        <f t="shared" si="4"/>
        <v>0</v>
      </c>
      <c r="P55" s="32" t="str">
        <f t="shared" si="3"/>
        <v>No Aplica</v>
      </c>
      <c r="AA55" s="12"/>
      <c r="AB55" s="13"/>
      <c r="AC55" s="14"/>
      <c r="AD55" s="13"/>
      <c r="AE55" s="14"/>
      <c r="AF55" s="13"/>
      <c r="AG55" s="14"/>
      <c r="AH55" s="13"/>
      <c r="AI55" s="14"/>
      <c r="AJ55" s="15"/>
    </row>
    <row r="56" spans="1:36" ht="16.149999999999999" customHeight="1">
      <c r="A56" s="36">
        <v>50</v>
      </c>
      <c r="B56" s="16"/>
      <c r="C56" s="8"/>
      <c r="D56" s="8"/>
      <c r="E56" s="8"/>
      <c r="F56" s="8"/>
      <c r="G56" s="8"/>
      <c r="H56" s="17"/>
      <c r="I56" s="18"/>
      <c r="J56" s="37" t="str">
        <f t="shared" si="0"/>
        <v>No Aplica</v>
      </c>
      <c r="K56" s="18"/>
      <c r="L56" s="38" t="str">
        <f t="shared" si="1"/>
        <v>No Aplica</v>
      </c>
      <c r="M56" s="18"/>
      <c r="N56" s="38" t="str">
        <f t="shared" si="2"/>
        <v>No Aplica</v>
      </c>
      <c r="O56" s="41">
        <f t="shared" si="4"/>
        <v>0</v>
      </c>
      <c r="P56" s="32" t="str">
        <f t="shared" si="3"/>
        <v>No Aplica</v>
      </c>
      <c r="AA56" s="12"/>
      <c r="AB56" s="13"/>
      <c r="AC56" s="14"/>
      <c r="AD56" s="13"/>
      <c r="AE56" s="14"/>
      <c r="AF56" s="13"/>
      <c r="AG56" s="14"/>
      <c r="AH56" s="13"/>
      <c r="AI56" s="14"/>
      <c r="AJ56" s="15"/>
    </row>
    <row r="57" spans="1:36" ht="16.149999999999999" customHeight="1">
      <c r="A57" s="36">
        <v>51</v>
      </c>
      <c r="B57" s="16"/>
      <c r="C57" s="8"/>
      <c r="D57" s="8"/>
      <c r="E57" s="8"/>
      <c r="F57" s="8"/>
      <c r="G57" s="8"/>
      <c r="H57" s="17"/>
      <c r="I57" s="11"/>
      <c r="J57" s="29" t="str">
        <f t="shared" si="0"/>
        <v>No Aplica</v>
      </c>
      <c r="K57" s="11"/>
      <c r="L57" s="30" t="str">
        <f t="shared" si="1"/>
        <v>No Aplica</v>
      </c>
      <c r="M57" s="11"/>
      <c r="N57" s="30" t="str">
        <f t="shared" si="2"/>
        <v>No Aplica</v>
      </c>
      <c r="O57" s="31">
        <f t="shared" si="4"/>
        <v>0</v>
      </c>
      <c r="P57" s="32" t="str">
        <f t="shared" si="3"/>
        <v>No Aplica</v>
      </c>
      <c r="AA57" s="12"/>
      <c r="AB57" s="13"/>
      <c r="AC57" s="14"/>
      <c r="AD57" s="13"/>
      <c r="AE57" s="14"/>
      <c r="AF57" s="13"/>
      <c r="AG57" s="14"/>
      <c r="AH57" s="13"/>
      <c r="AI57" s="14"/>
      <c r="AJ57" s="15"/>
    </row>
    <row r="58" spans="1:36" ht="16.149999999999999" customHeight="1">
      <c r="A58" s="36">
        <v>52</v>
      </c>
      <c r="B58" s="16"/>
      <c r="C58" s="8"/>
      <c r="D58" s="8"/>
      <c r="E58" s="8"/>
      <c r="F58" s="8"/>
      <c r="G58" s="21"/>
      <c r="H58" s="21"/>
      <c r="I58" s="18"/>
      <c r="J58" s="37" t="str">
        <f t="shared" si="0"/>
        <v>No Aplica</v>
      </c>
      <c r="K58" s="18"/>
      <c r="L58" s="38" t="str">
        <f t="shared" si="1"/>
        <v>No Aplica</v>
      </c>
      <c r="M58" s="18"/>
      <c r="N58" s="38" t="str">
        <f t="shared" si="2"/>
        <v>No Aplica</v>
      </c>
      <c r="O58" s="31">
        <f t="shared" si="4"/>
        <v>0</v>
      </c>
      <c r="P58" s="32" t="str">
        <f t="shared" si="3"/>
        <v>No Aplica</v>
      </c>
      <c r="AA58" s="12"/>
      <c r="AB58" s="13"/>
      <c r="AC58" s="14"/>
      <c r="AD58" s="13"/>
      <c r="AE58" s="14"/>
      <c r="AF58" s="13"/>
      <c r="AG58" s="14"/>
      <c r="AH58" s="13"/>
      <c r="AI58" s="14"/>
      <c r="AJ58" s="15"/>
    </row>
    <row r="59" spans="1:36" ht="16.149999999999999" customHeight="1">
      <c r="A59" s="36">
        <v>53</v>
      </c>
      <c r="B59" s="16"/>
      <c r="C59" s="8"/>
      <c r="D59" s="8"/>
      <c r="E59" s="8"/>
      <c r="F59" s="8"/>
      <c r="G59" s="16"/>
      <c r="H59" s="21"/>
      <c r="I59" s="18"/>
      <c r="J59" s="37" t="str">
        <f t="shared" si="0"/>
        <v>No Aplica</v>
      </c>
      <c r="K59" s="18"/>
      <c r="L59" s="38" t="str">
        <f t="shared" si="1"/>
        <v>No Aplica</v>
      </c>
      <c r="M59" s="18"/>
      <c r="N59" s="38" t="str">
        <f t="shared" si="2"/>
        <v>No Aplica</v>
      </c>
      <c r="O59" s="41">
        <f t="shared" si="4"/>
        <v>0</v>
      </c>
      <c r="P59" s="32" t="str">
        <f t="shared" si="3"/>
        <v>No Aplica</v>
      </c>
      <c r="AA59" s="12"/>
      <c r="AB59" s="13"/>
      <c r="AC59" s="14"/>
      <c r="AD59" s="13"/>
      <c r="AE59" s="14"/>
      <c r="AF59" s="13"/>
      <c r="AG59" s="14"/>
      <c r="AH59" s="13"/>
      <c r="AI59" s="14"/>
      <c r="AJ59" s="15"/>
    </row>
    <row r="60" spans="1:36" ht="16.149999999999999" customHeight="1">
      <c r="A60" s="36">
        <v>54</v>
      </c>
      <c r="B60" s="16"/>
      <c r="C60" s="8"/>
      <c r="D60" s="8"/>
      <c r="E60" s="8"/>
      <c r="F60" s="8"/>
      <c r="G60" s="8"/>
      <c r="H60" s="17"/>
      <c r="I60" s="18"/>
      <c r="J60" s="37" t="str">
        <f t="shared" si="0"/>
        <v>No Aplica</v>
      </c>
      <c r="K60" s="18"/>
      <c r="L60" s="38" t="str">
        <f t="shared" si="1"/>
        <v>No Aplica</v>
      </c>
      <c r="M60" s="18"/>
      <c r="N60" s="38" t="str">
        <f t="shared" si="2"/>
        <v>No Aplica</v>
      </c>
      <c r="O60" s="41">
        <f t="shared" si="4"/>
        <v>0</v>
      </c>
      <c r="P60" s="32" t="str">
        <f t="shared" si="3"/>
        <v>No Aplica</v>
      </c>
      <c r="AA60" s="12"/>
      <c r="AB60" s="13"/>
      <c r="AC60" s="14"/>
      <c r="AD60" s="13"/>
      <c r="AE60" s="14"/>
      <c r="AF60" s="13"/>
      <c r="AG60" s="14"/>
      <c r="AH60" s="13"/>
      <c r="AI60" s="14"/>
      <c r="AJ60" s="15"/>
    </row>
    <row r="61" spans="1:36" ht="16.149999999999999" customHeight="1">
      <c r="A61" s="36">
        <v>55</v>
      </c>
      <c r="B61" s="20"/>
      <c r="C61" s="8"/>
      <c r="D61" s="8"/>
      <c r="E61" s="8"/>
      <c r="F61" s="8"/>
      <c r="G61" s="8"/>
      <c r="H61" s="17"/>
      <c r="I61" s="18"/>
      <c r="J61" s="37" t="str">
        <f t="shared" si="0"/>
        <v>No Aplica</v>
      </c>
      <c r="K61" s="18"/>
      <c r="L61" s="38" t="str">
        <f t="shared" si="1"/>
        <v>No Aplica</v>
      </c>
      <c r="M61" s="18"/>
      <c r="N61" s="38" t="str">
        <f t="shared" si="2"/>
        <v>No Aplica</v>
      </c>
      <c r="O61" s="41">
        <f t="shared" si="4"/>
        <v>0</v>
      </c>
      <c r="P61" s="32" t="str">
        <f t="shared" si="3"/>
        <v>No Aplica</v>
      </c>
      <c r="AA61" s="12"/>
      <c r="AB61" s="13"/>
      <c r="AC61" s="14"/>
      <c r="AD61" s="13"/>
      <c r="AE61" s="14"/>
      <c r="AF61" s="13"/>
      <c r="AG61" s="14"/>
      <c r="AH61" s="13"/>
      <c r="AI61" s="14"/>
      <c r="AJ61" s="15"/>
    </row>
    <row r="62" spans="1:36" ht="16.149999999999999" customHeight="1">
      <c r="A62" s="36">
        <v>56</v>
      </c>
      <c r="B62" s="20"/>
      <c r="C62" s="8"/>
      <c r="D62" s="8"/>
      <c r="E62" s="8"/>
      <c r="F62" s="8"/>
      <c r="G62" s="8"/>
      <c r="H62" s="17"/>
      <c r="I62" s="18"/>
      <c r="J62" s="37" t="str">
        <f t="shared" si="0"/>
        <v>No Aplica</v>
      </c>
      <c r="K62" s="18"/>
      <c r="L62" s="38" t="str">
        <f t="shared" si="1"/>
        <v>No Aplica</v>
      </c>
      <c r="M62" s="18"/>
      <c r="N62" s="38" t="str">
        <f t="shared" si="2"/>
        <v>No Aplica</v>
      </c>
      <c r="O62" s="41">
        <f t="shared" si="4"/>
        <v>0</v>
      </c>
      <c r="P62" s="32" t="str">
        <f t="shared" si="3"/>
        <v>No Aplica</v>
      </c>
      <c r="AA62" s="12"/>
      <c r="AB62" s="13"/>
      <c r="AC62" s="14"/>
      <c r="AD62" s="13"/>
      <c r="AE62" s="14"/>
      <c r="AF62" s="13"/>
      <c r="AG62" s="14"/>
      <c r="AH62" s="13"/>
      <c r="AI62" s="14"/>
      <c r="AJ62" s="15"/>
    </row>
    <row r="63" spans="1:36" ht="16.149999999999999" customHeight="1">
      <c r="A63" s="36">
        <v>57</v>
      </c>
      <c r="B63" s="16"/>
      <c r="C63" s="8"/>
      <c r="D63" s="8"/>
      <c r="E63" s="8"/>
      <c r="F63" s="8"/>
      <c r="G63" s="8"/>
      <c r="H63" s="17"/>
      <c r="I63" s="18"/>
      <c r="J63" s="37" t="str">
        <f t="shared" si="0"/>
        <v>No Aplica</v>
      </c>
      <c r="K63" s="18"/>
      <c r="L63" s="38" t="str">
        <f t="shared" si="1"/>
        <v>No Aplica</v>
      </c>
      <c r="M63" s="18"/>
      <c r="N63" s="38" t="str">
        <f t="shared" si="2"/>
        <v>No Aplica</v>
      </c>
      <c r="O63" s="41">
        <f t="shared" si="4"/>
        <v>0</v>
      </c>
      <c r="P63" s="32" t="str">
        <f t="shared" si="3"/>
        <v>No Aplica</v>
      </c>
      <c r="AA63" s="12"/>
      <c r="AB63" s="13"/>
      <c r="AC63" s="14"/>
      <c r="AD63" s="13"/>
      <c r="AE63" s="14"/>
      <c r="AF63" s="13"/>
      <c r="AG63" s="14"/>
      <c r="AH63" s="13"/>
      <c r="AI63" s="14"/>
      <c r="AJ63" s="15"/>
    </row>
    <row r="64" spans="1:36" ht="16.149999999999999" customHeight="1">
      <c r="A64" s="36">
        <v>58</v>
      </c>
      <c r="B64" s="16"/>
      <c r="C64" s="8"/>
      <c r="D64" s="8"/>
      <c r="E64" s="8"/>
      <c r="F64" s="8"/>
      <c r="G64" s="8"/>
      <c r="H64" s="17"/>
      <c r="I64" s="18"/>
      <c r="J64" s="37" t="str">
        <f t="shared" si="0"/>
        <v>No Aplica</v>
      </c>
      <c r="K64" s="18"/>
      <c r="L64" s="38" t="str">
        <f t="shared" si="1"/>
        <v>No Aplica</v>
      </c>
      <c r="M64" s="18"/>
      <c r="N64" s="38" t="str">
        <f t="shared" si="2"/>
        <v>No Aplica</v>
      </c>
      <c r="O64" s="41">
        <f t="shared" si="4"/>
        <v>0</v>
      </c>
      <c r="P64" s="32" t="str">
        <f t="shared" si="3"/>
        <v>No Aplica</v>
      </c>
      <c r="AA64" s="12"/>
      <c r="AB64" s="13"/>
      <c r="AC64" s="14"/>
      <c r="AD64" s="13"/>
      <c r="AE64" s="14"/>
      <c r="AF64" s="13"/>
      <c r="AG64" s="14"/>
      <c r="AH64" s="13"/>
      <c r="AI64" s="14"/>
      <c r="AJ64" s="15"/>
    </row>
    <row r="65" spans="1:36" ht="16.149999999999999" customHeight="1">
      <c r="A65" s="36">
        <v>59</v>
      </c>
      <c r="B65" s="16"/>
      <c r="C65" s="8"/>
      <c r="D65" s="8"/>
      <c r="E65" s="8"/>
      <c r="F65" s="8"/>
      <c r="G65" s="8"/>
      <c r="H65" s="17"/>
      <c r="I65" s="18"/>
      <c r="J65" s="37" t="str">
        <f t="shared" si="0"/>
        <v>No Aplica</v>
      </c>
      <c r="K65" s="18"/>
      <c r="L65" s="38" t="str">
        <f t="shared" si="1"/>
        <v>No Aplica</v>
      </c>
      <c r="M65" s="18"/>
      <c r="N65" s="38" t="str">
        <f t="shared" si="2"/>
        <v>No Aplica</v>
      </c>
      <c r="O65" s="41">
        <f t="shared" si="4"/>
        <v>0</v>
      </c>
      <c r="P65" s="32" t="str">
        <f t="shared" si="3"/>
        <v>No Aplica</v>
      </c>
      <c r="AA65" s="12"/>
      <c r="AB65" s="13"/>
      <c r="AC65" s="14"/>
      <c r="AD65" s="13"/>
      <c r="AE65" s="14"/>
      <c r="AF65" s="13"/>
      <c r="AG65" s="14"/>
      <c r="AH65" s="13"/>
      <c r="AI65" s="14"/>
      <c r="AJ65" s="15"/>
    </row>
    <row r="66" spans="1:36" ht="16.149999999999999" customHeight="1">
      <c r="A66" s="36">
        <v>60</v>
      </c>
      <c r="B66" s="16"/>
      <c r="C66" s="8"/>
      <c r="D66" s="8"/>
      <c r="E66" s="8"/>
      <c r="F66" s="8"/>
      <c r="G66" s="8"/>
      <c r="H66" s="17"/>
      <c r="I66" s="18"/>
      <c r="J66" s="37" t="str">
        <f t="shared" si="0"/>
        <v>No Aplica</v>
      </c>
      <c r="K66" s="18"/>
      <c r="L66" s="38" t="str">
        <f t="shared" si="1"/>
        <v>No Aplica</v>
      </c>
      <c r="M66" s="18"/>
      <c r="N66" s="38" t="str">
        <f t="shared" si="2"/>
        <v>No Aplica</v>
      </c>
      <c r="O66" s="41">
        <f t="shared" si="4"/>
        <v>0</v>
      </c>
      <c r="P66" s="32" t="str">
        <f t="shared" si="3"/>
        <v>No Aplica</v>
      </c>
      <c r="AA66" s="12"/>
      <c r="AB66" s="13"/>
      <c r="AC66" s="14"/>
      <c r="AD66" s="13"/>
      <c r="AE66" s="14"/>
      <c r="AF66" s="13"/>
      <c r="AG66" s="14"/>
      <c r="AH66" s="13"/>
      <c r="AI66" s="14"/>
      <c r="AJ66" s="15"/>
    </row>
    <row r="67" spans="1:36" ht="16.149999999999999" customHeight="1">
      <c r="A67" s="36">
        <v>61</v>
      </c>
      <c r="B67" s="16"/>
      <c r="C67" s="8"/>
      <c r="D67" s="8"/>
      <c r="E67" s="8"/>
      <c r="F67" s="8"/>
      <c r="G67" s="8"/>
      <c r="H67" s="17"/>
      <c r="I67" s="11"/>
      <c r="J67" s="29" t="str">
        <f t="shared" si="0"/>
        <v>No Aplica</v>
      </c>
      <c r="K67" s="11"/>
      <c r="L67" s="30" t="str">
        <f t="shared" si="1"/>
        <v>No Aplica</v>
      </c>
      <c r="M67" s="11"/>
      <c r="N67" s="30" t="str">
        <f t="shared" si="2"/>
        <v>No Aplica</v>
      </c>
      <c r="O67" s="31">
        <f t="shared" si="4"/>
        <v>0</v>
      </c>
      <c r="P67" s="32" t="str">
        <f t="shared" si="3"/>
        <v>No Aplica</v>
      </c>
      <c r="AA67" s="12"/>
      <c r="AB67" s="13"/>
      <c r="AC67" s="14"/>
      <c r="AD67" s="13"/>
      <c r="AE67" s="14"/>
      <c r="AF67" s="13"/>
      <c r="AG67" s="14"/>
      <c r="AH67" s="13"/>
      <c r="AI67" s="14"/>
      <c r="AJ67" s="15"/>
    </row>
    <row r="68" spans="1:36" ht="16.149999999999999" customHeight="1">
      <c r="A68" s="36">
        <v>62</v>
      </c>
      <c r="B68" s="22"/>
      <c r="C68" s="8"/>
      <c r="D68" s="8"/>
      <c r="E68" s="8"/>
      <c r="F68" s="8"/>
      <c r="G68" s="8"/>
      <c r="H68" s="17"/>
      <c r="I68" s="18"/>
      <c r="J68" s="37" t="str">
        <f t="shared" si="0"/>
        <v>No Aplica</v>
      </c>
      <c r="K68" s="18"/>
      <c r="L68" s="38" t="str">
        <f t="shared" si="1"/>
        <v>No Aplica</v>
      </c>
      <c r="M68" s="18"/>
      <c r="N68" s="38" t="str">
        <f t="shared" si="2"/>
        <v>No Aplica</v>
      </c>
      <c r="O68" s="31">
        <f t="shared" si="4"/>
        <v>0</v>
      </c>
      <c r="P68" s="32" t="str">
        <f t="shared" si="3"/>
        <v>No Aplica</v>
      </c>
      <c r="AA68" s="12"/>
      <c r="AB68" s="13"/>
      <c r="AC68" s="14"/>
      <c r="AD68" s="13"/>
      <c r="AE68" s="14"/>
      <c r="AF68" s="13"/>
      <c r="AG68" s="14"/>
      <c r="AH68" s="13"/>
      <c r="AI68" s="14"/>
      <c r="AJ68" s="15"/>
    </row>
    <row r="69" spans="1:36" ht="16.149999999999999" customHeight="1">
      <c r="A69" s="36">
        <v>63</v>
      </c>
      <c r="B69" s="16"/>
      <c r="C69" s="8"/>
      <c r="D69" s="8"/>
      <c r="E69" s="8"/>
      <c r="F69" s="8"/>
      <c r="G69" s="8"/>
      <c r="H69" s="17"/>
      <c r="I69" s="18"/>
      <c r="J69" s="37" t="str">
        <f t="shared" si="0"/>
        <v>No Aplica</v>
      </c>
      <c r="K69" s="18"/>
      <c r="L69" s="38" t="str">
        <f t="shared" si="1"/>
        <v>No Aplica</v>
      </c>
      <c r="M69" s="18"/>
      <c r="N69" s="38" t="str">
        <f t="shared" si="2"/>
        <v>No Aplica</v>
      </c>
      <c r="O69" s="41">
        <f t="shared" si="4"/>
        <v>0</v>
      </c>
      <c r="P69" s="32" t="str">
        <f t="shared" si="3"/>
        <v>No Aplica</v>
      </c>
      <c r="AA69" s="12"/>
      <c r="AB69" s="13"/>
      <c r="AC69" s="14"/>
      <c r="AD69" s="13"/>
      <c r="AE69" s="14"/>
      <c r="AF69" s="13"/>
      <c r="AG69" s="14"/>
      <c r="AH69" s="13"/>
      <c r="AI69" s="14"/>
      <c r="AJ69" s="15"/>
    </row>
    <row r="70" spans="1:36" ht="16.149999999999999" customHeight="1">
      <c r="A70" s="36">
        <v>64</v>
      </c>
      <c r="B70" s="20"/>
      <c r="C70" s="8"/>
      <c r="D70" s="8"/>
      <c r="E70" s="8"/>
      <c r="F70" s="8"/>
      <c r="G70" s="8"/>
      <c r="H70" s="17"/>
      <c r="I70" s="18"/>
      <c r="J70" s="37" t="str">
        <f t="shared" si="0"/>
        <v>No Aplica</v>
      </c>
      <c r="K70" s="18"/>
      <c r="L70" s="38" t="str">
        <f t="shared" si="1"/>
        <v>No Aplica</v>
      </c>
      <c r="M70" s="18"/>
      <c r="N70" s="38" t="str">
        <f t="shared" si="2"/>
        <v>No Aplica</v>
      </c>
      <c r="O70" s="41">
        <f t="shared" si="4"/>
        <v>0</v>
      </c>
      <c r="P70" s="32" t="str">
        <f t="shared" si="3"/>
        <v>No Aplica</v>
      </c>
      <c r="AA70" s="12"/>
      <c r="AB70" s="13"/>
      <c r="AC70" s="14"/>
      <c r="AD70" s="13"/>
      <c r="AE70" s="14"/>
      <c r="AF70" s="13"/>
      <c r="AG70" s="14"/>
      <c r="AH70" s="13"/>
      <c r="AI70" s="14"/>
      <c r="AJ70" s="15"/>
    </row>
    <row r="71" spans="1:36" ht="16.149999999999999" customHeight="1">
      <c r="A71" s="36">
        <v>65</v>
      </c>
      <c r="B71" s="16"/>
      <c r="C71" s="8"/>
      <c r="D71" s="8"/>
      <c r="E71" s="8"/>
      <c r="F71" s="8"/>
      <c r="G71" s="16"/>
      <c r="H71" s="21"/>
      <c r="I71" s="18"/>
      <c r="J71" s="37" t="str">
        <f t="shared" si="0"/>
        <v>No Aplica</v>
      </c>
      <c r="K71" s="18"/>
      <c r="L71" s="38" t="str">
        <f t="shared" si="1"/>
        <v>No Aplica</v>
      </c>
      <c r="M71" s="18"/>
      <c r="N71" s="38" t="str">
        <f t="shared" si="2"/>
        <v>No Aplica</v>
      </c>
      <c r="O71" s="41">
        <f t="shared" si="4"/>
        <v>0</v>
      </c>
      <c r="P71" s="32" t="str">
        <f t="shared" si="3"/>
        <v>No Aplica</v>
      </c>
      <c r="AA71" s="12"/>
      <c r="AB71" s="13"/>
      <c r="AC71" s="14"/>
      <c r="AD71" s="13"/>
      <c r="AE71" s="14"/>
      <c r="AF71" s="13"/>
      <c r="AG71" s="14"/>
      <c r="AH71" s="13"/>
      <c r="AI71" s="14"/>
      <c r="AJ71" s="15"/>
    </row>
    <row r="72" spans="1:36" ht="16.149999999999999" customHeight="1">
      <c r="A72" s="36">
        <v>66</v>
      </c>
      <c r="B72" s="16"/>
      <c r="C72" s="8"/>
      <c r="D72" s="8"/>
      <c r="E72" s="8"/>
      <c r="F72" s="8"/>
      <c r="G72" s="21"/>
      <c r="H72" s="21"/>
      <c r="I72" s="18"/>
      <c r="J72" s="37" t="str">
        <f t="shared" ref="J72:J106" si="7">IF(I72=1,"INFORMACION PUBLICA",IF(I72=2,"INFORMACION PUBLICA CLASIFICADA",IF(I72=3,"INFORMACION PUBLICA RESERVADA","No Aplica")))</f>
        <v>No Aplica</v>
      </c>
      <c r="K72" s="18"/>
      <c r="L72" s="38" t="str">
        <f t="shared" ref="L72:L106" si="8">IF(K72=1,"BAJA",IF(K72=2,"MEDIA",IF(K72=3,"ALTA","No Aplica")))</f>
        <v>No Aplica</v>
      </c>
      <c r="M72" s="18"/>
      <c r="N72" s="38" t="str">
        <f t="shared" ref="N72:N106" si="9">IF(M72=1,"BAJA",IF(M72=2,"MEDIA",IF(M72=3,"ALTA","No Aplica")))</f>
        <v>No Aplica</v>
      </c>
      <c r="O72" s="41">
        <f t="shared" si="4"/>
        <v>0</v>
      </c>
      <c r="P72" s="32" t="str">
        <f t="shared" ref="P72:P106" si="10">IF(AND(I72=3,K72=3),"ALTA",IF(AND(I72=3,M72=3),"ALTA",IF(AND(K72=3,M72=3),"ALTA",IF(AND(I72=1,K72=1,M72=1),"BAJA",IF(AND(I72=0,K72=0,M72=0),"No Aplica","MEDIA")))))</f>
        <v>No Aplica</v>
      </c>
      <c r="AA72" s="12"/>
      <c r="AB72" s="13"/>
      <c r="AC72" s="14"/>
      <c r="AD72" s="13"/>
      <c r="AE72" s="14"/>
      <c r="AF72" s="13"/>
      <c r="AG72" s="14"/>
      <c r="AH72" s="13"/>
      <c r="AI72" s="14"/>
      <c r="AJ72" s="15"/>
    </row>
    <row r="73" spans="1:36" ht="16.149999999999999" customHeight="1">
      <c r="A73" s="36">
        <v>67</v>
      </c>
      <c r="B73" s="16"/>
      <c r="C73" s="8"/>
      <c r="D73" s="8"/>
      <c r="E73" s="8"/>
      <c r="F73" s="8"/>
      <c r="G73" s="8"/>
      <c r="H73" s="17"/>
      <c r="I73" s="18"/>
      <c r="J73" s="37" t="str">
        <f t="shared" si="7"/>
        <v>No Aplica</v>
      </c>
      <c r="K73" s="18"/>
      <c r="L73" s="38" t="str">
        <f t="shared" si="8"/>
        <v>No Aplica</v>
      </c>
      <c r="M73" s="18"/>
      <c r="N73" s="38" t="str">
        <f t="shared" si="9"/>
        <v>No Aplica</v>
      </c>
      <c r="O73" s="41">
        <f t="shared" ref="O73:O106" si="11">SUM(I73+K73+M73)</f>
        <v>0</v>
      </c>
      <c r="P73" s="32" t="str">
        <f t="shared" si="10"/>
        <v>No Aplica</v>
      </c>
      <c r="AA73" s="12"/>
      <c r="AB73" s="13"/>
      <c r="AC73" s="14"/>
      <c r="AD73" s="13"/>
      <c r="AE73" s="14"/>
      <c r="AF73" s="13"/>
      <c r="AG73" s="14"/>
      <c r="AH73" s="13"/>
      <c r="AI73" s="14"/>
      <c r="AJ73" s="15"/>
    </row>
    <row r="74" spans="1:36" ht="16.149999999999999" customHeight="1">
      <c r="A74" s="36">
        <v>68</v>
      </c>
      <c r="B74" s="16"/>
      <c r="C74" s="8"/>
      <c r="D74" s="8"/>
      <c r="E74" s="8"/>
      <c r="F74" s="8"/>
      <c r="G74" s="8"/>
      <c r="H74" s="19"/>
      <c r="I74" s="18"/>
      <c r="J74" s="37" t="str">
        <f t="shared" si="7"/>
        <v>No Aplica</v>
      </c>
      <c r="K74" s="18"/>
      <c r="L74" s="38" t="str">
        <f t="shared" si="8"/>
        <v>No Aplica</v>
      </c>
      <c r="M74" s="18"/>
      <c r="N74" s="38" t="str">
        <f t="shared" si="9"/>
        <v>No Aplica</v>
      </c>
      <c r="O74" s="41">
        <f t="shared" si="11"/>
        <v>0</v>
      </c>
      <c r="P74" s="32" t="str">
        <f t="shared" si="10"/>
        <v>No Aplica</v>
      </c>
      <c r="AA74" s="12"/>
      <c r="AB74" s="13"/>
      <c r="AC74" s="14"/>
      <c r="AD74" s="13"/>
      <c r="AE74" s="14"/>
      <c r="AF74" s="13"/>
      <c r="AG74" s="14"/>
      <c r="AH74" s="13"/>
      <c r="AI74" s="14"/>
      <c r="AJ74" s="15"/>
    </row>
    <row r="75" spans="1:36" ht="16.149999999999999" customHeight="1">
      <c r="A75" s="36">
        <v>69</v>
      </c>
      <c r="B75" s="16"/>
      <c r="C75" s="8"/>
      <c r="D75" s="8"/>
      <c r="E75" s="8"/>
      <c r="F75" s="8"/>
      <c r="G75" s="21"/>
      <c r="H75" s="21"/>
      <c r="I75" s="18"/>
      <c r="J75" s="37" t="str">
        <f t="shared" si="7"/>
        <v>No Aplica</v>
      </c>
      <c r="K75" s="18"/>
      <c r="L75" s="38" t="str">
        <f t="shared" si="8"/>
        <v>No Aplica</v>
      </c>
      <c r="M75" s="18"/>
      <c r="N75" s="38" t="str">
        <f t="shared" si="9"/>
        <v>No Aplica</v>
      </c>
      <c r="O75" s="41">
        <f t="shared" si="11"/>
        <v>0</v>
      </c>
      <c r="P75" s="32" t="str">
        <f t="shared" si="10"/>
        <v>No Aplica</v>
      </c>
      <c r="AA75" s="12"/>
      <c r="AB75" s="13"/>
      <c r="AC75" s="14"/>
      <c r="AD75" s="13"/>
      <c r="AE75" s="14"/>
      <c r="AF75" s="13"/>
      <c r="AG75" s="14"/>
      <c r="AH75" s="13"/>
      <c r="AI75" s="14"/>
      <c r="AJ75" s="15"/>
    </row>
    <row r="76" spans="1:36" ht="16.149999999999999" customHeight="1">
      <c r="A76" s="36">
        <v>70</v>
      </c>
      <c r="B76" s="16"/>
      <c r="C76" s="8"/>
      <c r="D76" s="8"/>
      <c r="E76" s="8"/>
      <c r="F76" s="8"/>
      <c r="G76" s="16"/>
      <c r="H76" s="21"/>
      <c r="I76" s="18"/>
      <c r="J76" s="37" t="str">
        <f t="shared" si="7"/>
        <v>No Aplica</v>
      </c>
      <c r="K76" s="18"/>
      <c r="L76" s="38" t="str">
        <f t="shared" si="8"/>
        <v>No Aplica</v>
      </c>
      <c r="M76" s="18"/>
      <c r="N76" s="38" t="str">
        <f t="shared" si="9"/>
        <v>No Aplica</v>
      </c>
      <c r="O76" s="41">
        <f t="shared" si="11"/>
        <v>0</v>
      </c>
      <c r="P76" s="32" t="str">
        <f t="shared" si="10"/>
        <v>No Aplica</v>
      </c>
      <c r="AA76" s="12"/>
      <c r="AB76" s="13"/>
      <c r="AC76" s="14"/>
      <c r="AD76" s="13"/>
      <c r="AE76" s="14"/>
      <c r="AF76" s="13"/>
      <c r="AG76" s="14"/>
      <c r="AH76" s="13"/>
      <c r="AI76" s="14"/>
      <c r="AJ76" s="15"/>
    </row>
    <row r="77" spans="1:36" ht="16.149999999999999" customHeight="1">
      <c r="A77" s="36">
        <v>71</v>
      </c>
      <c r="B77" s="16"/>
      <c r="C77" s="8"/>
      <c r="D77" s="8"/>
      <c r="E77" s="8"/>
      <c r="F77" s="8"/>
      <c r="G77" s="8"/>
      <c r="H77" s="19"/>
      <c r="I77" s="11"/>
      <c r="J77" s="29" t="str">
        <f t="shared" si="7"/>
        <v>No Aplica</v>
      </c>
      <c r="K77" s="11"/>
      <c r="L77" s="30" t="str">
        <f t="shared" si="8"/>
        <v>No Aplica</v>
      </c>
      <c r="M77" s="11"/>
      <c r="N77" s="30" t="str">
        <f t="shared" si="9"/>
        <v>No Aplica</v>
      </c>
      <c r="O77" s="31">
        <f t="shared" si="11"/>
        <v>0</v>
      </c>
      <c r="P77" s="32" t="str">
        <f t="shared" si="10"/>
        <v>No Aplica</v>
      </c>
      <c r="AA77" s="12"/>
      <c r="AB77" s="13"/>
      <c r="AC77" s="14"/>
      <c r="AD77" s="13"/>
      <c r="AE77" s="14"/>
      <c r="AF77" s="13"/>
      <c r="AG77" s="14"/>
      <c r="AH77" s="13"/>
      <c r="AI77" s="14"/>
      <c r="AJ77" s="15"/>
    </row>
    <row r="78" spans="1:36" ht="16.149999999999999" customHeight="1">
      <c r="A78" s="36">
        <v>72</v>
      </c>
      <c r="B78" s="16"/>
      <c r="C78" s="8"/>
      <c r="D78" s="8"/>
      <c r="E78" s="8"/>
      <c r="F78" s="8"/>
      <c r="G78" s="8"/>
      <c r="H78" s="19"/>
      <c r="I78" s="18"/>
      <c r="J78" s="37" t="str">
        <f t="shared" si="7"/>
        <v>No Aplica</v>
      </c>
      <c r="K78" s="18"/>
      <c r="L78" s="38" t="str">
        <f t="shared" si="8"/>
        <v>No Aplica</v>
      </c>
      <c r="M78" s="18"/>
      <c r="N78" s="38" t="str">
        <f t="shared" si="9"/>
        <v>No Aplica</v>
      </c>
      <c r="O78" s="31">
        <f t="shared" si="11"/>
        <v>0</v>
      </c>
      <c r="P78" s="32" t="str">
        <f t="shared" si="10"/>
        <v>No Aplica</v>
      </c>
      <c r="AA78" s="12"/>
      <c r="AB78" s="13"/>
      <c r="AC78" s="14"/>
      <c r="AD78" s="13"/>
      <c r="AE78" s="14"/>
      <c r="AF78" s="13"/>
      <c r="AG78" s="14"/>
      <c r="AH78" s="13"/>
      <c r="AI78" s="14"/>
      <c r="AJ78" s="15"/>
    </row>
    <row r="79" spans="1:36" ht="16.149999999999999" customHeight="1">
      <c r="A79" s="36">
        <v>73</v>
      </c>
      <c r="B79" s="16"/>
      <c r="C79" s="8"/>
      <c r="D79" s="8"/>
      <c r="E79" s="8"/>
      <c r="F79" s="8"/>
      <c r="G79" s="21"/>
      <c r="H79" s="21"/>
      <c r="I79" s="18"/>
      <c r="J79" s="37" t="str">
        <f t="shared" si="7"/>
        <v>No Aplica</v>
      </c>
      <c r="K79" s="18"/>
      <c r="L79" s="38" t="str">
        <f t="shared" si="8"/>
        <v>No Aplica</v>
      </c>
      <c r="M79" s="18"/>
      <c r="N79" s="38" t="str">
        <f t="shared" si="9"/>
        <v>No Aplica</v>
      </c>
      <c r="O79" s="41">
        <f t="shared" si="11"/>
        <v>0</v>
      </c>
      <c r="P79" s="32" t="str">
        <f t="shared" si="10"/>
        <v>No Aplica</v>
      </c>
      <c r="AA79" s="12"/>
      <c r="AB79" s="13"/>
      <c r="AC79" s="14"/>
      <c r="AD79" s="13"/>
      <c r="AE79" s="14"/>
      <c r="AF79" s="13"/>
      <c r="AG79" s="14"/>
      <c r="AH79" s="13"/>
      <c r="AI79" s="14"/>
      <c r="AJ79" s="15"/>
    </row>
    <row r="80" spans="1:36" ht="16.149999999999999" customHeight="1">
      <c r="A80" s="36">
        <v>74</v>
      </c>
      <c r="B80" s="16"/>
      <c r="C80" s="8"/>
      <c r="D80" s="8"/>
      <c r="E80" s="8"/>
      <c r="F80" s="8"/>
      <c r="G80" s="16"/>
      <c r="H80" s="21"/>
      <c r="I80" s="18"/>
      <c r="J80" s="37" t="str">
        <f t="shared" si="7"/>
        <v>No Aplica</v>
      </c>
      <c r="K80" s="18"/>
      <c r="L80" s="38" t="str">
        <f t="shared" si="8"/>
        <v>No Aplica</v>
      </c>
      <c r="M80" s="18"/>
      <c r="N80" s="38" t="str">
        <f t="shared" si="9"/>
        <v>No Aplica</v>
      </c>
      <c r="O80" s="41">
        <f t="shared" si="11"/>
        <v>0</v>
      </c>
      <c r="P80" s="32" t="str">
        <f t="shared" si="10"/>
        <v>No Aplica</v>
      </c>
      <c r="AA80" s="12"/>
      <c r="AB80" s="13"/>
      <c r="AC80" s="14"/>
      <c r="AD80" s="13"/>
      <c r="AE80" s="14"/>
      <c r="AF80" s="13"/>
      <c r="AG80" s="14"/>
      <c r="AH80" s="13"/>
      <c r="AI80" s="14"/>
      <c r="AJ80" s="15"/>
    </row>
    <row r="81" spans="1:36" ht="16.149999999999999" customHeight="1">
      <c r="A81" s="36">
        <v>75</v>
      </c>
      <c r="B81" s="16"/>
      <c r="C81" s="8"/>
      <c r="D81" s="8"/>
      <c r="E81" s="8"/>
      <c r="F81" s="8"/>
      <c r="G81" s="8"/>
      <c r="H81" s="17"/>
      <c r="I81" s="18"/>
      <c r="J81" s="37" t="str">
        <f t="shared" si="7"/>
        <v>No Aplica</v>
      </c>
      <c r="K81" s="18"/>
      <c r="L81" s="38" t="str">
        <f t="shared" si="8"/>
        <v>No Aplica</v>
      </c>
      <c r="M81" s="18"/>
      <c r="N81" s="38" t="str">
        <f t="shared" si="9"/>
        <v>No Aplica</v>
      </c>
      <c r="O81" s="41">
        <f t="shared" si="11"/>
        <v>0</v>
      </c>
      <c r="P81" s="32" t="str">
        <f t="shared" si="10"/>
        <v>No Aplica</v>
      </c>
      <c r="AA81" s="12"/>
      <c r="AB81" s="13"/>
      <c r="AC81" s="14"/>
      <c r="AD81" s="13"/>
      <c r="AE81" s="14"/>
      <c r="AF81" s="13"/>
      <c r="AG81" s="14"/>
      <c r="AH81" s="13"/>
      <c r="AI81" s="14"/>
      <c r="AJ81" s="15"/>
    </row>
    <row r="82" spans="1:36" ht="16.149999999999999" customHeight="1">
      <c r="A82" s="36">
        <v>76</v>
      </c>
      <c r="B82" s="16"/>
      <c r="C82" s="8"/>
      <c r="D82" s="8"/>
      <c r="E82" s="8"/>
      <c r="F82" s="8"/>
      <c r="G82" s="8"/>
      <c r="H82" s="17"/>
      <c r="I82" s="18"/>
      <c r="J82" s="37" t="str">
        <f t="shared" si="7"/>
        <v>No Aplica</v>
      </c>
      <c r="K82" s="18"/>
      <c r="L82" s="38" t="str">
        <f t="shared" si="8"/>
        <v>No Aplica</v>
      </c>
      <c r="M82" s="18"/>
      <c r="N82" s="38" t="str">
        <f t="shared" si="9"/>
        <v>No Aplica</v>
      </c>
      <c r="O82" s="41">
        <f t="shared" si="11"/>
        <v>0</v>
      </c>
      <c r="P82" s="32" t="str">
        <f t="shared" si="10"/>
        <v>No Aplica</v>
      </c>
      <c r="AA82" s="12"/>
      <c r="AB82" s="13"/>
      <c r="AC82" s="14"/>
      <c r="AD82" s="13"/>
      <c r="AE82" s="14"/>
      <c r="AF82" s="13"/>
      <c r="AG82" s="14"/>
      <c r="AH82" s="13"/>
      <c r="AI82" s="14"/>
      <c r="AJ82" s="15"/>
    </row>
    <row r="83" spans="1:36" ht="16.149999999999999" customHeight="1">
      <c r="A83" s="36">
        <v>77</v>
      </c>
      <c r="B83" s="16"/>
      <c r="C83" s="8"/>
      <c r="D83" s="8"/>
      <c r="E83" s="8"/>
      <c r="F83" s="8"/>
      <c r="G83" s="8"/>
      <c r="H83" s="17"/>
      <c r="I83" s="18"/>
      <c r="J83" s="37" t="str">
        <f t="shared" si="7"/>
        <v>No Aplica</v>
      </c>
      <c r="K83" s="18"/>
      <c r="L83" s="38" t="str">
        <f t="shared" si="8"/>
        <v>No Aplica</v>
      </c>
      <c r="M83" s="18"/>
      <c r="N83" s="38" t="str">
        <f t="shared" si="9"/>
        <v>No Aplica</v>
      </c>
      <c r="O83" s="41">
        <f t="shared" si="11"/>
        <v>0</v>
      </c>
      <c r="P83" s="32" t="str">
        <f t="shared" si="10"/>
        <v>No Aplica</v>
      </c>
      <c r="AA83" s="12"/>
      <c r="AB83" s="13"/>
      <c r="AC83" s="14"/>
      <c r="AD83" s="13"/>
      <c r="AE83" s="14"/>
      <c r="AF83" s="13"/>
      <c r="AG83" s="14"/>
      <c r="AH83" s="13"/>
      <c r="AI83" s="14"/>
      <c r="AJ83" s="15"/>
    </row>
    <row r="84" spans="1:36" ht="16.149999999999999" customHeight="1">
      <c r="A84" s="36">
        <v>78</v>
      </c>
      <c r="B84" s="16"/>
      <c r="C84" s="8"/>
      <c r="D84" s="8"/>
      <c r="E84" s="8"/>
      <c r="F84" s="8"/>
      <c r="G84" s="8"/>
      <c r="H84" s="17"/>
      <c r="I84" s="18"/>
      <c r="J84" s="37" t="str">
        <f t="shared" si="7"/>
        <v>No Aplica</v>
      </c>
      <c r="K84" s="18"/>
      <c r="L84" s="38" t="str">
        <f t="shared" si="8"/>
        <v>No Aplica</v>
      </c>
      <c r="M84" s="18"/>
      <c r="N84" s="38" t="str">
        <f t="shared" si="9"/>
        <v>No Aplica</v>
      </c>
      <c r="O84" s="41">
        <f t="shared" si="11"/>
        <v>0</v>
      </c>
      <c r="P84" s="32" t="str">
        <f t="shared" si="10"/>
        <v>No Aplica</v>
      </c>
      <c r="AA84" s="12"/>
      <c r="AB84" s="13"/>
      <c r="AC84" s="14"/>
      <c r="AD84" s="13"/>
      <c r="AE84" s="14"/>
      <c r="AF84" s="13"/>
      <c r="AG84" s="14"/>
      <c r="AH84" s="13"/>
      <c r="AI84" s="14"/>
      <c r="AJ84" s="15"/>
    </row>
    <row r="85" spans="1:36" ht="16.149999999999999" customHeight="1">
      <c r="A85" s="36">
        <v>79</v>
      </c>
      <c r="B85" s="20"/>
      <c r="C85" s="8"/>
      <c r="D85" s="8"/>
      <c r="E85" s="8"/>
      <c r="F85" s="8"/>
      <c r="G85" s="21"/>
      <c r="H85" s="21"/>
      <c r="I85" s="18"/>
      <c r="J85" s="37" t="str">
        <f t="shared" si="7"/>
        <v>No Aplica</v>
      </c>
      <c r="K85" s="18"/>
      <c r="L85" s="38" t="str">
        <f t="shared" si="8"/>
        <v>No Aplica</v>
      </c>
      <c r="M85" s="18"/>
      <c r="N85" s="38" t="str">
        <f t="shared" si="9"/>
        <v>No Aplica</v>
      </c>
      <c r="O85" s="41">
        <f t="shared" si="11"/>
        <v>0</v>
      </c>
      <c r="P85" s="32" t="str">
        <f t="shared" si="10"/>
        <v>No Aplica</v>
      </c>
      <c r="AA85" s="12"/>
      <c r="AB85" s="13"/>
      <c r="AC85" s="14"/>
      <c r="AD85" s="13"/>
      <c r="AE85" s="14"/>
      <c r="AF85" s="13"/>
      <c r="AG85" s="14"/>
      <c r="AH85" s="13"/>
      <c r="AI85" s="14"/>
      <c r="AJ85" s="15"/>
    </row>
    <row r="86" spans="1:36" ht="16.149999999999999" customHeight="1">
      <c r="A86" s="36">
        <v>80</v>
      </c>
      <c r="B86" s="20"/>
      <c r="C86" s="8"/>
      <c r="D86" s="8"/>
      <c r="E86" s="8"/>
      <c r="F86" s="8"/>
      <c r="G86" s="20"/>
      <c r="H86" s="21"/>
      <c r="I86" s="18"/>
      <c r="J86" s="37" t="str">
        <f t="shared" si="7"/>
        <v>No Aplica</v>
      </c>
      <c r="K86" s="18"/>
      <c r="L86" s="38" t="str">
        <f t="shared" si="8"/>
        <v>No Aplica</v>
      </c>
      <c r="M86" s="18"/>
      <c r="N86" s="38" t="str">
        <f t="shared" si="9"/>
        <v>No Aplica</v>
      </c>
      <c r="O86" s="41">
        <f t="shared" si="11"/>
        <v>0</v>
      </c>
      <c r="P86" s="32" t="str">
        <f t="shared" si="10"/>
        <v>No Aplica</v>
      </c>
      <c r="AA86" s="12"/>
      <c r="AB86" s="13"/>
      <c r="AC86" s="14"/>
      <c r="AD86" s="13"/>
      <c r="AE86" s="14"/>
      <c r="AF86" s="13"/>
      <c r="AG86" s="14"/>
      <c r="AH86" s="13"/>
      <c r="AI86" s="14"/>
      <c r="AJ86" s="15"/>
    </row>
    <row r="87" spans="1:36" ht="16.149999999999999" customHeight="1">
      <c r="A87" s="36">
        <v>81</v>
      </c>
      <c r="B87" s="16"/>
      <c r="C87" s="8"/>
      <c r="D87" s="8"/>
      <c r="E87" s="8"/>
      <c r="F87" s="8"/>
      <c r="G87" s="8"/>
      <c r="H87" s="19"/>
      <c r="I87" s="11"/>
      <c r="J87" s="29" t="str">
        <f t="shared" si="7"/>
        <v>No Aplica</v>
      </c>
      <c r="K87" s="11"/>
      <c r="L87" s="30" t="str">
        <f t="shared" si="8"/>
        <v>No Aplica</v>
      </c>
      <c r="M87" s="11"/>
      <c r="N87" s="30" t="str">
        <f t="shared" si="9"/>
        <v>No Aplica</v>
      </c>
      <c r="O87" s="31">
        <f t="shared" si="11"/>
        <v>0</v>
      </c>
      <c r="P87" s="32" t="str">
        <f t="shared" si="10"/>
        <v>No Aplica</v>
      </c>
      <c r="AA87" s="12"/>
      <c r="AB87" s="13"/>
      <c r="AC87" s="14"/>
      <c r="AD87" s="13"/>
      <c r="AE87" s="14"/>
      <c r="AF87" s="13"/>
      <c r="AG87" s="14"/>
      <c r="AH87" s="13"/>
      <c r="AI87" s="14"/>
      <c r="AJ87" s="15"/>
    </row>
    <row r="88" spans="1:36" ht="16.149999999999999" customHeight="1">
      <c r="A88" s="36">
        <v>82</v>
      </c>
      <c r="B88" s="16"/>
      <c r="C88" s="8"/>
      <c r="D88" s="8"/>
      <c r="E88" s="8"/>
      <c r="F88" s="8"/>
      <c r="G88" s="8"/>
      <c r="H88" s="17"/>
      <c r="I88" s="18"/>
      <c r="J88" s="37" t="str">
        <f t="shared" si="7"/>
        <v>No Aplica</v>
      </c>
      <c r="K88" s="18"/>
      <c r="L88" s="38" t="str">
        <f t="shared" si="8"/>
        <v>No Aplica</v>
      </c>
      <c r="M88" s="18"/>
      <c r="N88" s="38" t="str">
        <f t="shared" si="9"/>
        <v>No Aplica</v>
      </c>
      <c r="O88" s="31">
        <f t="shared" si="11"/>
        <v>0</v>
      </c>
      <c r="P88" s="32" t="str">
        <f t="shared" si="10"/>
        <v>No Aplica</v>
      </c>
      <c r="AA88" s="12"/>
      <c r="AB88" s="13"/>
      <c r="AC88" s="14"/>
      <c r="AD88" s="13"/>
      <c r="AE88" s="14"/>
      <c r="AF88" s="13"/>
      <c r="AG88" s="14"/>
      <c r="AH88" s="13"/>
      <c r="AI88" s="14"/>
      <c r="AJ88" s="15"/>
    </row>
    <row r="89" spans="1:36" ht="16.149999999999999" customHeight="1">
      <c r="A89" s="36">
        <v>83</v>
      </c>
      <c r="B89" s="20"/>
      <c r="C89" s="8"/>
      <c r="D89" s="8"/>
      <c r="E89" s="8"/>
      <c r="F89" s="8"/>
      <c r="G89" s="8"/>
      <c r="H89" s="17"/>
      <c r="I89" s="18"/>
      <c r="J89" s="37" t="str">
        <f t="shared" si="7"/>
        <v>No Aplica</v>
      </c>
      <c r="K89" s="18"/>
      <c r="L89" s="38" t="str">
        <f t="shared" si="8"/>
        <v>No Aplica</v>
      </c>
      <c r="M89" s="18"/>
      <c r="N89" s="38" t="str">
        <f t="shared" si="9"/>
        <v>No Aplica</v>
      </c>
      <c r="O89" s="41">
        <f t="shared" si="11"/>
        <v>0</v>
      </c>
      <c r="P89" s="32" t="str">
        <f t="shared" si="10"/>
        <v>No Aplica</v>
      </c>
      <c r="AA89" s="12"/>
      <c r="AB89" s="13"/>
      <c r="AC89" s="14"/>
      <c r="AD89" s="13"/>
      <c r="AE89" s="14"/>
      <c r="AF89" s="13"/>
      <c r="AG89" s="14"/>
      <c r="AH89" s="13"/>
      <c r="AI89" s="14"/>
      <c r="AJ89" s="15"/>
    </row>
    <row r="90" spans="1:36" ht="16.149999999999999" customHeight="1">
      <c r="A90" s="36">
        <v>84</v>
      </c>
      <c r="B90" s="20"/>
      <c r="C90" s="8"/>
      <c r="D90" s="8"/>
      <c r="E90" s="8"/>
      <c r="F90" s="8"/>
      <c r="G90" s="8"/>
      <c r="H90" s="17"/>
      <c r="I90" s="18"/>
      <c r="J90" s="37" t="str">
        <f t="shared" si="7"/>
        <v>No Aplica</v>
      </c>
      <c r="K90" s="18"/>
      <c r="L90" s="38" t="str">
        <f t="shared" si="8"/>
        <v>No Aplica</v>
      </c>
      <c r="M90" s="18"/>
      <c r="N90" s="38" t="str">
        <f t="shared" si="9"/>
        <v>No Aplica</v>
      </c>
      <c r="O90" s="41">
        <f t="shared" si="11"/>
        <v>0</v>
      </c>
      <c r="P90" s="32" t="str">
        <f t="shared" si="10"/>
        <v>No Aplica</v>
      </c>
      <c r="AA90" s="12"/>
      <c r="AB90" s="13"/>
      <c r="AC90" s="14"/>
      <c r="AD90" s="13"/>
      <c r="AE90" s="14"/>
      <c r="AF90" s="13"/>
      <c r="AG90" s="14"/>
      <c r="AH90" s="13"/>
      <c r="AI90" s="14"/>
      <c r="AJ90" s="15"/>
    </row>
    <row r="91" spans="1:36" ht="16.149999999999999" customHeight="1">
      <c r="A91" s="36">
        <v>85</v>
      </c>
      <c r="B91" s="20"/>
      <c r="C91" s="8"/>
      <c r="D91" s="8"/>
      <c r="E91" s="8"/>
      <c r="F91" s="8"/>
      <c r="G91" s="8"/>
      <c r="H91" s="17"/>
      <c r="I91" s="18"/>
      <c r="J91" s="37" t="str">
        <f t="shared" si="7"/>
        <v>No Aplica</v>
      </c>
      <c r="K91" s="18"/>
      <c r="L91" s="38" t="str">
        <f t="shared" si="8"/>
        <v>No Aplica</v>
      </c>
      <c r="M91" s="18"/>
      <c r="N91" s="38" t="str">
        <f t="shared" si="9"/>
        <v>No Aplica</v>
      </c>
      <c r="O91" s="41">
        <f t="shared" si="11"/>
        <v>0</v>
      </c>
      <c r="P91" s="32" t="str">
        <f t="shared" si="10"/>
        <v>No Aplica</v>
      </c>
      <c r="AA91" s="12"/>
      <c r="AB91" s="13"/>
      <c r="AC91" s="14"/>
      <c r="AD91" s="13"/>
      <c r="AE91" s="14"/>
      <c r="AF91" s="13"/>
      <c r="AG91" s="14"/>
      <c r="AH91" s="13"/>
      <c r="AI91" s="14"/>
      <c r="AJ91" s="15"/>
    </row>
    <row r="92" spans="1:36" ht="16.149999999999999" customHeight="1">
      <c r="A92" s="36">
        <v>86</v>
      </c>
      <c r="B92" s="20"/>
      <c r="C92" s="8"/>
      <c r="D92" s="8"/>
      <c r="E92" s="21"/>
      <c r="F92" s="21"/>
      <c r="G92" s="8"/>
      <c r="H92" s="17"/>
      <c r="I92" s="18"/>
      <c r="J92" s="37" t="str">
        <f t="shared" si="7"/>
        <v>No Aplica</v>
      </c>
      <c r="K92" s="18"/>
      <c r="L92" s="38" t="str">
        <f t="shared" si="8"/>
        <v>No Aplica</v>
      </c>
      <c r="M92" s="18"/>
      <c r="N92" s="38" t="str">
        <f t="shared" si="9"/>
        <v>No Aplica</v>
      </c>
      <c r="O92" s="41">
        <f t="shared" si="11"/>
        <v>0</v>
      </c>
      <c r="P92" s="32" t="str">
        <f t="shared" si="10"/>
        <v>No Aplica</v>
      </c>
      <c r="AA92" s="12"/>
      <c r="AB92" s="13"/>
      <c r="AC92" s="14"/>
      <c r="AD92" s="13"/>
      <c r="AE92" s="14"/>
      <c r="AF92" s="13"/>
      <c r="AG92" s="14"/>
      <c r="AH92" s="13"/>
      <c r="AI92" s="14"/>
      <c r="AJ92" s="15"/>
    </row>
    <row r="93" spans="1:36" ht="16.149999999999999" customHeight="1">
      <c r="A93" s="36">
        <v>87</v>
      </c>
      <c r="B93" s="20"/>
      <c r="C93" s="8"/>
      <c r="D93" s="8"/>
      <c r="E93" s="21"/>
      <c r="F93" s="21"/>
      <c r="G93" s="8"/>
      <c r="H93" s="19"/>
      <c r="I93" s="18"/>
      <c r="J93" s="37" t="str">
        <f t="shared" si="7"/>
        <v>No Aplica</v>
      </c>
      <c r="K93" s="18"/>
      <c r="L93" s="38" t="str">
        <f t="shared" si="8"/>
        <v>No Aplica</v>
      </c>
      <c r="M93" s="18"/>
      <c r="N93" s="38" t="str">
        <f t="shared" si="9"/>
        <v>No Aplica</v>
      </c>
      <c r="O93" s="41">
        <f t="shared" si="11"/>
        <v>0</v>
      </c>
      <c r="P93" s="32" t="str">
        <f t="shared" si="10"/>
        <v>No Aplica</v>
      </c>
      <c r="AA93" s="12"/>
      <c r="AB93" s="13"/>
      <c r="AC93" s="14"/>
      <c r="AD93" s="13"/>
      <c r="AE93" s="14"/>
      <c r="AF93" s="13"/>
      <c r="AG93" s="14"/>
      <c r="AH93" s="13"/>
      <c r="AI93" s="14"/>
      <c r="AJ93" s="15"/>
    </row>
    <row r="94" spans="1:36" ht="16.149999999999999" customHeight="1">
      <c r="A94" s="36">
        <v>88</v>
      </c>
      <c r="B94" s="20"/>
      <c r="C94" s="8"/>
      <c r="D94" s="8"/>
      <c r="E94" s="8"/>
      <c r="F94" s="8"/>
      <c r="G94" s="21"/>
      <c r="H94" s="17"/>
      <c r="I94" s="18"/>
      <c r="J94" s="37" t="str">
        <f t="shared" si="7"/>
        <v>No Aplica</v>
      </c>
      <c r="K94" s="18"/>
      <c r="L94" s="38" t="str">
        <f t="shared" si="8"/>
        <v>No Aplica</v>
      </c>
      <c r="M94" s="18"/>
      <c r="N94" s="38" t="str">
        <f t="shared" si="9"/>
        <v>No Aplica</v>
      </c>
      <c r="O94" s="41">
        <f t="shared" si="11"/>
        <v>0</v>
      </c>
      <c r="P94" s="32" t="str">
        <f t="shared" si="10"/>
        <v>No Aplica</v>
      </c>
      <c r="AA94" s="12"/>
      <c r="AB94" s="13"/>
      <c r="AC94" s="14"/>
      <c r="AD94" s="13"/>
      <c r="AE94" s="14"/>
      <c r="AF94" s="13"/>
      <c r="AG94" s="14"/>
      <c r="AH94" s="13"/>
      <c r="AI94" s="14"/>
      <c r="AJ94" s="15"/>
    </row>
    <row r="95" spans="1:36" ht="16.149999999999999" customHeight="1">
      <c r="A95" s="36">
        <v>89</v>
      </c>
      <c r="B95" s="20"/>
      <c r="C95" s="8"/>
      <c r="D95" s="8"/>
      <c r="E95" s="8"/>
      <c r="F95" s="8"/>
      <c r="G95" s="21"/>
      <c r="H95" s="17"/>
      <c r="I95" s="18"/>
      <c r="J95" s="37" t="str">
        <f t="shared" si="7"/>
        <v>No Aplica</v>
      </c>
      <c r="K95" s="18"/>
      <c r="L95" s="38" t="str">
        <f t="shared" si="8"/>
        <v>No Aplica</v>
      </c>
      <c r="M95" s="18"/>
      <c r="N95" s="38" t="str">
        <f t="shared" si="9"/>
        <v>No Aplica</v>
      </c>
      <c r="O95" s="41">
        <f t="shared" si="11"/>
        <v>0</v>
      </c>
      <c r="P95" s="32" t="str">
        <f t="shared" si="10"/>
        <v>No Aplica</v>
      </c>
      <c r="AA95" s="12"/>
      <c r="AB95" s="13"/>
      <c r="AC95" s="14"/>
      <c r="AD95" s="13"/>
      <c r="AE95" s="14"/>
      <c r="AF95" s="13"/>
      <c r="AG95" s="14"/>
      <c r="AH95" s="13"/>
      <c r="AI95" s="14"/>
      <c r="AJ95" s="15"/>
    </row>
    <row r="96" spans="1:36" ht="16.149999999999999" customHeight="1">
      <c r="A96" s="36">
        <v>90</v>
      </c>
      <c r="B96" s="20"/>
      <c r="C96" s="8"/>
      <c r="D96" s="8"/>
      <c r="E96" s="21"/>
      <c r="F96" s="21"/>
      <c r="G96" s="21"/>
      <c r="H96" s="17"/>
      <c r="I96" s="18"/>
      <c r="J96" s="37" t="str">
        <f t="shared" si="7"/>
        <v>No Aplica</v>
      </c>
      <c r="K96" s="18"/>
      <c r="L96" s="38" t="str">
        <f t="shared" si="8"/>
        <v>No Aplica</v>
      </c>
      <c r="M96" s="18"/>
      <c r="N96" s="38" t="str">
        <f t="shared" si="9"/>
        <v>No Aplica</v>
      </c>
      <c r="O96" s="41">
        <f t="shared" si="11"/>
        <v>0</v>
      </c>
      <c r="P96" s="32" t="str">
        <f t="shared" si="10"/>
        <v>No Aplica</v>
      </c>
      <c r="AA96" s="12"/>
      <c r="AB96" s="13"/>
      <c r="AC96" s="14"/>
      <c r="AD96" s="13"/>
      <c r="AE96" s="14"/>
      <c r="AF96" s="13"/>
      <c r="AG96" s="14"/>
      <c r="AH96" s="13"/>
      <c r="AI96" s="14"/>
      <c r="AJ96" s="15"/>
    </row>
    <row r="97" spans="1:36" ht="16.149999999999999" customHeight="1">
      <c r="A97" s="36">
        <v>91</v>
      </c>
      <c r="B97" s="20"/>
      <c r="C97" s="8"/>
      <c r="D97" s="8"/>
      <c r="E97" s="21"/>
      <c r="F97" s="21"/>
      <c r="G97" s="21"/>
      <c r="H97" s="21"/>
      <c r="I97" s="11"/>
      <c r="J97" s="29" t="str">
        <f t="shared" si="7"/>
        <v>No Aplica</v>
      </c>
      <c r="K97" s="11"/>
      <c r="L97" s="30" t="str">
        <f t="shared" si="8"/>
        <v>No Aplica</v>
      </c>
      <c r="M97" s="11"/>
      <c r="N97" s="30" t="str">
        <f t="shared" si="9"/>
        <v>No Aplica</v>
      </c>
      <c r="O97" s="31">
        <f t="shared" si="11"/>
        <v>0</v>
      </c>
      <c r="P97" s="32" t="str">
        <f t="shared" si="10"/>
        <v>No Aplica</v>
      </c>
      <c r="AA97" s="12"/>
      <c r="AB97" s="13"/>
      <c r="AC97" s="14"/>
      <c r="AD97" s="13"/>
      <c r="AE97" s="14"/>
      <c r="AF97" s="13"/>
      <c r="AG97" s="14"/>
      <c r="AH97" s="13"/>
      <c r="AI97" s="14"/>
      <c r="AJ97" s="15"/>
    </row>
    <row r="98" spans="1:36" ht="16.149999999999999" customHeight="1">
      <c r="A98" s="36">
        <v>92</v>
      </c>
      <c r="B98" s="20"/>
      <c r="C98" s="8"/>
      <c r="D98" s="8"/>
      <c r="E98" s="21"/>
      <c r="F98" s="21"/>
      <c r="G98" s="20"/>
      <c r="H98" s="21"/>
      <c r="I98" s="18"/>
      <c r="J98" s="37" t="str">
        <f t="shared" si="7"/>
        <v>No Aplica</v>
      </c>
      <c r="K98" s="18"/>
      <c r="L98" s="38" t="str">
        <f t="shared" si="8"/>
        <v>No Aplica</v>
      </c>
      <c r="M98" s="18"/>
      <c r="N98" s="38" t="str">
        <f t="shared" si="9"/>
        <v>No Aplica</v>
      </c>
      <c r="O98" s="31">
        <f t="shared" si="11"/>
        <v>0</v>
      </c>
      <c r="P98" s="32" t="str">
        <f t="shared" si="10"/>
        <v>No Aplica</v>
      </c>
      <c r="AA98" s="12"/>
      <c r="AB98" s="13"/>
      <c r="AC98" s="14"/>
      <c r="AD98" s="13"/>
      <c r="AE98" s="14"/>
      <c r="AF98" s="13"/>
      <c r="AG98" s="14"/>
      <c r="AH98" s="13"/>
      <c r="AI98" s="14"/>
      <c r="AJ98" s="15"/>
    </row>
    <row r="99" spans="1:36" ht="16.149999999999999" customHeight="1">
      <c r="A99" s="36">
        <v>93</v>
      </c>
      <c r="B99" s="20"/>
      <c r="C99" s="8"/>
      <c r="D99" s="8"/>
      <c r="E99" s="21"/>
      <c r="F99" s="21"/>
      <c r="G99" s="21"/>
      <c r="H99" s="17"/>
      <c r="I99" s="18"/>
      <c r="J99" s="37" t="str">
        <f t="shared" si="7"/>
        <v>No Aplica</v>
      </c>
      <c r="K99" s="18"/>
      <c r="L99" s="38" t="str">
        <f t="shared" si="8"/>
        <v>No Aplica</v>
      </c>
      <c r="M99" s="18"/>
      <c r="N99" s="38" t="str">
        <f t="shared" si="9"/>
        <v>No Aplica</v>
      </c>
      <c r="O99" s="41">
        <f t="shared" si="11"/>
        <v>0</v>
      </c>
      <c r="P99" s="32" t="str">
        <f t="shared" si="10"/>
        <v>No Aplica</v>
      </c>
      <c r="AA99" s="12"/>
      <c r="AB99" s="13"/>
      <c r="AC99" s="14"/>
      <c r="AD99" s="13"/>
      <c r="AE99" s="14"/>
      <c r="AF99" s="13"/>
      <c r="AG99" s="14"/>
      <c r="AH99" s="13"/>
      <c r="AI99" s="14"/>
      <c r="AJ99" s="15"/>
    </row>
    <row r="100" spans="1:36" ht="16.149999999999999" customHeight="1">
      <c r="A100" s="36">
        <v>94</v>
      </c>
      <c r="B100" s="20"/>
      <c r="C100" s="8"/>
      <c r="D100" s="8"/>
      <c r="E100" s="21"/>
      <c r="F100" s="21"/>
      <c r="G100" s="21"/>
      <c r="H100" s="17"/>
      <c r="I100" s="18"/>
      <c r="J100" s="37" t="str">
        <f t="shared" si="7"/>
        <v>No Aplica</v>
      </c>
      <c r="K100" s="18"/>
      <c r="L100" s="38" t="str">
        <f t="shared" si="8"/>
        <v>No Aplica</v>
      </c>
      <c r="M100" s="18"/>
      <c r="N100" s="38" t="str">
        <f t="shared" si="9"/>
        <v>No Aplica</v>
      </c>
      <c r="O100" s="41">
        <f t="shared" si="11"/>
        <v>0</v>
      </c>
      <c r="P100" s="32" t="str">
        <f t="shared" si="10"/>
        <v>No Aplica</v>
      </c>
      <c r="AA100" s="12"/>
      <c r="AB100" s="13"/>
      <c r="AC100" s="14"/>
      <c r="AD100" s="13"/>
      <c r="AE100" s="14"/>
      <c r="AF100" s="13"/>
      <c r="AG100" s="14"/>
      <c r="AH100" s="13"/>
      <c r="AI100" s="14"/>
      <c r="AJ100" s="15"/>
    </row>
    <row r="101" spans="1:36" ht="16.149999999999999" customHeight="1">
      <c r="A101" s="36">
        <v>95</v>
      </c>
      <c r="B101" s="20"/>
      <c r="C101" s="8"/>
      <c r="D101" s="8"/>
      <c r="E101" s="21"/>
      <c r="F101" s="21"/>
      <c r="G101" s="21"/>
      <c r="H101" s="17"/>
      <c r="I101" s="18"/>
      <c r="J101" s="37" t="str">
        <f t="shared" si="7"/>
        <v>No Aplica</v>
      </c>
      <c r="K101" s="18"/>
      <c r="L101" s="38" t="str">
        <f t="shared" si="8"/>
        <v>No Aplica</v>
      </c>
      <c r="M101" s="18"/>
      <c r="N101" s="38" t="str">
        <f t="shared" si="9"/>
        <v>No Aplica</v>
      </c>
      <c r="O101" s="41">
        <f t="shared" si="11"/>
        <v>0</v>
      </c>
      <c r="P101" s="32" t="str">
        <f t="shared" si="10"/>
        <v>No Aplica</v>
      </c>
      <c r="AA101" s="12"/>
      <c r="AB101" s="13"/>
      <c r="AC101" s="14"/>
      <c r="AD101" s="13"/>
      <c r="AE101" s="14"/>
      <c r="AF101" s="13"/>
      <c r="AG101" s="14"/>
      <c r="AH101" s="13"/>
      <c r="AI101" s="14"/>
      <c r="AJ101" s="15"/>
    </row>
    <row r="102" spans="1:36" ht="16.149999999999999" customHeight="1">
      <c r="A102" s="36">
        <v>96</v>
      </c>
      <c r="B102" s="20"/>
      <c r="C102" s="8"/>
      <c r="D102" s="8"/>
      <c r="E102" s="21"/>
      <c r="F102" s="21"/>
      <c r="G102" s="21"/>
      <c r="H102" s="17"/>
      <c r="I102" s="18"/>
      <c r="J102" s="37" t="str">
        <f t="shared" si="7"/>
        <v>No Aplica</v>
      </c>
      <c r="K102" s="18"/>
      <c r="L102" s="38" t="str">
        <f t="shared" si="8"/>
        <v>No Aplica</v>
      </c>
      <c r="M102" s="18"/>
      <c r="N102" s="38" t="str">
        <f t="shared" si="9"/>
        <v>No Aplica</v>
      </c>
      <c r="O102" s="41">
        <f t="shared" si="11"/>
        <v>0</v>
      </c>
      <c r="P102" s="32" t="str">
        <f t="shared" si="10"/>
        <v>No Aplica</v>
      </c>
      <c r="AA102" s="12"/>
      <c r="AB102" s="13"/>
      <c r="AC102" s="14"/>
      <c r="AD102" s="13"/>
      <c r="AE102" s="14"/>
      <c r="AF102" s="13"/>
      <c r="AG102" s="14"/>
      <c r="AH102" s="13"/>
      <c r="AI102" s="14"/>
      <c r="AJ102" s="15"/>
    </row>
    <row r="103" spans="1:36" ht="16.149999999999999" customHeight="1">
      <c r="A103" s="36">
        <v>97</v>
      </c>
      <c r="B103" s="20"/>
      <c r="C103" s="8"/>
      <c r="D103" s="8"/>
      <c r="E103" s="21"/>
      <c r="F103" s="21"/>
      <c r="G103" s="21"/>
      <c r="H103" s="17"/>
      <c r="I103" s="18"/>
      <c r="J103" s="37" t="str">
        <f t="shared" si="7"/>
        <v>No Aplica</v>
      </c>
      <c r="K103" s="18"/>
      <c r="L103" s="38" t="str">
        <f t="shared" si="8"/>
        <v>No Aplica</v>
      </c>
      <c r="M103" s="18"/>
      <c r="N103" s="38" t="str">
        <f t="shared" si="9"/>
        <v>No Aplica</v>
      </c>
      <c r="O103" s="41">
        <f t="shared" si="11"/>
        <v>0</v>
      </c>
      <c r="P103" s="32" t="str">
        <f t="shared" si="10"/>
        <v>No Aplica</v>
      </c>
      <c r="AA103" s="12"/>
      <c r="AB103" s="13"/>
      <c r="AC103" s="14"/>
      <c r="AD103" s="13"/>
      <c r="AE103" s="14"/>
      <c r="AF103" s="13"/>
      <c r="AG103" s="14"/>
      <c r="AH103" s="13"/>
      <c r="AI103" s="14"/>
      <c r="AJ103" s="15"/>
    </row>
    <row r="104" spans="1:36" ht="16.149999999999999" customHeight="1">
      <c r="A104" s="36">
        <v>98</v>
      </c>
      <c r="B104" s="20"/>
      <c r="C104" s="8"/>
      <c r="D104" s="8"/>
      <c r="E104" s="21"/>
      <c r="F104" s="21"/>
      <c r="G104" s="21"/>
      <c r="H104" s="17"/>
      <c r="I104" s="18"/>
      <c r="J104" s="37" t="str">
        <f t="shared" si="7"/>
        <v>No Aplica</v>
      </c>
      <c r="K104" s="18"/>
      <c r="L104" s="38" t="str">
        <f t="shared" si="8"/>
        <v>No Aplica</v>
      </c>
      <c r="M104" s="18"/>
      <c r="N104" s="38" t="str">
        <f t="shared" si="9"/>
        <v>No Aplica</v>
      </c>
      <c r="O104" s="41">
        <f t="shared" si="11"/>
        <v>0</v>
      </c>
      <c r="P104" s="32" t="str">
        <f t="shared" si="10"/>
        <v>No Aplica</v>
      </c>
      <c r="AA104" s="12"/>
      <c r="AB104" s="13"/>
      <c r="AC104" s="14"/>
      <c r="AD104" s="13"/>
      <c r="AE104" s="14"/>
      <c r="AF104" s="13"/>
      <c r="AG104" s="14"/>
      <c r="AH104" s="13"/>
      <c r="AI104" s="14"/>
      <c r="AJ104" s="15"/>
    </row>
    <row r="105" spans="1:36" ht="16.149999999999999" customHeight="1">
      <c r="A105" s="36">
        <v>99</v>
      </c>
      <c r="B105" s="20"/>
      <c r="C105" s="8"/>
      <c r="D105" s="8"/>
      <c r="E105" s="21"/>
      <c r="F105" s="21"/>
      <c r="G105" s="21"/>
      <c r="H105" s="17"/>
      <c r="I105" s="18"/>
      <c r="J105" s="37" t="str">
        <f t="shared" si="7"/>
        <v>No Aplica</v>
      </c>
      <c r="K105" s="18"/>
      <c r="L105" s="38" t="str">
        <f t="shared" si="8"/>
        <v>No Aplica</v>
      </c>
      <c r="M105" s="18"/>
      <c r="N105" s="38" t="str">
        <f t="shared" si="9"/>
        <v>No Aplica</v>
      </c>
      <c r="O105" s="41">
        <f t="shared" si="11"/>
        <v>0</v>
      </c>
      <c r="P105" s="32" t="str">
        <f t="shared" si="10"/>
        <v>No Aplica</v>
      </c>
      <c r="AA105" s="12"/>
      <c r="AB105" s="13"/>
      <c r="AC105" s="14"/>
      <c r="AD105" s="13"/>
      <c r="AE105" s="14"/>
      <c r="AF105" s="13"/>
      <c r="AG105" s="14"/>
      <c r="AH105" s="13"/>
      <c r="AI105" s="14"/>
      <c r="AJ105" s="15"/>
    </row>
    <row r="106" spans="1:36" ht="16.149999999999999" customHeight="1" thickBot="1">
      <c r="A106" s="36">
        <v>100</v>
      </c>
      <c r="B106" s="20"/>
      <c r="C106" s="8"/>
      <c r="D106" s="8"/>
      <c r="E106" s="21"/>
      <c r="F106" s="21"/>
      <c r="G106" s="21"/>
      <c r="H106" s="17"/>
      <c r="I106" s="18"/>
      <c r="J106" s="37" t="str">
        <f t="shared" si="7"/>
        <v>No Aplica</v>
      </c>
      <c r="K106" s="18"/>
      <c r="L106" s="38" t="str">
        <f t="shared" si="8"/>
        <v>No Aplica</v>
      </c>
      <c r="M106" s="18"/>
      <c r="N106" s="38" t="str">
        <f t="shared" si="9"/>
        <v>No Aplica</v>
      </c>
      <c r="O106" s="41">
        <f t="shared" si="11"/>
        <v>0</v>
      </c>
      <c r="P106" s="32" t="str">
        <f t="shared" si="10"/>
        <v>No Aplica</v>
      </c>
      <c r="AA106" s="23"/>
      <c r="AB106" s="24"/>
      <c r="AC106" s="25"/>
      <c r="AD106" s="24"/>
      <c r="AE106" s="25"/>
      <c r="AF106" s="24"/>
      <c r="AG106" s="25"/>
      <c r="AH106" s="24"/>
      <c r="AI106" s="25"/>
      <c r="AJ106" s="26"/>
    </row>
    <row r="107" spans="1:36">
      <c r="I107" s="44"/>
      <c r="J107" s="44"/>
      <c r="K107" s="44"/>
      <c r="L107" s="44"/>
      <c r="M107" s="44"/>
      <c r="N107" s="44"/>
      <c r="O107" s="44"/>
      <c r="P107" s="44"/>
      <c r="Q107" s="27"/>
    </row>
    <row r="108" spans="1:36">
      <c r="I108" s="44"/>
      <c r="J108" s="44"/>
      <c r="K108" s="44"/>
      <c r="L108" s="44"/>
      <c r="M108" s="44"/>
      <c r="N108" s="44"/>
      <c r="O108" s="44"/>
      <c r="P108" s="44"/>
      <c r="Q108" s="27"/>
    </row>
  </sheetData>
  <sheetProtection algorithmName="SHA-512" hashValue="WAYgKQ9l1awYk8yu7m5bT15EAP7Tlc/fvX3azkGIrzUVuOngPqDS0yF7hVpqkB6BAEJ9tr8mKIsjdXr5PGYnVQ==" saltValue="qkBcEtAa7mQbTuMvdCu8PA==" spinCount="100000" sheet="1" objects="1" scenarios="1"/>
  <mergeCells count="23">
    <mergeCell ref="A3:H4"/>
    <mergeCell ref="I3:N3"/>
    <mergeCell ref="O3:P5"/>
    <mergeCell ref="AA3:AJ5"/>
    <mergeCell ref="I4:N4"/>
    <mergeCell ref="A5:A6"/>
    <mergeCell ref="B5:B6"/>
    <mergeCell ref="H5:H6"/>
    <mergeCell ref="I5:J5"/>
    <mergeCell ref="K5:L5"/>
    <mergeCell ref="M5:N5"/>
    <mergeCell ref="C5:C6"/>
    <mergeCell ref="D5:D6"/>
    <mergeCell ref="E5:E6"/>
    <mergeCell ref="F5:F6"/>
    <mergeCell ref="G5:G6"/>
    <mergeCell ref="A1:B2"/>
    <mergeCell ref="D1:K1"/>
    <mergeCell ref="L1:M1"/>
    <mergeCell ref="N1:P1"/>
    <mergeCell ref="D2:K2"/>
    <mergeCell ref="L2:M2"/>
    <mergeCell ref="N2:P2"/>
  </mergeCells>
  <conditionalFormatting sqref="I7:I106">
    <cfRule type="cellIs" dxfId="35" priority="31" operator="equal">
      <formula>3</formula>
    </cfRule>
    <cfRule type="cellIs" dxfId="34" priority="32" operator="equal">
      <formula>2</formula>
    </cfRule>
    <cfRule type="cellIs" dxfId="33" priority="33" operator="equal">
      <formula>1</formula>
    </cfRule>
  </conditionalFormatting>
  <conditionalFormatting sqref="J7:J106">
    <cfRule type="cellIs" dxfId="32" priority="28" operator="equal">
      <formula>"INFORMACION PUBLICA RESERVADA"</formula>
    </cfRule>
    <cfRule type="cellIs" dxfId="31" priority="29" operator="equal">
      <formula>"INFORMACION PUBLICA CLASIFICADA"</formula>
    </cfRule>
    <cfRule type="cellIs" dxfId="30" priority="30" operator="equal">
      <formula>"INFORMACION PUBLICA"</formula>
    </cfRule>
  </conditionalFormatting>
  <conditionalFormatting sqref="L7:L106">
    <cfRule type="cellIs" dxfId="29" priority="25" operator="equal">
      <formula>"ALTA"</formula>
    </cfRule>
    <cfRule type="cellIs" dxfId="28" priority="26" operator="equal">
      <formula>"MEDIA"</formula>
    </cfRule>
    <cfRule type="cellIs" dxfId="27" priority="27" operator="equal">
      <formula>"BAJA"</formula>
    </cfRule>
  </conditionalFormatting>
  <conditionalFormatting sqref="N7:N106">
    <cfRule type="cellIs" dxfId="26" priority="22" operator="equal">
      <formula>"ALTA"</formula>
    </cfRule>
    <cfRule type="cellIs" dxfId="25" priority="23" operator="equal">
      <formula>"MEDIA"</formula>
    </cfRule>
    <cfRule type="cellIs" dxfId="24" priority="24" operator="equal">
      <formula>"BAJA"</formula>
    </cfRule>
  </conditionalFormatting>
  <conditionalFormatting sqref="P7:P106">
    <cfRule type="cellIs" dxfId="23" priority="19" operator="equal">
      <formula>"BAJA"</formula>
    </cfRule>
    <cfRule type="cellIs" dxfId="22" priority="20" operator="equal">
      <formula>"MEDIA"</formula>
    </cfRule>
    <cfRule type="cellIs" dxfId="21" priority="21" operator="equal">
      <formula>"ALTA"</formula>
    </cfRule>
  </conditionalFormatting>
  <conditionalFormatting sqref="O7:O106">
    <cfRule type="cellIs" dxfId="20" priority="7" operator="between">
      <formula>4</formula>
      <formula>6</formula>
    </cfRule>
    <cfRule type="expression" dxfId="19" priority="8">
      <formula>AND(I7=2,K7=2,M7=2)</formula>
    </cfRule>
    <cfRule type="expression" dxfId="18" priority="9">
      <formula>IF(I7=2,K7=2)</formula>
    </cfRule>
    <cfRule type="expression" dxfId="17" priority="10">
      <formula>IF(I7=2,M7=2)</formula>
    </cfRule>
    <cfRule type="expression" dxfId="16" priority="11">
      <formula>IF(M7=2,K7=2)</formula>
    </cfRule>
    <cfRule type="expression" dxfId="15" priority="12">
      <formula>AND(I7=1,K7=1,M7=2)</formula>
    </cfRule>
    <cfRule type="expression" dxfId="14" priority="13">
      <formula>AND(I7=1,K7=2,M7=1)</formula>
    </cfRule>
    <cfRule type="expression" dxfId="13" priority="14">
      <formula>AND(I7=2,K7=1,M7=1)</formula>
    </cfRule>
    <cfRule type="expression" dxfId="12" priority="15">
      <formula>AND(I7=1,K7=1,M7=1)</formula>
    </cfRule>
    <cfRule type="expression" dxfId="11" priority="16">
      <formula>IF(M7=3,K7=3)</formula>
    </cfRule>
    <cfRule type="expression" dxfId="10" priority="17">
      <formula>IF(I7=3,M7=3)</formula>
    </cfRule>
    <cfRule type="expression" dxfId="9" priority="18">
      <formula>IF(I7=3,K7=3)</formula>
    </cfRule>
  </conditionalFormatting>
  <conditionalFormatting sqref="K7:K106">
    <cfRule type="cellIs" dxfId="8" priority="4" operator="equal">
      <formula>3</formula>
    </cfRule>
    <cfRule type="cellIs" dxfId="7" priority="5" operator="equal">
      <formula>2</formula>
    </cfRule>
    <cfRule type="cellIs" dxfId="6" priority="6" operator="equal">
      <formula>1</formula>
    </cfRule>
  </conditionalFormatting>
  <conditionalFormatting sqref="M7:M106">
    <cfRule type="cellIs" dxfId="5" priority="1" operator="equal">
      <formula>3</formula>
    </cfRule>
    <cfRule type="cellIs" dxfId="4" priority="2" operator="equal">
      <formula>2</formula>
    </cfRule>
    <cfRule type="cellIs" dxfId="3" priority="3" operator="equal">
      <formula>1</formula>
    </cfRule>
  </conditionalFormatting>
  <dataValidations count="4">
    <dataValidation type="list" allowBlank="1" showInputMessage="1" showErrorMessage="1" sqref="I7:I106 K7:K106 M7:M106">
      <formula1>Valor</formula1>
    </dataValidation>
    <dataValidation type="list" allowBlank="1" showInputMessage="1" showErrorMessage="1" sqref="D7:D106">
      <formula1>$V$8:$V$13</formula1>
    </dataValidation>
    <dataValidation type="list" allowBlank="1" showInputMessage="1" showErrorMessage="1" sqref="C7:C106">
      <formula1>$X$8:$X$34</formula1>
    </dataValidation>
    <dataValidation type="list" allowBlank="1" showInputMessage="1" showErrorMessage="1" sqref="AA7:AJ106">
      <formula1>$Y$7</formula1>
    </dataValidation>
  </dataValidations>
  <hyperlinks>
    <hyperlink ref="AA6" location="Riesgo1!Área_de_impresión" display="Riesgo1"/>
    <hyperlink ref="AB6" location="Riesgo2!Área_de_impresión" display="Riesgo2"/>
    <hyperlink ref="AC6" location="Riesgo3!Área_de_impresión" display="Riesgo3"/>
    <hyperlink ref="AD6" location="Riesgo4!Área_de_impresión" display="Riesgo4"/>
    <hyperlink ref="AE6" location="Riesgo5!Área_de_impresión" display="Riesgo5"/>
    <hyperlink ref="AF6" location="Riesgo6!Área_de_impresión" display="Riesgo6"/>
    <hyperlink ref="AG6" location="Riesgo7!Área_de_impresión" display="Riesgo7"/>
    <hyperlink ref="AH6" location="Riesgo8!Área_de_impresión" display="Riesgo8"/>
    <hyperlink ref="AI6" location="Riesgo9!Área_de_impresión" display="Riesgo9"/>
    <hyperlink ref="AJ6" location="Riesgo10!Área_de_impresión" display="Riesgo10"/>
  </hyperlinks>
  <pageMargins left="0.70866141732283472" right="0.70866141732283472" top="0.74803149606299213" bottom="0.74803149606299213" header="0.31496062992125984" footer="0.31496062992125984"/>
  <pageSetup scale="13" orientation="portrait" r:id="rId1"/>
  <headerFooter>
    <oddFooter>&amp;R&amp;"Arial Narrow,Normal"&amp;7Fecha de versión: 10 de octubre de 2017</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sheetPr>
  <dimension ref="A1:AZ44"/>
  <sheetViews>
    <sheetView showGridLines="0" zoomScaleNormal="100" workbookViewId="0">
      <pane ySplit="5" topLeftCell="A6" activePane="bottomLeft" state="frozen"/>
      <selection pane="bottomLeft" activeCell="N38" sqref="N38"/>
    </sheetView>
  </sheetViews>
  <sheetFormatPr defaultColWidth="11.5703125" defaultRowHeight="15"/>
  <cols>
    <col min="1" max="1" width="1.7109375" style="123" customWidth="1"/>
    <col min="2" max="2" width="60.7109375" style="123" customWidth="1"/>
    <col min="3" max="7" width="24.42578125" style="123" customWidth="1"/>
    <col min="8" max="8" width="28.42578125" style="123" customWidth="1"/>
    <col min="9" max="9" width="18.140625" style="123" customWidth="1"/>
    <col min="10" max="10" width="19.7109375" style="123" customWidth="1"/>
    <col min="11" max="11" width="24.5703125" style="123" customWidth="1"/>
    <col min="12" max="12" width="18.140625" style="123" customWidth="1"/>
    <col min="13" max="13" width="23.5703125" style="123" customWidth="1"/>
    <col min="14" max="14" width="31" style="123" bestFit="1" customWidth="1"/>
    <col min="15" max="22" width="18.140625" style="123" customWidth="1"/>
    <col min="23" max="53" width="0" style="123" hidden="1" customWidth="1"/>
    <col min="54" max="16384" width="11.5703125" style="123"/>
  </cols>
  <sheetData>
    <row r="1" spans="1:52" s="266" customFormat="1" ht="16.5"/>
    <row r="2" spans="1:52" s="266" customFormat="1" ht="17.25" thickBot="1"/>
    <row r="3" spans="1:52" s="266" customFormat="1" ht="49.5" customHeight="1">
      <c r="B3" s="267"/>
      <c r="C3" s="268"/>
      <c r="D3" s="268"/>
      <c r="E3" s="268"/>
      <c r="F3" s="268"/>
      <c r="G3" s="501" t="s">
        <v>562</v>
      </c>
      <c r="H3" s="502"/>
      <c r="I3" s="502"/>
      <c r="J3" s="502"/>
      <c r="K3" s="502"/>
      <c r="L3" s="502"/>
      <c r="M3" s="268"/>
      <c r="N3" s="268"/>
      <c r="O3" s="268"/>
      <c r="P3" s="268"/>
      <c r="Q3" s="268"/>
      <c r="R3" s="268"/>
      <c r="S3" s="268"/>
      <c r="T3" s="268"/>
      <c r="U3" s="269" t="s">
        <v>111</v>
      </c>
      <c r="V3" s="270" t="s">
        <v>563</v>
      </c>
    </row>
    <row r="4" spans="1:52" s="266" customFormat="1" ht="19.5">
      <c r="B4" s="271"/>
      <c r="C4" s="272"/>
      <c r="D4" s="272"/>
      <c r="E4" s="272"/>
      <c r="F4" s="272"/>
      <c r="G4" s="503" t="s">
        <v>256</v>
      </c>
      <c r="H4" s="503"/>
      <c r="I4" s="503"/>
      <c r="J4" s="503"/>
      <c r="K4" s="503"/>
      <c r="L4" s="503"/>
      <c r="M4" s="272"/>
      <c r="N4" s="272"/>
      <c r="O4" s="272"/>
      <c r="P4" s="272"/>
      <c r="Q4" s="272"/>
      <c r="R4" s="272"/>
      <c r="S4" s="272"/>
      <c r="T4" s="272"/>
      <c r="U4" s="273" t="s">
        <v>112</v>
      </c>
      <c r="V4" s="274">
        <v>2</v>
      </c>
    </row>
    <row r="5" spans="1:52" s="266" customFormat="1" ht="20.25" thickBot="1">
      <c r="B5" s="275"/>
      <c r="C5" s="276"/>
      <c r="D5" s="276"/>
      <c r="E5" s="276"/>
      <c r="F5" s="276"/>
      <c r="G5" s="504" t="s">
        <v>564</v>
      </c>
      <c r="H5" s="504"/>
      <c r="I5" s="504"/>
      <c r="J5" s="504"/>
      <c r="K5" s="504"/>
      <c r="L5" s="504"/>
      <c r="M5" s="276"/>
      <c r="N5" s="276"/>
      <c r="O5" s="276"/>
      <c r="P5" s="276"/>
      <c r="Q5" s="276"/>
      <c r="R5" s="276"/>
      <c r="S5" s="276"/>
      <c r="T5" s="276"/>
      <c r="U5" s="277" t="s">
        <v>565</v>
      </c>
      <c r="V5" s="278" t="s">
        <v>566</v>
      </c>
    </row>
    <row r="6" spans="1:52" ht="92.25" customHeight="1" thickBot="1">
      <c r="B6" s="499" t="s">
        <v>261</v>
      </c>
      <c r="C6" s="499"/>
      <c r="D6" s="499"/>
      <c r="E6" s="499"/>
      <c r="F6" s="499"/>
      <c r="G6" s="499"/>
      <c r="H6" s="499"/>
      <c r="I6" s="499"/>
      <c r="J6" s="499"/>
      <c r="K6" s="499"/>
      <c r="L6" s="499"/>
      <c r="M6" s="499"/>
      <c r="N6" s="499"/>
      <c r="O6" s="499"/>
      <c r="P6" s="499"/>
      <c r="Q6" s="499"/>
      <c r="R6" s="499"/>
      <c r="S6" s="499"/>
      <c r="T6" s="499"/>
      <c r="U6" s="499"/>
      <c r="V6" s="499"/>
      <c r="Y6" s="180"/>
      <c r="Z6" s="177"/>
      <c r="AZ6" s="177" t="s">
        <v>103</v>
      </c>
    </row>
    <row r="7" spans="1:52" ht="28.9" customHeight="1" thickBot="1">
      <c r="B7" s="178"/>
      <c r="C7" s="280" t="s">
        <v>254</v>
      </c>
      <c r="D7" s="281"/>
      <c r="E7" s="281"/>
      <c r="F7" s="281"/>
      <c r="G7" s="281"/>
      <c r="H7" s="281"/>
      <c r="I7" s="281"/>
      <c r="J7" s="281"/>
      <c r="K7" s="281"/>
      <c r="L7" s="281"/>
      <c r="M7" s="281"/>
      <c r="N7" s="281"/>
      <c r="O7" s="281"/>
      <c r="P7" s="281"/>
      <c r="Q7" s="281"/>
      <c r="R7" s="281"/>
      <c r="S7" s="281"/>
      <c r="T7" s="281"/>
      <c r="U7" s="281"/>
      <c r="V7" s="282"/>
    </row>
    <row r="8" spans="1:52" ht="138.75" customHeight="1">
      <c r="B8" s="279" t="s">
        <v>258</v>
      </c>
      <c r="C8" s="286" t="str">
        <f>IF(Datos!$Z$2="","",Datos!$Z$2)</f>
        <v>Debilidad Estrategica (1)</v>
      </c>
      <c r="D8" s="287" t="str">
        <f>IF(Datos!$Z$3="","",Datos!$Z$3)</f>
        <v>Debilidad Estrategica (2)</v>
      </c>
      <c r="E8" s="287" t="str">
        <f>IF(Datos!$Z$4="","",Datos!$Z$4)</f>
        <v>Debilidad Estrategica (3)</v>
      </c>
      <c r="F8" s="287" t="str">
        <f>IF(Datos!$Z$5="","",Datos!$Z$5)</f>
        <v>Debilidad Estrategica (4)</v>
      </c>
      <c r="G8" s="287" t="str">
        <f>IF(Datos!$Z$6="","",Datos!$Z$6)</f>
        <v>Debilidad Estrategica (5)</v>
      </c>
      <c r="H8" s="287" t="str">
        <f>IF(Datos!$Z$7="","",Datos!$Z$7)</f>
        <v/>
      </c>
      <c r="I8" s="287" t="str">
        <f>IF(Datos!$Z$8="","",Datos!$Z$8)</f>
        <v/>
      </c>
      <c r="J8" s="287" t="str">
        <f>IF(Datos!$Z$9="","",Datos!$Z$9)</f>
        <v/>
      </c>
      <c r="K8" s="287" t="str">
        <f>IF(Datos!$Z$10="","",Datos!$Z$10)</f>
        <v/>
      </c>
      <c r="L8" s="287" t="str">
        <f>IF(Datos!$Z$11="","",Datos!$Z$11)</f>
        <v/>
      </c>
      <c r="M8" s="287" t="str">
        <f>IF(Datos!$Z$12="","",Datos!$Z$12)</f>
        <v/>
      </c>
      <c r="N8" s="287" t="str">
        <f>IF(Datos!$Z$13="","",Datos!$Z$13)</f>
        <v/>
      </c>
      <c r="O8" s="287" t="str">
        <f>IF(Datos!$Z$14="","",Datos!$Z$14)</f>
        <v/>
      </c>
      <c r="P8" s="287" t="str">
        <f>IF(Datos!$Z$15="","",Datos!$Z$15)</f>
        <v/>
      </c>
      <c r="Q8" s="287" t="str">
        <f>IF(Datos!$Z$16="","",Datos!$Z$16)</f>
        <v/>
      </c>
      <c r="R8" s="287" t="str">
        <f>IF(Datos!$Z$17="","",Datos!$Z$17)</f>
        <v/>
      </c>
      <c r="S8" s="287" t="str">
        <f>IF(Datos!$Z$18="","",Datos!$Z$18)</f>
        <v/>
      </c>
      <c r="T8" s="287" t="str">
        <f>IF(Datos!$Z$19="","",Datos!$Z$19)</f>
        <v/>
      </c>
      <c r="U8" s="287" t="str">
        <f>IF(Datos!$Z$20="","",Datos!$Z$20)</f>
        <v/>
      </c>
      <c r="V8" s="288" t="str">
        <f>IF(Datos!$Z$21="","",Datos!$Z$21)</f>
        <v/>
      </c>
      <c r="X8" s="498"/>
      <c r="Y8" s="498"/>
      <c r="Z8" s="498"/>
      <c r="AA8" s="498"/>
      <c r="AB8" s="498"/>
      <c r="AC8" s="498"/>
      <c r="AD8" s="498"/>
      <c r="AE8" s="498"/>
      <c r="AF8" s="498"/>
      <c r="AG8" s="498"/>
      <c r="AH8" s="498"/>
      <c r="AI8" s="498"/>
      <c r="AJ8" s="498"/>
      <c r="AK8" s="498"/>
      <c r="AL8" s="498"/>
      <c r="AM8" s="498"/>
      <c r="AN8" s="498"/>
      <c r="AO8" s="498"/>
      <c r="AP8" s="498"/>
      <c r="AQ8" s="498"/>
    </row>
    <row r="9" spans="1:52" ht="28.9" customHeight="1">
      <c r="B9" s="283" t="str">
        <f>IF(Datos!$Y$2="","",Datos!$Y$2)</f>
        <v>Objetivo estrategico 1</v>
      </c>
      <c r="C9" s="122"/>
      <c r="D9" s="120"/>
      <c r="E9" s="120"/>
      <c r="F9" s="120"/>
      <c r="G9" s="120"/>
      <c r="H9" s="120"/>
      <c r="I9" s="120"/>
      <c r="J9" s="120"/>
      <c r="K9" s="120"/>
      <c r="L9" s="120"/>
      <c r="M9" s="120"/>
      <c r="N9" s="120"/>
      <c r="O9" s="120"/>
      <c r="P9" s="120"/>
      <c r="Q9" s="120"/>
      <c r="R9" s="120"/>
      <c r="S9" s="120"/>
      <c r="T9" s="120"/>
      <c r="U9" s="120"/>
      <c r="V9" s="121"/>
    </row>
    <row r="10" spans="1:52" ht="28.9" customHeight="1">
      <c r="B10" s="283" t="str">
        <f>IF(Datos!$Y$3="","",Datos!$Y$3)</f>
        <v>Objetivo estrategico 2</v>
      </c>
      <c r="C10" s="122"/>
      <c r="D10" s="120"/>
      <c r="E10" s="120"/>
      <c r="F10" s="120"/>
      <c r="G10" s="120"/>
      <c r="H10" s="120"/>
      <c r="I10" s="120"/>
      <c r="J10" s="120"/>
      <c r="K10" s="120"/>
      <c r="L10" s="120"/>
      <c r="M10" s="120"/>
      <c r="N10" s="120"/>
      <c r="O10" s="120"/>
      <c r="P10" s="120"/>
      <c r="Q10" s="120"/>
      <c r="R10" s="120"/>
      <c r="S10" s="120"/>
      <c r="T10" s="120"/>
      <c r="U10" s="120"/>
      <c r="V10" s="121"/>
    </row>
    <row r="11" spans="1:52" ht="28.9" customHeight="1">
      <c r="B11" s="283" t="str">
        <f>IF(Datos!$Y$4="","",Datos!$Y$4)</f>
        <v>Objetivo estrategico 3</v>
      </c>
      <c r="C11" s="122"/>
      <c r="D11" s="120"/>
      <c r="E11" s="120"/>
      <c r="F11" s="120"/>
      <c r="G11" s="120"/>
      <c r="H11" s="120"/>
      <c r="I11" s="120"/>
      <c r="J11" s="120"/>
      <c r="K11" s="120"/>
      <c r="L11" s="120"/>
      <c r="M11" s="120"/>
      <c r="N11" s="120"/>
      <c r="O11" s="120"/>
      <c r="P11" s="120"/>
      <c r="Q11" s="120"/>
      <c r="R11" s="120"/>
      <c r="S11" s="120"/>
      <c r="T11" s="120"/>
      <c r="U11" s="120"/>
      <c r="V11" s="121"/>
    </row>
    <row r="12" spans="1:52" ht="28.9" customHeight="1">
      <c r="B12" s="283" t="str">
        <f>IF(Datos!$Y$5="","",Datos!$Y$5)</f>
        <v>Objetivo estrategico 4</v>
      </c>
      <c r="C12" s="122"/>
      <c r="D12" s="120"/>
      <c r="E12" s="120"/>
      <c r="F12" s="120"/>
      <c r="G12" s="120"/>
      <c r="H12" s="120"/>
      <c r="I12" s="120"/>
      <c r="J12" s="120"/>
      <c r="K12" s="120"/>
      <c r="L12" s="120"/>
      <c r="M12" s="120"/>
      <c r="N12" s="120"/>
      <c r="O12" s="120"/>
      <c r="P12" s="120"/>
      <c r="Q12" s="120"/>
      <c r="R12" s="120"/>
      <c r="S12" s="120"/>
      <c r="T12" s="120"/>
      <c r="U12" s="120"/>
      <c r="V12" s="121"/>
    </row>
    <row r="13" spans="1:52" ht="28.9" customHeight="1">
      <c r="B13" s="283" t="str">
        <f>IF(Datos!$Y$6="","",Datos!$Y$6)</f>
        <v/>
      </c>
      <c r="C13" s="122"/>
      <c r="D13" s="120"/>
      <c r="E13" s="120"/>
      <c r="F13" s="120"/>
      <c r="G13" s="120"/>
      <c r="H13" s="120"/>
      <c r="I13" s="120"/>
      <c r="J13" s="120"/>
      <c r="K13" s="120"/>
      <c r="L13" s="120"/>
      <c r="M13" s="120"/>
      <c r="N13" s="120"/>
      <c r="O13" s="120"/>
      <c r="P13" s="120"/>
      <c r="Q13" s="120"/>
      <c r="R13" s="120"/>
      <c r="S13" s="120"/>
      <c r="T13" s="120"/>
      <c r="U13" s="120"/>
      <c r="V13" s="121"/>
    </row>
    <row r="14" spans="1:52" ht="15.75" thickBot="1">
      <c r="B14" s="283" t="str">
        <f>IF(Datos!$Y$7="","",Datos!$Y$7)</f>
        <v/>
      </c>
      <c r="C14" s="122"/>
      <c r="D14" s="120"/>
      <c r="E14" s="120"/>
      <c r="F14" s="120"/>
      <c r="G14" s="120"/>
      <c r="H14" s="120"/>
      <c r="I14" s="120"/>
      <c r="J14" s="120"/>
      <c r="K14" s="120"/>
      <c r="L14" s="120"/>
      <c r="M14" s="120"/>
      <c r="N14" s="120"/>
      <c r="O14" s="120"/>
      <c r="P14" s="120"/>
      <c r="Q14" s="120"/>
      <c r="R14" s="120"/>
      <c r="S14" s="120"/>
      <c r="T14" s="120"/>
      <c r="U14" s="120"/>
      <c r="V14" s="121"/>
    </row>
    <row r="15" spans="1:52" s="176" customFormat="1" ht="28.9" customHeight="1">
      <c r="A15" s="123"/>
      <c r="B15" s="179"/>
      <c r="C15" s="179"/>
      <c r="D15" s="179"/>
      <c r="E15" s="179"/>
      <c r="F15" s="179"/>
      <c r="G15" s="179"/>
      <c r="H15" s="179"/>
      <c r="I15" s="179"/>
      <c r="J15" s="179"/>
      <c r="K15" s="179"/>
      <c r="L15" s="179"/>
      <c r="M15" s="179"/>
      <c r="N15" s="179"/>
      <c r="O15" s="179"/>
      <c r="P15" s="179"/>
      <c r="Q15" s="179"/>
      <c r="R15" s="179"/>
      <c r="S15" s="179"/>
      <c r="T15" s="179"/>
      <c r="U15" s="179"/>
      <c r="V15" s="179"/>
    </row>
    <row r="16" spans="1:52" s="176" customFormat="1" ht="66.75" customHeight="1" thickBot="1">
      <c r="A16" s="123"/>
      <c r="B16" s="500" t="s">
        <v>262</v>
      </c>
      <c r="C16" s="500"/>
      <c r="D16" s="500"/>
      <c r="E16" s="500"/>
      <c r="F16" s="500"/>
      <c r="G16" s="500"/>
      <c r="H16" s="500"/>
      <c r="I16" s="500"/>
      <c r="J16" s="500"/>
      <c r="K16" s="500"/>
      <c r="L16" s="500"/>
      <c r="M16" s="500"/>
      <c r="N16" s="500"/>
      <c r="O16" s="500"/>
      <c r="P16" s="500"/>
      <c r="Q16" s="500"/>
      <c r="R16" s="500"/>
      <c r="S16" s="500"/>
      <c r="T16" s="500"/>
      <c r="U16" s="500"/>
      <c r="V16" s="500"/>
    </row>
    <row r="17" spans="1:52" ht="28.9" customHeight="1" thickBot="1">
      <c r="B17" s="178"/>
      <c r="C17" s="280" t="s">
        <v>255</v>
      </c>
      <c r="D17" s="281"/>
      <c r="E17" s="281"/>
      <c r="F17" s="281"/>
      <c r="G17" s="281"/>
      <c r="H17" s="281"/>
      <c r="I17" s="281"/>
      <c r="J17" s="281"/>
      <c r="K17" s="281"/>
      <c r="L17" s="281"/>
      <c r="M17" s="281"/>
      <c r="N17" s="281"/>
      <c r="O17" s="281"/>
      <c r="P17" s="281"/>
      <c r="Q17" s="281"/>
      <c r="R17" s="281"/>
      <c r="S17" s="281"/>
      <c r="T17" s="281"/>
      <c r="U17" s="281"/>
      <c r="V17" s="282"/>
    </row>
    <row r="18" spans="1:52" ht="138.75" customHeight="1">
      <c r="B18" s="279" t="s">
        <v>258</v>
      </c>
      <c r="C18" s="286" t="str">
        <f>IF(Datos!$AA$2="","",Datos!$AA$2)</f>
        <v>Amenaza Estrategica (1)</v>
      </c>
      <c r="D18" s="287" t="str">
        <f>IF(Datos!$AA$3="","",Datos!$AA$3)</f>
        <v>Amenaza Estrategica (2)</v>
      </c>
      <c r="E18" s="287" t="str">
        <f>IF(Datos!$AA$4="","",Datos!$AA$4)</f>
        <v>Amenaza Estrategica (3)</v>
      </c>
      <c r="F18" s="287" t="str">
        <f>IF(Datos!$AA$5="","",Datos!$AA$5)</f>
        <v>Amenaza Estrategica (4)</v>
      </c>
      <c r="G18" s="287" t="str">
        <f>IF(Datos!$AA$6="","",Datos!$AA$6)</f>
        <v>Amenaza Estrategica (5)</v>
      </c>
      <c r="H18" s="287" t="str">
        <f>IF(Datos!$AA$7="","",Datos!$AA$7)</f>
        <v/>
      </c>
      <c r="I18" s="287" t="str">
        <f>IF(Datos!$AA$8="","",Datos!$AA$8)</f>
        <v/>
      </c>
      <c r="J18" s="287" t="str">
        <f>IF(Datos!$AA$9="","",Datos!$AA$9)</f>
        <v/>
      </c>
      <c r="K18" s="287" t="str">
        <f>IF(Datos!$AA$10="","",Datos!$AA$10)</f>
        <v/>
      </c>
      <c r="L18" s="287" t="str">
        <f>IF(Datos!$AA$11="","",Datos!$AA$11)</f>
        <v/>
      </c>
      <c r="M18" s="287" t="str">
        <f>IF(Datos!$AA$12="","",Datos!$AA$12)</f>
        <v/>
      </c>
      <c r="N18" s="287" t="str">
        <f>IF(Datos!$AA$13="","",Datos!$AA$13)</f>
        <v/>
      </c>
      <c r="O18" s="287" t="str">
        <f>IF(Datos!$AA$14="","",Datos!$AA$14)</f>
        <v/>
      </c>
      <c r="P18" s="287" t="str">
        <f>IF(Datos!$AA$15="","",Datos!$AA$15)</f>
        <v/>
      </c>
      <c r="Q18" s="287" t="str">
        <f>IF(Datos!$AA$16="","",Datos!$AA$16)</f>
        <v/>
      </c>
      <c r="R18" s="287" t="str">
        <f>IF(Datos!$AA$17="","",Datos!$AA$17)</f>
        <v/>
      </c>
      <c r="S18" s="287" t="str">
        <f>IF(Datos!$AA$18="","",Datos!$AA$18)</f>
        <v/>
      </c>
      <c r="T18" s="287" t="str">
        <f>IF(Datos!$AA$19="","",Datos!$AA$19)</f>
        <v/>
      </c>
      <c r="U18" s="284" t="str">
        <f>IF(Datos!$AA$20="","",Datos!$AA$20)</f>
        <v/>
      </c>
      <c r="V18" s="285" t="str">
        <f>IF(Datos!$AA$21="","",Datos!$AA$21)</f>
        <v/>
      </c>
      <c r="X18" s="498"/>
      <c r="Y18" s="498"/>
      <c r="Z18" s="498"/>
      <c r="AA18" s="498"/>
      <c r="AB18" s="498"/>
      <c r="AC18" s="498"/>
      <c r="AD18" s="498"/>
      <c r="AE18" s="498"/>
      <c r="AF18" s="498"/>
      <c r="AG18" s="498"/>
      <c r="AH18" s="498"/>
      <c r="AI18" s="498"/>
      <c r="AJ18" s="498"/>
      <c r="AK18" s="498"/>
      <c r="AL18" s="498"/>
      <c r="AM18" s="498"/>
      <c r="AN18" s="498"/>
      <c r="AO18" s="498"/>
      <c r="AP18" s="498"/>
      <c r="AQ18" s="498"/>
      <c r="AZ18" s="177" t="s">
        <v>103</v>
      </c>
    </row>
    <row r="19" spans="1:52" ht="28.9" customHeight="1">
      <c r="B19" s="283" t="str">
        <f>IF(Datos!$Y$2="","",Datos!$Y$2)</f>
        <v>Objetivo estrategico 1</v>
      </c>
      <c r="C19" s="122"/>
      <c r="D19" s="120"/>
      <c r="E19" s="120"/>
      <c r="F19" s="120"/>
      <c r="G19" s="120"/>
      <c r="H19" s="120"/>
      <c r="I19" s="120"/>
      <c r="J19" s="120"/>
      <c r="K19" s="120"/>
      <c r="L19" s="120"/>
      <c r="M19" s="120"/>
      <c r="N19" s="120"/>
      <c r="O19" s="120"/>
      <c r="P19" s="120"/>
      <c r="Q19" s="120"/>
      <c r="R19" s="120"/>
      <c r="S19" s="120"/>
      <c r="T19" s="120"/>
      <c r="U19" s="120"/>
      <c r="V19" s="121"/>
      <c r="X19" s="176"/>
      <c r="Y19" s="176"/>
      <c r="Z19" s="176"/>
      <c r="AA19" s="176"/>
      <c r="AB19" s="176"/>
      <c r="AC19" s="176"/>
      <c r="AD19" s="176"/>
      <c r="AE19" s="176"/>
      <c r="AF19" s="176"/>
      <c r="AG19" s="176"/>
      <c r="AH19" s="176"/>
      <c r="AI19" s="176"/>
      <c r="AJ19" s="176"/>
      <c r="AK19" s="176"/>
      <c r="AL19" s="176"/>
      <c r="AM19" s="176"/>
      <c r="AN19" s="176"/>
      <c r="AO19" s="176"/>
      <c r="AP19" s="176"/>
      <c r="AQ19" s="176"/>
    </row>
    <row r="20" spans="1:52" ht="28.9" customHeight="1">
      <c r="B20" s="283" t="str">
        <f>IF(Datos!$Y$3="","",Datos!$Y$3)</f>
        <v>Objetivo estrategico 2</v>
      </c>
      <c r="C20" s="122"/>
      <c r="D20" s="120"/>
      <c r="E20" s="120"/>
      <c r="F20" s="120"/>
      <c r="G20" s="120"/>
      <c r="H20" s="120"/>
      <c r="I20" s="120"/>
      <c r="J20" s="120"/>
      <c r="K20" s="120"/>
      <c r="L20" s="120"/>
      <c r="M20" s="120"/>
      <c r="N20" s="120"/>
      <c r="O20" s="120"/>
      <c r="P20" s="120"/>
      <c r="Q20" s="120"/>
      <c r="R20" s="120"/>
      <c r="S20" s="120"/>
      <c r="T20" s="120"/>
      <c r="U20" s="120"/>
      <c r="V20" s="121"/>
      <c r="X20" s="176"/>
      <c r="Y20" s="176"/>
      <c r="Z20" s="176"/>
      <c r="AA20" s="176"/>
      <c r="AB20" s="176"/>
      <c r="AC20" s="176"/>
      <c r="AD20" s="176"/>
      <c r="AE20" s="176"/>
      <c r="AF20" s="176"/>
      <c r="AG20" s="176"/>
      <c r="AH20" s="176"/>
      <c r="AI20" s="176"/>
      <c r="AJ20" s="176"/>
      <c r="AK20" s="176"/>
      <c r="AL20" s="176"/>
      <c r="AM20" s="176"/>
      <c r="AN20" s="176"/>
      <c r="AO20" s="176"/>
      <c r="AP20" s="176"/>
      <c r="AQ20" s="176"/>
    </row>
    <row r="21" spans="1:52" ht="28.9" customHeight="1">
      <c r="B21" s="283" t="str">
        <f>IF(Datos!$Y$4="","",Datos!$Y$4)</f>
        <v>Objetivo estrategico 3</v>
      </c>
      <c r="C21" s="122"/>
      <c r="D21" s="120"/>
      <c r="E21" s="120"/>
      <c r="F21" s="120"/>
      <c r="G21" s="120"/>
      <c r="H21" s="120"/>
      <c r="I21" s="120"/>
      <c r="J21" s="120"/>
      <c r="K21" s="120"/>
      <c r="L21" s="120"/>
      <c r="M21" s="120"/>
      <c r="N21" s="120"/>
      <c r="O21" s="120"/>
      <c r="P21" s="120"/>
      <c r="Q21" s="120"/>
      <c r="R21" s="120"/>
      <c r="S21" s="120"/>
      <c r="T21" s="120"/>
      <c r="U21" s="120"/>
      <c r="V21" s="121"/>
      <c r="X21" s="176"/>
      <c r="Y21" s="176"/>
      <c r="Z21" s="176"/>
      <c r="AA21" s="176"/>
      <c r="AB21" s="176"/>
      <c r="AC21" s="176"/>
      <c r="AD21" s="176"/>
      <c r="AE21" s="176"/>
      <c r="AF21" s="176"/>
      <c r="AG21" s="176"/>
      <c r="AH21" s="176"/>
      <c r="AI21" s="176"/>
      <c r="AJ21" s="176"/>
      <c r="AK21" s="176"/>
      <c r="AL21" s="176"/>
      <c r="AM21" s="176"/>
      <c r="AN21" s="176"/>
      <c r="AO21" s="176"/>
      <c r="AP21" s="176"/>
      <c r="AQ21" s="176"/>
    </row>
    <row r="22" spans="1:52" ht="28.9" customHeight="1">
      <c r="B22" s="283" t="str">
        <f>IF(Datos!$Y$5="","",Datos!$Y$5)</f>
        <v>Objetivo estrategico 4</v>
      </c>
      <c r="C22" s="122"/>
      <c r="D22" s="120"/>
      <c r="E22" s="120"/>
      <c r="F22" s="120"/>
      <c r="G22" s="120"/>
      <c r="H22" s="120"/>
      <c r="I22" s="120"/>
      <c r="J22" s="120"/>
      <c r="K22" s="120"/>
      <c r="L22" s="120"/>
      <c r="M22" s="120"/>
      <c r="N22" s="120"/>
      <c r="O22" s="120"/>
      <c r="P22" s="120"/>
      <c r="Q22" s="120"/>
      <c r="R22" s="120"/>
      <c r="S22" s="120"/>
      <c r="T22" s="120"/>
      <c r="U22" s="120"/>
      <c r="V22" s="121"/>
      <c r="X22" s="176"/>
      <c r="Y22" s="176"/>
      <c r="Z22" s="176"/>
      <c r="AA22" s="176"/>
      <c r="AB22" s="176"/>
      <c r="AC22" s="176"/>
      <c r="AD22" s="176"/>
      <c r="AE22" s="176"/>
      <c r="AF22" s="176"/>
      <c r="AG22" s="176"/>
      <c r="AH22" s="176"/>
      <c r="AI22" s="176"/>
      <c r="AJ22" s="176"/>
      <c r="AK22" s="176"/>
      <c r="AL22" s="176"/>
      <c r="AM22" s="176"/>
      <c r="AN22" s="176"/>
      <c r="AO22" s="176"/>
      <c r="AP22" s="176"/>
      <c r="AQ22" s="176"/>
    </row>
    <row r="23" spans="1:52" ht="28.9" customHeight="1">
      <c r="B23" s="283" t="str">
        <f>IF(Datos!$Y$6="","",Datos!$Y$6)</f>
        <v/>
      </c>
      <c r="C23" s="122"/>
      <c r="D23" s="120"/>
      <c r="E23" s="120"/>
      <c r="F23" s="120"/>
      <c r="G23" s="120"/>
      <c r="H23" s="120"/>
      <c r="I23" s="120"/>
      <c r="J23" s="120"/>
      <c r="K23" s="120"/>
      <c r="L23" s="120"/>
      <c r="M23" s="120"/>
      <c r="N23" s="120"/>
      <c r="O23" s="120"/>
      <c r="P23" s="120"/>
      <c r="Q23" s="120"/>
      <c r="R23" s="120"/>
      <c r="S23" s="120"/>
      <c r="T23" s="120"/>
      <c r="U23" s="120"/>
      <c r="V23" s="121"/>
      <c r="X23" s="176"/>
      <c r="Y23" s="176"/>
      <c r="Z23" s="176"/>
      <c r="AA23" s="176"/>
      <c r="AB23" s="176"/>
      <c r="AC23" s="176"/>
      <c r="AD23" s="176"/>
      <c r="AE23" s="176"/>
      <c r="AF23" s="176"/>
      <c r="AG23" s="176"/>
      <c r="AH23" s="176"/>
      <c r="AI23" s="176"/>
      <c r="AJ23" s="176"/>
      <c r="AK23" s="176"/>
      <c r="AL23" s="176"/>
      <c r="AM23" s="176"/>
      <c r="AN23" s="176"/>
      <c r="AO23" s="176"/>
      <c r="AP23" s="176"/>
      <c r="AQ23" s="176"/>
    </row>
    <row r="24" spans="1:52" ht="15.75" thickBot="1">
      <c r="B24" s="283" t="str">
        <f>IF(Datos!$Y$7="","",Datos!$Y$7)</f>
        <v/>
      </c>
      <c r="C24" s="122"/>
      <c r="D24" s="120"/>
      <c r="E24" s="120"/>
      <c r="F24" s="120"/>
      <c r="G24" s="120"/>
      <c r="H24" s="120"/>
      <c r="I24" s="120"/>
      <c r="J24" s="120"/>
      <c r="K24" s="120"/>
      <c r="L24" s="120"/>
      <c r="M24" s="120"/>
      <c r="N24" s="120"/>
      <c r="O24" s="120"/>
      <c r="P24" s="120"/>
      <c r="Q24" s="120"/>
      <c r="R24" s="120"/>
      <c r="S24" s="120"/>
      <c r="T24" s="120"/>
      <c r="U24" s="120"/>
      <c r="V24" s="121"/>
      <c r="X24" s="176"/>
      <c r="Y24" s="176"/>
      <c r="Z24" s="176"/>
      <c r="AA24" s="176"/>
      <c r="AB24" s="176"/>
      <c r="AC24" s="176"/>
      <c r="AD24" s="176"/>
      <c r="AE24" s="176"/>
      <c r="AF24" s="176"/>
      <c r="AG24" s="176"/>
      <c r="AH24" s="176"/>
      <c r="AI24" s="176"/>
      <c r="AJ24" s="176"/>
      <c r="AK24" s="176"/>
      <c r="AL24" s="176"/>
      <c r="AM24" s="176"/>
      <c r="AN24" s="176"/>
      <c r="AO24" s="176"/>
      <c r="AP24" s="176"/>
      <c r="AQ24" s="176"/>
    </row>
    <row r="25" spans="1:52" s="176" customFormat="1" ht="28.9" customHeight="1">
      <c r="A25" s="123"/>
      <c r="B25" s="179"/>
      <c r="C25" s="179"/>
      <c r="D25" s="179"/>
      <c r="E25" s="179"/>
      <c r="F25" s="179"/>
      <c r="G25" s="179"/>
      <c r="H25" s="179"/>
      <c r="I25" s="179"/>
      <c r="J25" s="179"/>
      <c r="K25" s="179"/>
      <c r="L25" s="179"/>
      <c r="M25" s="179"/>
      <c r="N25" s="179"/>
      <c r="O25" s="179"/>
      <c r="P25" s="179"/>
      <c r="Q25" s="179"/>
      <c r="R25" s="179"/>
      <c r="S25" s="179"/>
      <c r="T25" s="179"/>
      <c r="U25" s="179"/>
      <c r="V25" s="179"/>
    </row>
    <row r="26" spans="1:52" s="176" customFormat="1" ht="66.75" customHeight="1" thickBot="1">
      <c r="A26" s="123"/>
      <c r="B26" s="500" t="s">
        <v>263</v>
      </c>
      <c r="C26" s="500"/>
      <c r="D26" s="500"/>
      <c r="E26" s="500"/>
      <c r="F26" s="500"/>
      <c r="G26" s="500"/>
      <c r="H26" s="500"/>
      <c r="I26" s="500"/>
      <c r="J26" s="500"/>
      <c r="K26" s="500"/>
      <c r="L26" s="500"/>
      <c r="M26" s="500"/>
      <c r="N26" s="500"/>
      <c r="O26" s="500"/>
      <c r="P26" s="500"/>
      <c r="Q26" s="500"/>
      <c r="R26" s="500"/>
      <c r="S26" s="500"/>
      <c r="T26" s="500"/>
      <c r="U26" s="500"/>
      <c r="V26" s="500"/>
    </row>
    <row r="27" spans="1:52" ht="28.9" customHeight="1" thickBot="1">
      <c r="B27" s="178"/>
      <c r="C27" s="280" t="s">
        <v>257</v>
      </c>
      <c r="D27" s="281"/>
      <c r="E27" s="281"/>
      <c r="F27" s="281"/>
      <c r="G27" s="281"/>
      <c r="H27" s="281"/>
      <c r="I27" s="281"/>
      <c r="J27" s="281"/>
      <c r="K27" s="281"/>
      <c r="L27" s="281"/>
      <c r="M27" s="281"/>
      <c r="N27" s="281"/>
      <c r="O27" s="281"/>
      <c r="P27" s="281"/>
      <c r="Q27" s="281"/>
      <c r="R27" s="281"/>
      <c r="S27" s="281"/>
      <c r="T27" s="281"/>
      <c r="U27" s="281"/>
      <c r="V27" s="282"/>
    </row>
    <row r="28" spans="1:52" ht="192" customHeight="1">
      <c r="B28" s="279" t="s">
        <v>258</v>
      </c>
      <c r="C28" s="286" t="str">
        <f>IF(Datos!$AB$2="","",Datos!$AB$2)</f>
        <v>Oportunidad Estrategica (1)</v>
      </c>
      <c r="D28" s="287" t="str">
        <f>IF(Datos!$AB$3="","",Datos!$AB$3)</f>
        <v>Oportunidad Estrategica (2)</v>
      </c>
      <c r="E28" s="287" t="str">
        <f>IF(Datos!$AB$4="","",Datos!$AB$4)</f>
        <v>Oportunidad Estrategica (3)</v>
      </c>
      <c r="F28" s="287" t="str">
        <f>IF(Datos!$AB$5="","",Datos!$AB$5)</f>
        <v>Oportunidad Estrategica (4)</v>
      </c>
      <c r="G28" s="287" t="str">
        <f>IF(Datos!$AB$6="","",Datos!$AB$6)</f>
        <v>Oportunidad Estrategica (5)</v>
      </c>
      <c r="H28" s="287" t="e">
        <f>IF(Datos!#REF!="","",Datos!#REF!)</f>
        <v>#REF!</v>
      </c>
      <c r="I28" s="287" t="str">
        <f>IF(Datos!$AB$8="","",Datos!$AB$8)</f>
        <v/>
      </c>
      <c r="J28" s="287" t="str">
        <f>IF(Datos!$AB$9="","",Datos!$AB$9)</f>
        <v/>
      </c>
      <c r="K28" s="287" t="str">
        <f>IF(Datos!$AB$10="","",Datos!$AB$10)</f>
        <v/>
      </c>
      <c r="L28" s="287" t="str">
        <f>IF(Datos!$AB$7="","",Datos!$AB$7)</f>
        <v/>
      </c>
      <c r="M28" s="287" t="str">
        <f>IF(Datos!$AB$12="","",Datos!$AB$12)</f>
        <v/>
      </c>
      <c r="N28" s="287" t="str">
        <f>IF(Datos!$AB$13="","",Datos!$AB$13)</f>
        <v/>
      </c>
      <c r="O28" s="287" t="str">
        <f>IF(Datos!$AB$14="","",Datos!$AB$14)</f>
        <v/>
      </c>
      <c r="P28" s="287" t="str">
        <f>IF(Datos!$AB$15="","",Datos!$AB$15)</f>
        <v/>
      </c>
      <c r="Q28" s="287" t="str">
        <f>IF(Datos!$AB$16="","",Datos!$AB$16)</f>
        <v/>
      </c>
      <c r="R28" s="287" t="str">
        <f>IF(Datos!$AB$17="","",Datos!$AB$17)</f>
        <v/>
      </c>
      <c r="S28" s="287" t="str">
        <f>IF(Datos!$AB$18="","",Datos!$AB$18)</f>
        <v/>
      </c>
      <c r="T28" s="287" t="str">
        <f>IF(Datos!$AB$19="","",Datos!$AB$19)</f>
        <v/>
      </c>
      <c r="U28" s="287" t="str">
        <f>IF(Datos!$AB$20="","",Datos!$AB$20)</f>
        <v/>
      </c>
      <c r="V28" s="288" t="str">
        <f>IF(Datos!$AB$21="","",Datos!$AB$21)</f>
        <v/>
      </c>
      <c r="AZ28" s="177" t="s">
        <v>103</v>
      </c>
    </row>
    <row r="29" spans="1:52" ht="28.9" customHeight="1">
      <c r="B29" s="289" t="str">
        <f>IF(Datos!$Y$2="","",Datos!$Y$2)</f>
        <v>Objetivo estrategico 1</v>
      </c>
      <c r="C29" s="122"/>
      <c r="D29" s="120"/>
      <c r="E29" s="120"/>
      <c r="F29" s="120"/>
      <c r="G29" s="120"/>
      <c r="H29" s="120"/>
      <c r="I29" s="120"/>
      <c r="J29" s="120"/>
      <c r="K29" s="120"/>
      <c r="L29" s="120"/>
      <c r="M29" s="120"/>
      <c r="N29" s="120"/>
      <c r="O29" s="120"/>
      <c r="P29" s="120"/>
      <c r="Q29" s="120"/>
      <c r="R29" s="120"/>
      <c r="S29" s="120"/>
      <c r="T29" s="120"/>
      <c r="U29" s="120"/>
      <c r="V29" s="121"/>
    </row>
    <row r="30" spans="1:52" ht="28.9" customHeight="1">
      <c r="B30" s="289" t="str">
        <f>IF(Datos!$Y$3="","",Datos!$Y$3)</f>
        <v>Objetivo estrategico 2</v>
      </c>
      <c r="C30" s="122"/>
      <c r="D30" s="120"/>
      <c r="E30" s="120"/>
      <c r="F30" s="120"/>
      <c r="G30" s="120"/>
      <c r="H30" s="120"/>
      <c r="I30" s="120"/>
      <c r="J30" s="120"/>
      <c r="K30" s="120"/>
      <c r="L30" s="120"/>
      <c r="M30" s="120"/>
      <c r="N30" s="120"/>
      <c r="O30" s="120"/>
      <c r="P30" s="120"/>
      <c r="Q30" s="120"/>
      <c r="R30" s="120"/>
      <c r="S30" s="120"/>
      <c r="T30" s="120"/>
      <c r="U30" s="120"/>
      <c r="V30" s="121"/>
    </row>
    <row r="31" spans="1:52" ht="28.9" customHeight="1">
      <c r="B31" s="289" t="str">
        <f>IF(Datos!$Y$4="","",Datos!$Y$4)</f>
        <v>Objetivo estrategico 3</v>
      </c>
      <c r="C31" s="122"/>
      <c r="D31" s="120"/>
      <c r="E31" s="120"/>
      <c r="F31" s="120"/>
      <c r="G31" s="120"/>
      <c r="H31" s="120"/>
      <c r="I31" s="120"/>
      <c r="J31" s="120"/>
      <c r="K31" s="120"/>
      <c r="L31" s="120"/>
      <c r="M31" s="120"/>
      <c r="N31" s="120"/>
      <c r="O31" s="120"/>
      <c r="P31" s="120"/>
      <c r="Q31" s="120"/>
      <c r="R31" s="120"/>
      <c r="S31" s="120"/>
      <c r="T31" s="120"/>
      <c r="U31" s="120"/>
      <c r="V31" s="121"/>
    </row>
    <row r="32" spans="1:52" ht="28.9" customHeight="1">
      <c r="B32" s="289" t="str">
        <f>IF(Datos!$Y$5="","",Datos!$Y$5)</f>
        <v>Objetivo estrategico 4</v>
      </c>
      <c r="C32" s="122"/>
      <c r="D32" s="120"/>
      <c r="E32" s="120"/>
      <c r="F32" s="120"/>
      <c r="G32" s="120"/>
      <c r="H32" s="120"/>
      <c r="I32" s="120"/>
      <c r="J32" s="120"/>
      <c r="K32" s="120"/>
      <c r="L32" s="120"/>
      <c r="M32" s="120"/>
      <c r="N32" s="120"/>
      <c r="O32" s="120"/>
      <c r="P32" s="120"/>
      <c r="Q32" s="120"/>
      <c r="R32" s="120"/>
      <c r="S32" s="120"/>
      <c r="T32" s="120"/>
      <c r="U32" s="120"/>
      <c r="V32" s="121"/>
    </row>
    <row r="33" spans="1:52" ht="28.9" customHeight="1">
      <c r="B33" s="289" t="str">
        <f>IF(Datos!$Y$6="","",Datos!$Y$6)</f>
        <v/>
      </c>
      <c r="C33" s="122"/>
      <c r="D33" s="120"/>
      <c r="E33" s="120"/>
      <c r="F33" s="120"/>
      <c r="G33" s="120"/>
      <c r="H33" s="120"/>
      <c r="I33" s="120"/>
      <c r="J33" s="120"/>
      <c r="K33" s="120"/>
      <c r="L33" s="120"/>
      <c r="M33" s="120"/>
      <c r="N33" s="120"/>
      <c r="O33" s="120"/>
      <c r="P33" s="120"/>
      <c r="Q33" s="120"/>
      <c r="R33" s="120"/>
      <c r="S33" s="120"/>
      <c r="T33" s="120"/>
      <c r="U33" s="120"/>
      <c r="V33" s="121"/>
    </row>
    <row r="34" spans="1:52" ht="15.75" thickBot="1">
      <c r="B34" s="289" t="str">
        <f>IF(Datos!$Y$7="","",Datos!$Y$7)</f>
        <v/>
      </c>
      <c r="C34" s="122"/>
      <c r="D34" s="120"/>
      <c r="E34" s="120"/>
      <c r="F34" s="120"/>
      <c r="G34" s="120"/>
      <c r="H34" s="120"/>
      <c r="I34" s="120"/>
      <c r="J34" s="120"/>
      <c r="K34" s="120"/>
      <c r="L34" s="120"/>
      <c r="M34" s="120"/>
      <c r="N34" s="120"/>
      <c r="O34" s="120"/>
      <c r="P34" s="120"/>
      <c r="Q34" s="120"/>
      <c r="R34" s="120"/>
      <c r="S34" s="120"/>
      <c r="T34" s="120"/>
      <c r="U34" s="120"/>
      <c r="V34" s="121"/>
    </row>
    <row r="35" spans="1:52" s="176" customFormat="1" ht="28.9" customHeight="1">
      <c r="A35" s="123"/>
      <c r="B35" s="179"/>
      <c r="C35" s="179"/>
      <c r="D35" s="179"/>
      <c r="E35" s="179"/>
      <c r="F35" s="179"/>
      <c r="G35" s="179"/>
      <c r="H35" s="179"/>
      <c r="I35" s="179"/>
      <c r="J35" s="179"/>
      <c r="K35" s="179"/>
      <c r="L35" s="179"/>
      <c r="M35" s="179"/>
      <c r="N35" s="179"/>
      <c r="O35" s="179"/>
      <c r="P35" s="179"/>
      <c r="Q35" s="179"/>
      <c r="R35" s="179"/>
      <c r="S35" s="179"/>
      <c r="T35" s="179"/>
      <c r="U35" s="179"/>
      <c r="V35" s="179"/>
    </row>
    <row r="36" spans="1:52" s="176" customFormat="1" ht="66.75" customHeight="1" thickBot="1">
      <c r="A36" s="123"/>
      <c r="B36" s="500" t="s">
        <v>264</v>
      </c>
      <c r="C36" s="500"/>
      <c r="D36" s="500"/>
      <c r="E36" s="500"/>
      <c r="F36" s="500"/>
      <c r="G36" s="500"/>
      <c r="H36" s="500"/>
      <c r="I36" s="500"/>
      <c r="J36" s="500"/>
      <c r="K36" s="500"/>
      <c r="L36" s="500"/>
      <c r="M36" s="500"/>
      <c r="N36" s="500"/>
      <c r="O36" s="500"/>
      <c r="P36" s="500"/>
      <c r="Q36" s="500"/>
      <c r="R36" s="500"/>
      <c r="S36" s="500"/>
      <c r="T36" s="500"/>
      <c r="U36" s="500"/>
      <c r="V36" s="500"/>
    </row>
    <row r="37" spans="1:52" ht="28.9" customHeight="1" thickBot="1">
      <c r="B37" s="178"/>
      <c r="C37" s="280" t="s">
        <v>260</v>
      </c>
      <c r="D37" s="281"/>
      <c r="E37" s="281"/>
      <c r="F37" s="281"/>
      <c r="G37" s="281"/>
      <c r="H37" s="281"/>
      <c r="I37" s="281"/>
      <c r="J37" s="281"/>
      <c r="K37" s="281"/>
      <c r="L37" s="281"/>
      <c r="M37" s="281"/>
      <c r="N37" s="281"/>
      <c r="O37" s="281"/>
      <c r="P37" s="281"/>
      <c r="Q37" s="281"/>
      <c r="R37" s="281"/>
      <c r="S37" s="281"/>
      <c r="T37" s="281"/>
      <c r="U37" s="281"/>
      <c r="V37" s="282"/>
    </row>
    <row r="38" spans="1:52" ht="162.75" customHeight="1">
      <c r="B38" s="279" t="s">
        <v>258</v>
      </c>
      <c r="C38" s="286" t="str">
        <f>IF(Datos!$AC$2="","",Datos!$AC$2)</f>
        <v>Fortaleza Estrategica (1)</v>
      </c>
      <c r="D38" s="287" t="str">
        <f>IF(Datos!$AC$3="","",Datos!$AC$3)</f>
        <v>Fortaleza Estrategica (2)</v>
      </c>
      <c r="E38" s="287" t="str">
        <f>IF(Datos!$AC$4="","",Datos!$AC$4)</f>
        <v>Fortaleza Estrategica (3)</v>
      </c>
      <c r="F38" s="287" t="str">
        <f>IF(Datos!$AC$5="","",Datos!$AC$5)</f>
        <v>Fortaleza Estrategica (4)</v>
      </c>
      <c r="G38" s="287" t="str">
        <f>IF(Datos!$AC$6="","",Datos!$AC$6)</f>
        <v>Fortaleza Estrategica (5)</v>
      </c>
      <c r="H38" s="287" t="str">
        <f>IF(Datos!$AC$7="","",Datos!$AC$7)</f>
        <v/>
      </c>
      <c r="I38" s="287" t="str">
        <f>IF(Datos!$AC$8="","",Datos!$AC$8)</f>
        <v/>
      </c>
      <c r="J38" s="287" t="str">
        <f>IF(Datos!$AC$9="","",Datos!$AC$9)</f>
        <v/>
      </c>
      <c r="K38" s="287" t="str">
        <f>IF(Datos!$AC$10="","",Datos!$AC$10)</f>
        <v/>
      </c>
      <c r="L38" s="287" t="str">
        <f>IF(Datos!$AC$11="","",Datos!$AC$11)</f>
        <v/>
      </c>
      <c r="M38" s="287" t="str">
        <f>IF(Datos!$AC$12="","",Datos!$AC$12)</f>
        <v/>
      </c>
      <c r="N38" s="287" t="str">
        <f>IF(Datos!$AC$13="","",Datos!$AC$13)</f>
        <v/>
      </c>
      <c r="O38" s="287" t="str">
        <f>IF(Datos!$AC$14="","",Datos!$AC$14)</f>
        <v/>
      </c>
      <c r="P38" s="287" t="str">
        <f>IF(Datos!$AC$15="","",Datos!$AC$15)</f>
        <v/>
      </c>
      <c r="Q38" s="287" t="str">
        <f>IF(Datos!$AC$16="","",Datos!$AC$16)</f>
        <v/>
      </c>
      <c r="R38" s="287" t="str">
        <f>IF(Datos!$AC$17="","",Datos!$AC$17)</f>
        <v/>
      </c>
      <c r="S38" s="287" t="str">
        <f>IF(Datos!$AC$18="","",Datos!$AC$18)</f>
        <v/>
      </c>
      <c r="T38" s="287" t="str">
        <f>IF(Datos!$AC$19="","",Datos!$AC$19)</f>
        <v/>
      </c>
      <c r="U38" s="287" t="str">
        <f>IF(Datos!$AC$20="","",Datos!$AC$20)</f>
        <v/>
      </c>
      <c r="V38" s="288" t="str">
        <f>IF(Datos!$AC$21="","",Datos!$AC$21)</f>
        <v/>
      </c>
      <c r="AZ38" s="177" t="s">
        <v>103</v>
      </c>
    </row>
    <row r="39" spans="1:52" ht="28.9" customHeight="1">
      <c r="B39" s="289" t="str">
        <f>IF(Datos!$Y$2="","",Datos!$Y$2)</f>
        <v>Objetivo estrategico 1</v>
      </c>
      <c r="C39" s="122"/>
      <c r="D39" s="120"/>
      <c r="E39" s="120"/>
      <c r="F39" s="120"/>
      <c r="G39" s="120"/>
      <c r="H39" s="120"/>
      <c r="I39" s="120"/>
      <c r="J39" s="120"/>
      <c r="K39" s="120"/>
      <c r="L39" s="120"/>
      <c r="M39" s="120"/>
      <c r="N39" s="120"/>
      <c r="O39" s="120"/>
      <c r="P39" s="120"/>
      <c r="Q39" s="120"/>
      <c r="R39" s="120"/>
      <c r="S39" s="120"/>
      <c r="T39" s="120"/>
      <c r="U39" s="120"/>
      <c r="V39" s="121"/>
    </row>
    <row r="40" spans="1:52" ht="28.9" customHeight="1">
      <c r="B40" s="289" t="str">
        <f>IF(Datos!$Y$3="","",Datos!$Y$3)</f>
        <v>Objetivo estrategico 2</v>
      </c>
      <c r="C40" s="122"/>
      <c r="D40" s="120"/>
      <c r="E40" s="120"/>
      <c r="F40" s="120"/>
      <c r="G40" s="120"/>
      <c r="H40" s="120"/>
      <c r="I40" s="120"/>
      <c r="J40" s="120"/>
      <c r="K40" s="120"/>
      <c r="L40" s="120"/>
      <c r="M40" s="120"/>
      <c r="N40" s="120"/>
      <c r="O40" s="120"/>
      <c r="P40" s="120"/>
      <c r="Q40" s="120"/>
      <c r="R40" s="120"/>
      <c r="S40" s="120"/>
      <c r="T40" s="120"/>
      <c r="U40" s="120"/>
      <c r="V40" s="121"/>
    </row>
    <row r="41" spans="1:52" ht="28.9" customHeight="1">
      <c r="B41" s="289" t="str">
        <f>IF(Datos!$Y$4="","",Datos!$Y$4)</f>
        <v>Objetivo estrategico 3</v>
      </c>
      <c r="C41" s="122"/>
      <c r="D41" s="120"/>
      <c r="E41" s="120"/>
      <c r="F41" s="120"/>
      <c r="G41" s="120"/>
      <c r="H41" s="120"/>
      <c r="I41" s="120"/>
      <c r="J41" s="120"/>
      <c r="K41" s="120"/>
      <c r="L41" s="120"/>
      <c r="M41" s="120"/>
      <c r="N41" s="120"/>
      <c r="O41" s="120"/>
      <c r="P41" s="120"/>
      <c r="Q41" s="120"/>
      <c r="R41" s="120"/>
      <c r="S41" s="120"/>
      <c r="T41" s="120"/>
      <c r="U41" s="120"/>
      <c r="V41" s="121"/>
    </row>
    <row r="42" spans="1:52" ht="28.9" customHeight="1">
      <c r="B42" s="289" t="str">
        <f>IF(Datos!$Y$5="","",Datos!$Y$5)</f>
        <v>Objetivo estrategico 4</v>
      </c>
      <c r="C42" s="122"/>
      <c r="D42" s="120"/>
      <c r="E42" s="120"/>
      <c r="F42" s="120"/>
      <c r="G42" s="120"/>
      <c r="H42" s="120"/>
      <c r="I42" s="120"/>
      <c r="J42" s="120"/>
      <c r="K42" s="120"/>
      <c r="L42" s="120"/>
      <c r="M42" s="120"/>
      <c r="N42" s="120"/>
      <c r="O42" s="120"/>
      <c r="P42" s="120"/>
      <c r="Q42" s="120"/>
      <c r="R42" s="120"/>
      <c r="S42" s="120"/>
      <c r="T42" s="120"/>
      <c r="U42" s="120"/>
      <c r="V42" s="121"/>
    </row>
    <row r="43" spans="1:52" ht="28.9" customHeight="1">
      <c r="B43" s="289" t="str">
        <f>IF(Datos!$Y$6="","",Datos!$Y$6)</f>
        <v/>
      </c>
      <c r="C43" s="122"/>
      <c r="D43" s="120"/>
      <c r="E43" s="120"/>
      <c r="F43" s="120"/>
      <c r="G43" s="120"/>
      <c r="H43" s="120"/>
      <c r="I43" s="120"/>
      <c r="J43" s="120"/>
      <c r="K43" s="120"/>
      <c r="L43" s="120"/>
      <c r="M43" s="120"/>
      <c r="N43" s="120"/>
      <c r="O43" s="120"/>
      <c r="P43" s="120"/>
      <c r="Q43" s="120"/>
      <c r="R43" s="120"/>
      <c r="S43" s="120"/>
      <c r="T43" s="120"/>
      <c r="U43" s="120"/>
      <c r="V43" s="121"/>
    </row>
    <row r="44" spans="1:52">
      <c r="B44" s="289" t="str">
        <f>IF(Datos!$Y$7="","",Datos!$Y$7)</f>
        <v/>
      </c>
      <c r="C44" s="122"/>
      <c r="D44" s="120"/>
      <c r="E44" s="120"/>
      <c r="F44" s="120"/>
      <c r="G44" s="120"/>
      <c r="H44" s="120"/>
      <c r="I44" s="120"/>
      <c r="J44" s="120"/>
      <c r="K44" s="120"/>
      <c r="L44" s="120"/>
      <c r="M44" s="120"/>
      <c r="N44" s="120"/>
      <c r="O44" s="120"/>
      <c r="P44" s="120"/>
      <c r="Q44" s="120"/>
      <c r="R44" s="120"/>
      <c r="S44" s="120"/>
      <c r="T44" s="120"/>
      <c r="U44" s="120"/>
      <c r="V44" s="121"/>
    </row>
  </sheetData>
  <mergeCells count="9">
    <mergeCell ref="B26:V26"/>
    <mergeCell ref="B36:V36"/>
    <mergeCell ref="X8:AQ8"/>
    <mergeCell ref="X18:AQ18"/>
    <mergeCell ref="B6:V6"/>
    <mergeCell ref="B16:V16"/>
    <mergeCell ref="G3:L3"/>
    <mergeCell ref="G4:L4"/>
    <mergeCell ref="G5:L5"/>
  </mergeCells>
  <conditionalFormatting sqref="C9:V14 C19:V24 C29:V34 C39:V44">
    <cfRule type="cellIs" dxfId="3560" priority="423" operator="equal">
      <formula>$AZ$6</formula>
    </cfRule>
  </conditionalFormatting>
  <dataValidations count="1">
    <dataValidation type="list" allowBlank="1" showInputMessage="1" showErrorMessage="1" sqref="C39:V44 C19:V24 C9:V14 C29:V34">
      <formula1>$AZ$6</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zoomScale="70" zoomScaleNormal="70" workbookViewId="0">
      <pane xSplit="1" ySplit="13" topLeftCell="B14" activePane="bottomRight" state="frozen"/>
      <selection pane="topRight" activeCell="B1" sqref="B1"/>
      <selection pane="bottomLeft" activeCell="A11" sqref="A11"/>
      <selection pane="bottomRight" activeCell="C15" sqref="C15"/>
    </sheetView>
  </sheetViews>
  <sheetFormatPr defaultColWidth="17.28515625" defaultRowHeight="25.5" customHeight="1"/>
  <cols>
    <col min="1" max="1" width="4.28515625" style="200" customWidth="1"/>
    <col min="2" max="2" width="8.7109375" style="200" customWidth="1"/>
    <col min="3" max="3" width="64.42578125" style="200" customWidth="1"/>
    <col min="4" max="13" width="21" style="200" customWidth="1"/>
    <col min="14" max="14" width="17.28515625" style="200"/>
    <col min="15" max="15" width="22.7109375" style="200" customWidth="1"/>
    <col min="16" max="16" width="46.42578125" style="200" customWidth="1"/>
    <col min="17" max="16384" width="17.28515625" style="200"/>
  </cols>
  <sheetData>
    <row r="1" spans="1:17" s="306" customFormat="1" ht="39" customHeight="1">
      <c r="A1" s="304"/>
      <c r="B1" s="305"/>
      <c r="C1" s="305"/>
      <c r="D1" s="1089" t="s">
        <v>567</v>
      </c>
      <c r="E1" s="1089"/>
      <c r="F1" s="1089"/>
      <c r="G1" s="1089"/>
      <c r="H1" s="1089"/>
      <c r="I1" s="1089"/>
      <c r="J1" s="1089"/>
      <c r="K1" s="1089"/>
      <c r="L1" s="1089"/>
      <c r="M1" s="1089"/>
      <c r="N1" s="1090"/>
      <c r="O1" s="314" t="s">
        <v>111</v>
      </c>
      <c r="P1" s="315" t="s">
        <v>563</v>
      </c>
    </row>
    <row r="2" spans="1:17" s="306" customFormat="1" ht="25.5" customHeight="1">
      <c r="A2" s="307"/>
      <c r="B2" s="308"/>
      <c r="C2" s="308"/>
      <c r="D2" s="1091" t="s">
        <v>570</v>
      </c>
      <c r="E2" s="1091"/>
      <c r="F2" s="1091"/>
      <c r="G2" s="1091"/>
      <c r="H2" s="1091"/>
      <c r="I2" s="1091"/>
      <c r="J2" s="1091"/>
      <c r="K2" s="1091"/>
      <c r="L2" s="1091"/>
      <c r="M2" s="1091"/>
      <c r="N2" s="1092"/>
      <c r="O2" s="316" t="s">
        <v>112</v>
      </c>
      <c r="P2" s="317">
        <v>2</v>
      </c>
    </row>
    <row r="3" spans="1:17" s="306" customFormat="1" ht="25.5" customHeight="1" thickBot="1">
      <c r="A3" s="309"/>
      <c r="B3" s="310"/>
      <c r="C3" s="310"/>
      <c r="D3" s="1093" t="s">
        <v>306</v>
      </c>
      <c r="E3" s="1093"/>
      <c r="F3" s="1093"/>
      <c r="G3" s="1093"/>
      <c r="H3" s="1093"/>
      <c r="I3" s="1093"/>
      <c r="J3" s="1093"/>
      <c r="K3" s="1093"/>
      <c r="L3" s="1093"/>
      <c r="M3" s="1093"/>
      <c r="N3" s="1094"/>
      <c r="O3" s="318" t="s">
        <v>565</v>
      </c>
      <c r="P3" s="319">
        <v>43580</v>
      </c>
    </row>
    <row r="5" spans="1:17" ht="23.25" customHeight="1">
      <c r="D5" s="1095" t="s">
        <v>290</v>
      </c>
      <c r="E5" s="1095"/>
      <c r="F5" s="1095"/>
      <c r="G5" s="1095"/>
      <c r="H5" s="1095"/>
      <c r="I5" s="1095"/>
      <c r="J5" s="1095"/>
      <c r="K5" s="1095"/>
      <c r="L5" s="1095"/>
      <c r="M5" s="1095"/>
      <c r="N5" s="207"/>
      <c r="O5" s="208"/>
    </row>
    <row r="6" spans="1:17" ht="19.5" customHeight="1">
      <c r="D6" s="209">
        <v>1</v>
      </c>
      <c r="E6" s="618" t="str">
        <f>IF(Datos!N2="","",Datos!N2)</f>
        <v>Excepcionalmente ocurriría (1)</v>
      </c>
      <c r="F6" s="618"/>
      <c r="G6" s="618"/>
      <c r="H6" s="618"/>
      <c r="I6" s="618"/>
      <c r="J6" s="618"/>
      <c r="K6" s="618"/>
      <c r="L6" s="618"/>
      <c r="M6" s="618"/>
      <c r="N6" s="210"/>
      <c r="O6" s="211" t="str">
        <f>""</f>
        <v/>
      </c>
    </row>
    <row r="7" spans="1:17" ht="19.5" customHeight="1">
      <c r="D7" s="209">
        <v>2</v>
      </c>
      <c r="E7" s="618" t="str">
        <f>IF(Datos!N3="","",Datos!N3)</f>
        <v>Alguna vez podría ocurrir (2)</v>
      </c>
      <c r="F7" s="618"/>
      <c r="G7" s="618"/>
      <c r="H7" s="618"/>
      <c r="I7" s="618"/>
      <c r="J7" s="618"/>
      <c r="K7" s="618"/>
      <c r="L7" s="618"/>
      <c r="M7" s="618"/>
      <c r="N7" s="210"/>
      <c r="O7" s="211"/>
    </row>
    <row r="8" spans="1:17" ht="19.5" customHeight="1">
      <c r="D8" s="209">
        <v>3</v>
      </c>
      <c r="E8" s="618" t="str">
        <f>IF(Datos!N4="","",Datos!N4)</f>
        <v>Existe una posibilidad media que suceda (3)</v>
      </c>
      <c r="F8" s="618"/>
      <c r="G8" s="618"/>
      <c r="H8" s="618"/>
      <c r="I8" s="618"/>
      <c r="J8" s="618"/>
      <c r="K8" s="618"/>
      <c r="L8" s="618"/>
      <c r="M8" s="618"/>
      <c r="N8" s="210"/>
      <c r="O8" s="211"/>
    </row>
    <row r="9" spans="1:17" ht="19.5" customHeight="1">
      <c r="D9" s="209">
        <v>4</v>
      </c>
      <c r="E9" s="618" t="str">
        <f>IF(Datos!N5="","",Datos!N5)</f>
        <v>Existe una alta posibilidad que suceda (4)</v>
      </c>
      <c r="F9" s="618"/>
      <c r="G9" s="618"/>
      <c r="H9" s="618"/>
      <c r="I9" s="618"/>
      <c r="J9" s="618"/>
      <c r="K9" s="618"/>
      <c r="L9" s="618"/>
      <c r="M9" s="618"/>
      <c r="N9" s="210"/>
      <c r="O9" s="211"/>
    </row>
    <row r="10" spans="1:17" ht="19.5" customHeight="1">
      <c r="D10" s="209">
        <v>5</v>
      </c>
      <c r="E10" s="618" t="str">
        <f>IF(Datos!N6="","",Datos!N6)</f>
        <v>Es seguro que suceda (5)</v>
      </c>
      <c r="F10" s="618"/>
      <c r="G10" s="618"/>
      <c r="H10" s="618"/>
      <c r="I10" s="618"/>
      <c r="J10" s="618"/>
      <c r="K10" s="618"/>
      <c r="L10" s="618"/>
      <c r="M10" s="618"/>
      <c r="N10" s="210"/>
      <c r="O10" s="211"/>
    </row>
    <row r="11" spans="1:17" ht="13.5" customHeight="1"/>
    <row r="12" spans="1:17" ht="60.75" customHeight="1">
      <c r="D12" s="1095" t="s">
        <v>303</v>
      </c>
      <c r="E12" s="1095"/>
      <c r="F12" s="1095"/>
      <c r="G12" s="1095"/>
      <c r="H12" s="1095"/>
      <c r="I12" s="1095"/>
      <c r="J12" s="1095"/>
      <c r="K12" s="1095"/>
      <c r="L12" s="1095"/>
      <c r="M12" s="1095"/>
    </row>
    <row r="13" spans="1:17" ht="30">
      <c r="B13" s="320" t="s">
        <v>291</v>
      </c>
      <c r="C13" s="320" t="s">
        <v>292</v>
      </c>
      <c r="D13" s="320" t="s">
        <v>293</v>
      </c>
      <c r="E13" s="320" t="s">
        <v>294</v>
      </c>
      <c r="F13" s="320" t="s">
        <v>295</v>
      </c>
      <c r="G13" s="320" t="s">
        <v>296</v>
      </c>
      <c r="H13" s="320" t="s">
        <v>297</v>
      </c>
      <c r="I13" s="320" t="s">
        <v>298</v>
      </c>
      <c r="J13" s="320" t="s">
        <v>299</v>
      </c>
      <c r="K13" s="320" t="s">
        <v>300</v>
      </c>
      <c r="L13" s="320" t="s">
        <v>301</v>
      </c>
      <c r="M13" s="320" t="s">
        <v>302</v>
      </c>
      <c r="N13" s="320" t="s">
        <v>97</v>
      </c>
      <c r="O13" s="320" t="s">
        <v>304</v>
      </c>
      <c r="P13" s="320" t="s">
        <v>206</v>
      </c>
    </row>
    <row r="14" spans="1:17" ht="87" customHeight="1">
      <c r="B14" s="212">
        <v>1</v>
      </c>
      <c r="C14" s="213" t="str">
        <f>IF('CJ-CCN-RG-01 V1 F.22-10-2020'!$D$20="","",'CJ-CCN-RG-01 V1 F.22-10-2020'!$D$20)</f>
        <v>Incumplimiento legal en la atención  de las peticiones, consultas y requerimientos con temas relacionados con la Carrera Notarial</v>
      </c>
      <c r="D14" s="158">
        <v>3</v>
      </c>
      <c r="E14" s="158">
        <v>3</v>
      </c>
      <c r="F14" s="158">
        <v>3</v>
      </c>
      <c r="G14" s="158"/>
      <c r="H14" s="158"/>
      <c r="I14" s="158"/>
      <c r="J14" s="158"/>
      <c r="K14" s="158"/>
      <c r="L14" s="158"/>
      <c r="M14" s="158"/>
      <c r="N14" s="214">
        <f>IF(C14=$O$6,"",SUM(D14:M14))</f>
        <v>9</v>
      </c>
      <c r="O14" s="215">
        <f>IF(D14="","",ROUND(AVERAGE(D14:M14),0))</f>
        <v>3</v>
      </c>
      <c r="P14" s="216" t="str">
        <f>IF(O14&lt;=1.4,$E$6,IF(O14&lt;=2.4,$E$7,IF(O14&lt;=3.4,$E$8,IF(O14&lt;=4.4,$E$9,IF(O14&lt;=5,$E$10,"")))))</f>
        <v>Existe una posibilidad media que suceda (3)</v>
      </c>
      <c r="Q14" s="217"/>
    </row>
    <row r="15" spans="1:17" ht="36" customHeight="1">
      <c r="B15" s="212">
        <v>2</v>
      </c>
      <c r="C15" s="213" t="str">
        <f>IF('CJ-CCN-RG-02 V1 F.22-10-2020'!$D$20="","",'CJ-CCN-RG-02 V1 F.22-10-2020'!$D$20)</f>
        <v>Incumplimiento legal con la atención de las solicitudes presentadas por los notarios de carrera en el ejercicio del derecho de preferencia</v>
      </c>
      <c r="D15" s="158">
        <v>2</v>
      </c>
      <c r="E15" s="158">
        <v>1</v>
      </c>
      <c r="F15" s="158">
        <v>2</v>
      </c>
      <c r="G15" s="158"/>
      <c r="H15" s="158"/>
      <c r="I15" s="158"/>
      <c r="J15" s="158"/>
      <c r="K15" s="158"/>
      <c r="L15" s="158"/>
      <c r="M15" s="158"/>
      <c r="N15" s="252">
        <f>IF(C15=$O$6,"",SUM(D15:M15))</f>
        <v>5</v>
      </c>
      <c r="O15" s="215">
        <f>IF(D15="","",ROUND(AVERAGE(D15:M15),0))</f>
        <v>2</v>
      </c>
      <c r="P15" s="216" t="str">
        <f>IF(O15&lt;=1.4,$E$6,IF(O15&lt;=2.4,$E$7,IF(O15&lt;=3.4,$E$8,IF(O15&lt;=4.4,$E$9,IF(O15&lt;=5,$E$10,"")))))</f>
        <v>Alguna vez podría ocurrir (2)</v>
      </c>
      <c r="Q15" s="218"/>
    </row>
    <row r="16" spans="1:17" ht="36" customHeight="1">
      <c r="B16" s="212">
        <v>3</v>
      </c>
      <c r="C16" s="213" t="e">
        <f>IF(#REF!="","",#REF!)</f>
        <v>#REF!</v>
      </c>
      <c r="D16" s="158"/>
      <c r="E16" s="158"/>
      <c r="F16" s="158"/>
      <c r="G16" s="158"/>
      <c r="H16" s="158"/>
      <c r="I16" s="158"/>
      <c r="J16" s="158"/>
      <c r="K16" s="158"/>
      <c r="L16" s="158"/>
      <c r="M16" s="158"/>
      <c r="N16" s="252" t="e">
        <f>IF(C16=$O$6,"",SUM(D16:M16))</f>
        <v>#REF!</v>
      </c>
      <c r="O16" s="215" t="str">
        <f t="shared" ref="O16:O23" si="0">IF(D16="","",ROUND(AVERAGE(D16:M16),0))</f>
        <v/>
      </c>
      <c r="P16" s="216" t="str">
        <f t="shared" ref="P16:P23" si="1">IF(O16&lt;=1.4,$E$6,IF(O16&lt;=2.4,$E$7,IF(O16&lt;=3.4,$E$8,IF(O16&lt;=4.4,$E$9,IF(O16&lt;=5,$E$10,"")))))</f>
        <v/>
      </c>
      <c r="Q16" s="218"/>
    </row>
    <row r="17" spans="2:17" ht="36" customHeight="1">
      <c r="B17" s="212">
        <v>4</v>
      </c>
      <c r="C17" s="213" t="str">
        <f>IF(Riesgo4!$D$20="","",Riesgo4!$D$20)</f>
        <v/>
      </c>
      <c r="D17" s="158"/>
      <c r="E17" s="158"/>
      <c r="F17" s="158"/>
      <c r="G17" s="158"/>
      <c r="H17" s="158"/>
      <c r="I17" s="158"/>
      <c r="J17" s="158"/>
      <c r="K17" s="158"/>
      <c r="L17" s="158"/>
      <c r="M17" s="158"/>
      <c r="N17" s="252" t="str">
        <f t="shared" ref="N17:N23" si="2">IF(C17=$O$6,"",SUM(D17:M17))</f>
        <v/>
      </c>
      <c r="O17" s="215" t="str">
        <f t="shared" si="0"/>
        <v/>
      </c>
      <c r="P17" s="216" t="str">
        <f t="shared" si="1"/>
        <v/>
      </c>
      <c r="Q17" s="218"/>
    </row>
    <row r="18" spans="2:17" ht="36" customHeight="1">
      <c r="B18" s="212">
        <v>5</v>
      </c>
      <c r="C18" s="213" t="str">
        <f>IF(Riesgo5!$D$20="","",Riesgo5!$D$20)</f>
        <v/>
      </c>
      <c r="D18" s="158"/>
      <c r="E18" s="158"/>
      <c r="F18" s="158"/>
      <c r="G18" s="158"/>
      <c r="H18" s="158"/>
      <c r="I18" s="158"/>
      <c r="J18" s="158"/>
      <c r="K18" s="158"/>
      <c r="L18" s="158"/>
      <c r="M18" s="158"/>
      <c r="N18" s="252" t="str">
        <f t="shared" si="2"/>
        <v/>
      </c>
      <c r="O18" s="215" t="str">
        <f t="shared" si="0"/>
        <v/>
      </c>
      <c r="P18" s="216" t="str">
        <f t="shared" si="1"/>
        <v/>
      </c>
      <c r="Q18" s="218"/>
    </row>
    <row r="19" spans="2:17" ht="36" customHeight="1">
      <c r="B19" s="212">
        <v>6</v>
      </c>
      <c r="C19" s="213" t="str">
        <f>IF(Riesgo6!$D$20="","",Riesgo6!$D$20)</f>
        <v/>
      </c>
      <c r="D19" s="158"/>
      <c r="E19" s="158"/>
      <c r="F19" s="158"/>
      <c r="G19" s="158"/>
      <c r="H19" s="158"/>
      <c r="I19" s="158"/>
      <c r="J19" s="158"/>
      <c r="K19" s="158"/>
      <c r="L19" s="158"/>
      <c r="M19" s="158"/>
      <c r="N19" s="252" t="str">
        <f t="shared" si="2"/>
        <v/>
      </c>
      <c r="O19" s="215" t="str">
        <f t="shared" si="0"/>
        <v/>
      </c>
      <c r="P19" s="216" t="str">
        <f t="shared" si="1"/>
        <v/>
      </c>
      <c r="Q19" s="218"/>
    </row>
    <row r="20" spans="2:17" ht="36" hidden="1" customHeight="1">
      <c r="B20" s="212">
        <v>7</v>
      </c>
      <c r="C20" s="213" t="str">
        <f>IF(Riesgo7!$D$20="","",Riesgo7!$D$20)</f>
        <v/>
      </c>
      <c r="D20" s="158"/>
      <c r="E20" s="158"/>
      <c r="F20" s="158"/>
      <c r="G20" s="158"/>
      <c r="H20" s="158"/>
      <c r="I20" s="158"/>
      <c r="J20" s="158"/>
      <c r="K20" s="158"/>
      <c r="L20" s="158"/>
      <c r="M20" s="158"/>
      <c r="N20" s="252" t="str">
        <f t="shared" si="2"/>
        <v/>
      </c>
      <c r="O20" s="215" t="str">
        <f t="shared" si="0"/>
        <v/>
      </c>
      <c r="P20" s="216" t="str">
        <f t="shared" si="1"/>
        <v/>
      </c>
      <c r="Q20" s="218"/>
    </row>
    <row r="21" spans="2:17" ht="36" hidden="1" customHeight="1">
      <c r="B21" s="212">
        <v>8</v>
      </c>
      <c r="C21" s="213" t="str">
        <f>IF(Riesgo8!$D$20="","",Riesgo8!$D$20)</f>
        <v>Daño de activos al sfdx</v>
      </c>
      <c r="D21" s="158"/>
      <c r="E21" s="158"/>
      <c r="F21" s="158"/>
      <c r="G21" s="158"/>
      <c r="H21" s="158"/>
      <c r="I21" s="158"/>
      <c r="J21" s="158"/>
      <c r="K21" s="158"/>
      <c r="L21" s="158"/>
      <c r="M21" s="158"/>
      <c r="N21" s="252">
        <f t="shared" si="2"/>
        <v>0</v>
      </c>
      <c r="O21" s="215" t="str">
        <f t="shared" si="0"/>
        <v/>
      </c>
      <c r="P21" s="216" t="str">
        <f t="shared" si="1"/>
        <v/>
      </c>
      <c r="Q21" s="218"/>
    </row>
    <row r="22" spans="2:17" ht="36" hidden="1" customHeight="1">
      <c r="B22" s="212">
        <v>9</v>
      </c>
      <c r="C22" s="213" t="str">
        <f>IF(Riesgo9!$D$20="","",Riesgo9!$D$20)</f>
        <v>Daño de activos al sfdx</v>
      </c>
      <c r="D22" s="158"/>
      <c r="E22" s="158"/>
      <c r="F22" s="158"/>
      <c r="G22" s="158"/>
      <c r="H22" s="158"/>
      <c r="I22" s="158"/>
      <c r="J22" s="158"/>
      <c r="K22" s="158"/>
      <c r="L22" s="158"/>
      <c r="M22" s="158"/>
      <c r="N22" s="252">
        <f t="shared" si="2"/>
        <v>0</v>
      </c>
      <c r="O22" s="215" t="str">
        <f t="shared" si="0"/>
        <v/>
      </c>
      <c r="P22" s="216" t="str">
        <f t="shared" si="1"/>
        <v/>
      </c>
      <c r="Q22" s="218"/>
    </row>
    <row r="23" spans="2:17" ht="36" hidden="1" customHeight="1">
      <c r="B23" s="212">
        <v>10</v>
      </c>
      <c r="C23" s="213" t="str">
        <f>IF(Riesgo10!$D$20="","",Riesgo10!$D$20)</f>
        <v/>
      </c>
      <c r="D23" s="158"/>
      <c r="E23" s="158"/>
      <c r="F23" s="158"/>
      <c r="G23" s="158"/>
      <c r="H23" s="158"/>
      <c r="I23" s="158"/>
      <c r="J23" s="158"/>
      <c r="K23" s="158"/>
      <c r="L23" s="158"/>
      <c r="M23" s="158"/>
      <c r="N23" s="252" t="str">
        <f t="shared" si="2"/>
        <v/>
      </c>
      <c r="O23" s="215" t="str">
        <f t="shared" si="0"/>
        <v/>
      </c>
      <c r="P23" s="216" t="str">
        <f t="shared" si="1"/>
        <v/>
      </c>
      <c r="Q23" s="218"/>
    </row>
  </sheetData>
  <sheetProtection algorithmName="SHA-512" hashValue="XpUBLvQuxWhTVZ7srX0PVaFa/Ss06gwq05gc9DT9gGOftgw7/0qYmJfoNSkUCds5iwfauQT4zc/rohF/b4mNEw==" saltValue="ie5WW/reACNMGP3MVEUMTQ==" spinCount="100000" sheet="1" objects="1" scenarios="1"/>
  <mergeCells count="10">
    <mergeCell ref="D1:N1"/>
    <mergeCell ref="D2:N2"/>
    <mergeCell ref="D3:N3"/>
    <mergeCell ref="D5:M5"/>
    <mergeCell ref="D12:M12"/>
    <mergeCell ref="E6:M6"/>
    <mergeCell ref="E7:M7"/>
    <mergeCell ref="E8:M8"/>
    <mergeCell ref="E9:M9"/>
    <mergeCell ref="E10:M10"/>
  </mergeCells>
  <conditionalFormatting sqref="P14:P23">
    <cfRule type="cellIs" dxfId="2" priority="3" operator="notEqual">
      <formula>$O$6</formula>
    </cfRule>
  </conditionalFormatting>
  <conditionalFormatting sqref="C14:C23">
    <cfRule type="cellIs" dxfId="1" priority="1" operator="notEqual">
      <formula>$O$6</formula>
    </cfRule>
  </conditionalFormatting>
  <dataValidations count="1">
    <dataValidation type="list" allowBlank="1" showInputMessage="1" showErrorMessage="1" sqref="D14:M23">
      <formula1>$D$6:$D$10</formula1>
    </dataValidation>
  </dataValidations>
  <hyperlinks>
    <hyperlink ref="C14" location="Riesgo1!I66" display="Riesgo1!I66"/>
    <hyperlink ref="C15:C23" location="Riesgo1!Área_de_impresión" display="Riesgo1!Área_de_impresión"/>
    <hyperlink ref="C15" location="Riesgo2!I66" display="Riesgo2!I66"/>
    <hyperlink ref="C16" location="Riesgo3!I66" display="Riesgo3!I66"/>
    <hyperlink ref="C17" location="Riesgo4!I66" display="Riesgo4!I66"/>
    <hyperlink ref="C18" location="Riesgo5!I66" display="Riesgo5!I66"/>
    <hyperlink ref="C19" location="Riesgo6!I66" display="Riesgo6!I66"/>
    <hyperlink ref="C20" location="Riesgo7!I66" display="Riesgo7!I66"/>
    <hyperlink ref="C21" location="Riesgo8!I66" display="Riesgo8!I66"/>
    <hyperlink ref="C22" location="Riesgo9!I66" display="Riesgo9!I66"/>
    <hyperlink ref="C23" location="Riesgo10!I66" display="Riesgo10!I66"/>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O26"/>
  <sheetViews>
    <sheetView showGridLines="0" zoomScale="70" zoomScaleNormal="70" workbookViewId="0">
      <pane xSplit="3" ySplit="6" topLeftCell="D7" activePane="bottomRight" state="frozen"/>
      <selection pane="topRight" activeCell="D1" sqref="D1"/>
      <selection pane="bottomLeft" activeCell="A5" sqref="A5"/>
      <selection pane="bottomRight" activeCell="C7" sqref="C7:C8"/>
    </sheetView>
  </sheetViews>
  <sheetFormatPr defaultColWidth="11.5703125" defaultRowHeight="15.75"/>
  <cols>
    <col min="1" max="1" width="1" style="201" customWidth="1"/>
    <col min="2" max="2" width="5.5703125" style="201" customWidth="1"/>
    <col min="3" max="3" width="64.28515625" style="201" customWidth="1"/>
    <col min="4" max="4" width="20.5703125" style="201" customWidth="1"/>
    <col min="5" max="5" width="3" style="201" customWidth="1"/>
    <col min="6" max="6" width="23.5703125" style="201" customWidth="1"/>
    <col min="7" max="7" width="3.140625" style="201" customWidth="1"/>
    <col min="8" max="8" width="22.7109375" style="201" customWidth="1"/>
    <col min="9" max="9" width="3.140625" style="201" customWidth="1"/>
    <col min="10" max="10" width="20.5703125" style="201" customWidth="1"/>
    <col min="11" max="11" width="3.140625" style="201" customWidth="1"/>
    <col min="12" max="12" width="20.5703125" style="201" customWidth="1"/>
    <col min="13" max="13" width="3.140625" style="201" customWidth="1"/>
    <col min="14" max="14" width="54.42578125" style="201" customWidth="1"/>
    <col min="15" max="15" width="15.7109375" style="195" hidden="1" customWidth="1"/>
    <col min="16" max="16" width="12.7109375" style="201" hidden="1" customWidth="1"/>
    <col min="17" max="17" width="27.28515625" style="201" hidden="1" customWidth="1"/>
    <col min="18" max="18" width="27.7109375" style="201" hidden="1" customWidth="1"/>
    <col min="19" max="19" width="22.85546875" style="201" hidden="1" customWidth="1"/>
    <col min="20" max="20" width="21.5703125" style="201" hidden="1" customWidth="1"/>
    <col min="21" max="41" width="11.5703125" style="201" hidden="1" customWidth="1"/>
    <col min="42" max="16384" width="11.5703125" style="201"/>
  </cols>
  <sheetData>
    <row r="1" spans="1:22" s="306" customFormat="1" ht="25.5" customHeight="1">
      <c r="A1" s="321"/>
      <c r="B1" s="322"/>
      <c r="C1" s="322"/>
      <c r="D1" s="1100" t="s">
        <v>567</v>
      </c>
      <c r="E1" s="1100"/>
      <c r="F1" s="1100"/>
      <c r="G1" s="1100"/>
      <c r="H1" s="1100"/>
      <c r="I1" s="1100"/>
      <c r="J1" s="1100"/>
      <c r="K1" s="1101"/>
      <c r="L1" s="1102" t="s">
        <v>111</v>
      </c>
      <c r="M1" s="1102"/>
      <c r="N1" s="323" t="s">
        <v>563</v>
      </c>
      <c r="O1" s="324"/>
    </row>
    <row r="2" spans="1:22" s="306" customFormat="1" ht="25.5" customHeight="1">
      <c r="A2" s="325"/>
      <c r="B2" s="308"/>
      <c r="C2" s="326"/>
      <c r="D2" s="1091" t="s">
        <v>570</v>
      </c>
      <c r="E2" s="1091"/>
      <c r="F2" s="1091"/>
      <c r="G2" s="1091"/>
      <c r="H2" s="1091"/>
      <c r="I2" s="1091"/>
      <c r="J2" s="1091"/>
      <c r="K2" s="1092"/>
      <c r="L2" s="1103" t="s">
        <v>112</v>
      </c>
      <c r="M2" s="1103"/>
      <c r="N2" s="327">
        <v>2</v>
      </c>
      <c r="O2" s="324"/>
    </row>
    <row r="3" spans="1:22" s="306" customFormat="1" ht="25.5" customHeight="1" thickBot="1">
      <c r="A3" s="328"/>
      <c r="B3" s="329"/>
      <c r="C3" s="330"/>
      <c r="D3" s="1104" t="s">
        <v>307</v>
      </c>
      <c r="E3" s="1104"/>
      <c r="F3" s="1104"/>
      <c r="G3" s="1104"/>
      <c r="H3" s="1104"/>
      <c r="I3" s="1104"/>
      <c r="J3" s="1104"/>
      <c r="K3" s="1105"/>
      <c r="L3" s="1106" t="s">
        <v>565</v>
      </c>
      <c r="M3" s="1106"/>
      <c r="N3" s="331">
        <v>43580</v>
      </c>
      <c r="O3" s="324"/>
    </row>
    <row r="5" spans="1:22" ht="26.45" customHeight="1">
      <c r="B5" s="303"/>
      <c r="C5" s="303"/>
      <c r="D5" s="1035" t="s">
        <v>312</v>
      </c>
      <c r="E5" s="1035"/>
      <c r="F5" s="1035"/>
      <c r="G5" s="1035"/>
      <c r="H5" s="1035"/>
      <c r="I5" s="1035"/>
      <c r="J5" s="1035"/>
      <c r="K5" s="1035"/>
      <c r="L5" s="1035"/>
      <c r="M5" s="1035"/>
      <c r="N5" s="758" t="s">
        <v>308</v>
      </c>
      <c r="O5" s="203" t="str">
        <f>""</f>
        <v/>
      </c>
    </row>
    <row r="6" spans="1:22" ht="46.5" customHeight="1">
      <c r="B6" s="302" t="s">
        <v>291</v>
      </c>
      <c r="C6" s="302" t="s">
        <v>292</v>
      </c>
      <c r="D6" s="1099" t="str">
        <f>Datos!M2</f>
        <v>No se ha presentado en los últimos 5 años (1)</v>
      </c>
      <c r="E6" s="900"/>
      <c r="F6" s="1099" t="str">
        <f>Datos!M3</f>
        <v>Se presentó al menos una vez en los últimos 5 años (2)</v>
      </c>
      <c r="G6" s="900"/>
      <c r="H6" s="1099" t="str">
        <f>Datos!M4</f>
        <v>Se presentó al menos una vez en los últimos 2 años (3)</v>
      </c>
      <c r="I6" s="900"/>
      <c r="J6" s="1099" t="str">
        <f>Datos!M5</f>
        <v>Se presentó una vez en el último año (4)</v>
      </c>
      <c r="K6" s="900"/>
      <c r="L6" s="1099" t="str">
        <f>Datos!M6</f>
        <v>Se ha presentado más de una vez al año (5)</v>
      </c>
      <c r="M6" s="901"/>
      <c r="N6" s="758"/>
      <c r="O6" s="196"/>
    </row>
    <row r="7" spans="1:22" ht="20.100000000000001" customHeight="1">
      <c r="B7" s="1022">
        <v>1</v>
      </c>
      <c r="C7" s="1023" t="str">
        <f>IF('CJ-CCN-RG-01 V1 F.22-10-2020'!$D$20="","",'CJ-CCN-RG-01 V1 F.22-10-2020'!$D$20)</f>
        <v>Incumplimiento legal en la atención  de las peticiones, consultas y requerimientos con temas relacionados con la Carrera Notarial</v>
      </c>
      <c r="D7" s="1025"/>
      <c r="E7" s="1026"/>
      <c r="F7" s="1025"/>
      <c r="G7" s="1026"/>
      <c r="H7" s="1025"/>
      <c r="I7" s="1026"/>
      <c r="J7" s="1025"/>
      <c r="K7" s="1026"/>
      <c r="L7" s="1025"/>
      <c r="M7" s="1026"/>
      <c r="N7" s="1096"/>
    </row>
    <row r="8" spans="1:22" ht="20.100000000000001" customHeight="1">
      <c r="B8" s="1022"/>
      <c r="C8" s="1024"/>
      <c r="D8" s="1027"/>
      <c r="E8" s="1028"/>
      <c r="F8" s="1027"/>
      <c r="G8" s="1028"/>
      <c r="H8" s="1027"/>
      <c r="I8" s="1028"/>
      <c r="J8" s="1027"/>
      <c r="K8" s="1028"/>
      <c r="L8" s="1027"/>
      <c r="M8" s="1028"/>
      <c r="N8" s="1096"/>
      <c r="O8" s="225">
        <f>IF(D7="X",1,IF(F7="X",2,IF(H7="X",3,IF(J7="X",4,IF(L7="X",5,0)))))</f>
        <v>0</v>
      </c>
      <c r="P8" s="204" t="str">
        <f>IF(O8=0,"",IF(O8=1,$D$6,""))</f>
        <v/>
      </c>
      <c r="Q8" s="204" t="str">
        <f>IF(O8=0,"",IF(O8=2,$F$6,""))</f>
        <v/>
      </c>
      <c r="R8" s="204" t="str">
        <f>IF(O8=0,"",IF(O8=3,$H$6,""))</f>
        <v/>
      </c>
      <c r="S8" s="204" t="str">
        <f>IF(O8=0,"",IF(O8=4,$J$6,""))</f>
        <v/>
      </c>
      <c r="T8" s="204" t="str">
        <f>IF(O8=0,"",IF(O8=5,$L$6,""))</f>
        <v/>
      </c>
      <c r="V8" s="204" t="str">
        <f>IF(P8&lt;&gt;"",P8,IF(Q8&lt;&gt;"",Q8,IF(R8&lt;&gt;"",R8,IF(S8&lt;&gt;"",S8,IF(T8&lt;&gt;"",T8,"")))))</f>
        <v/>
      </c>
    </row>
    <row r="9" spans="1:22" ht="20.100000000000001" customHeight="1">
      <c r="B9" s="1022">
        <v>2</v>
      </c>
      <c r="C9" s="1023" t="str">
        <f>IF('CJ-CCN-RG-02 V1 F.22-10-2020'!$D$20="","",'CJ-CCN-RG-02 V1 F.22-10-2020'!$D$20)</f>
        <v>Incumplimiento legal con la atención de las solicitudes presentadas por los notarios de carrera en el ejercicio del derecho de preferencia</v>
      </c>
      <c r="D9" s="1025"/>
      <c r="E9" s="1026"/>
      <c r="F9" s="1025"/>
      <c r="G9" s="1026"/>
      <c r="H9" s="1025"/>
      <c r="I9" s="1026"/>
      <c r="J9" s="1025"/>
      <c r="K9" s="1026"/>
      <c r="L9" s="1025"/>
      <c r="M9" s="1026"/>
      <c r="N9" s="1096"/>
    </row>
    <row r="10" spans="1:22" ht="20.100000000000001" customHeight="1">
      <c r="B10" s="1022"/>
      <c r="C10" s="1024"/>
      <c r="D10" s="1027"/>
      <c r="E10" s="1028"/>
      <c r="F10" s="1027"/>
      <c r="G10" s="1028"/>
      <c r="H10" s="1027"/>
      <c r="I10" s="1028"/>
      <c r="J10" s="1027"/>
      <c r="K10" s="1028"/>
      <c r="L10" s="1027"/>
      <c r="M10" s="1028"/>
      <c r="N10" s="1096"/>
      <c r="O10" s="225">
        <f>IF(D9="X",1,IF(F9="X",2,IF(H9="X",3,IF(J9="X",4,IF(L9="X",5,0)))))</f>
        <v>0</v>
      </c>
      <c r="P10" s="204" t="str">
        <f>IF(O10=0,"",IF(O10=1,$D$6,""))</f>
        <v/>
      </c>
      <c r="Q10" s="204" t="str">
        <f>IF(O10=0,"",IF(O10=2,$F$6,""))</f>
        <v/>
      </c>
      <c r="R10" s="204" t="str">
        <f>IF(O10=0,"",IF(O10=3,$H$6,""))</f>
        <v/>
      </c>
      <c r="S10" s="204" t="str">
        <f>IF(O10=0,"",IF(O10=4,$J$6,""))</f>
        <v/>
      </c>
      <c r="T10" s="204" t="str">
        <f>IF(O10=0,"",IF(O10=5,$L$6,""))</f>
        <v/>
      </c>
      <c r="V10" s="204" t="str">
        <f>IF(P10&lt;&gt;"",P10,IF(Q10&lt;&gt;"",Q10,IF(R10&lt;&gt;"",R10,IF(S10&lt;&gt;"",S10,IF(T10&lt;&gt;"",T10,"")))))</f>
        <v/>
      </c>
    </row>
    <row r="11" spans="1:22" ht="20.100000000000001" customHeight="1">
      <c r="B11" s="1022">
        <v>3</v>
      </c>
      <c r="C11" s="1023" t="e">
        <f>IF(#REF!="","",#REF!)</f>
        <v>#REF!</v>
      </c>
      <c r="D11" s="1025"/>
      <c r="E11" s="1026"/>
      <c r="F11" s="1025"/>
      <c r="G11" s="1026"/>
      <c r="H11" s="1025"/>
      <c r="I11" s="1026"/>
      <c r="J11" s="1025"/>
      <c r="K11" s="1026"/>
      <c r="L11" s="1025"/>
      <c r="M11" s="1026"/>
      <c r="N11" s="1097"/>
    </row>
    <row r="12" spans="1:22" ht="20.100000000000001" customHeight="1">
      <c r="B12" s="1022"/>
      <c r="C12" s="1024"/>
      <c r="D12" s="1027"/>
      <c r="E12" s="1028"/>
      <c r="F12" s="1027"/>
      <c r="G12" s="1028"/>
      <c r="H12" s="1027"/>
      <c r="I12" s="1028"/>
      <c r="J12" s="1027"/>
      <c r="K12" s="1028"/>
      <c r="L12" s="1027"/>
      <c r="M12" s="1028"/>
      <c r="N12" s="1098"/>
      <c r="O12" s="225">
        <f>IF(D11="X",1,IF(F11="X",2,IF(H11="X",3,IF(J11="X",4,IF(L11="X",5,0)))))</f>
        <v>0</v>
      </c>
      <c r="P12" s="204" t="str">
        <f>IF(O12=0,"",IF(O12=1,$D$6,""))</f>
        <v/>
      </c>
      <c r="Q12" s="204" t="str">
        <f>IF(O12=0,"",IF(O12=2,$F$6,""))</f>
        <v/>
      </c>
      <c r="R12" s="204" t="str">
        <f>IF(O12=0,"",IF(O12=3,$H$6,""))</f>
        <v/>
      </c>
      <c r="S12" s="204" t="str">
        <f>IF(O12=0,"",IF(O12=4,$J$6,""))</f>
        <v/>
      </c>
      <c r="T12" s="204" t="str">
        <f>IF(O12=0,"",IF(O12=5,$L$6,""))</f>
        <v/>
      </c>
      <c r="V12" s="204" t="str">
        <f>IF(P12&lt;&gt;"",P12,IF(Q12&lt;&gt;"",Q12,IF(R12&lt;&gt;"",R12,IF(S12&lt;&gt;"",S12,IF(T12&lt;&gt;"",T12,"")))))</f>
        <v/>
      </c>
    </row>
    <row r="13" spans="1:22" ht="20.100000000000001" customHeight="1">
      <c r="B13" s="1022">
        <v>4</v>
      </c>
      <c r="C13" s="1023" t="str">
        <f>IF(Riesgo4!$D$20="","",Riesgo4!$D$20)</f>
        <v/>
      </c>
      <c r="D13" s="1025"/>
      <c r="E13" s="1026"/>
      <c r="F13" s="1025"/>
      <c r="G13" s="1026"/>
      <c r="H13" s="1025"/>
      <c r="I13" s="1026"/>
      <c r="J13" s="1025"/>
      <c r="K13" s="1026"/>
      <c r="L13" s="1025"/>
      <c r="M13" s="1026"/>
      <c r="N13" s="1096"/>
    </row>
    <row r="14" spans="1:22" ht="20.100000000000001" customHeight="1">
      <c r="B14" s="1022"/>
      <c r="C14" s="1024"/>
      <c r="D14" s="1027"/>
      <c r="E14" s="1028"/>
      <c r="F14" s="1027"/>
      <c r="G14" s="1028"/>
      <c r="H14" s="1027"/>
      <c r="I14" s="1028"/>
      <c r="J14" s="1027"/>
      <c r="K14" s="1028"/>
      <c r="L14" s="1027"/>
      <c r="M14" s="1028"/>
      <c r="N14" s="1096"/>
      <c r="O14" s="225">
        <f>IF(D13="X",1,IF(F13="X",2,IF(H13="X",3,IF(J13="X",4,IF(L13="X",5,0)))))</f>
        <v>0</v>
      </c>
      <c r="P14" s="204" t="str">
        <f>IF(O14=0,"",IF(O14=1,$D$6,""))</f>
        <v/>
      </c>
      <c r="Q14" s="204" t="str">
        <f>IF(O14=0,"",IF(O14=2,$F$6,""))</f>
        <v/>
      </c>
      <c r="R14" s="204" t="str">
        <f>IF(O14=0,"",IF(O14=3,$H$6,""))</f>
        <v/>
      </c>
      <c r="S14" s="204" t="str">
        <f>IF(O14=0,"",IF(O14=4,$J$6,""))</f>
        <v/>
      </c>
      <c r="T14" s="204" t="str">
        <f>IF(O14=0,"",IF(O14=5,$L$6,""))</f>
        <v/>
      </c>
      <c r="V14" s="204" t="str">
        <f>IF(P14&lt;&gt;"",P14,IF(Q14&lt;&gt;"",Q14,IF(R14&lt;&gt;"",R14,IF(S14&lt;&gt;"",S14,IF(T14&lt;&gt;"",T14,"")))))</f>
        <v/>
      </c>
    </row>
    <row r="15" spans="1:22" ht="20.100000000000001" customHeight="1">
      <c r="B15" s="1022">
        <v>5</v>
      </c>
      <c r="C15" s="1023" t="str">
        <f>IF(Riesgo5!$D$20="","",Riesgo5!$D$20)</f>
        <v/>
      </c>
      <c r="D15" s="1025"/>
      <c r="E15" s="1026"/>
      <c r="F15" s="1025"/>
      <c r="G15" s="1026"/>
      <c r="H15" s="1025"/>
      <c r="I15" s="1026"/>
      <c r="J15" s="1025"/>
      <c r="K15" s="1026"/>
      <c r="L15" s="1025"/>
      <c r="M15" s="1026"/>
      <c r="N15" s="1096"/>
    </row>
    <row r="16" spans="1:22" ht="20.100000000000001" customHeight="1">
      <c r="B16" s="1022"/>
      <c r="C16" s="1024"/>
      <c r="D16" s="1027"/>
      <c r="E16" s="1028"/>
      <c r="F16" s="1027"/>
      <c r="G16" s="1028"/>
      <c r="H16" s="1027"/>
      <c r="I16" s="1028"/>
      <c r="J16" s="1027"/>
      <c r="K16" s="1028"/>
      <c r="L16" s="1027"/>
      <c r="M16" s="1028"/>
      <c r="N16" s="1096"/>
      <c r="O16" s="225">
        <f>IF(D15="X",1,IF(F15="X",2,IF(H15="X",3,IF(J15="X",4,IF(L15="X",5,0)))))</f>
        <v>0</v>
      </c>
      <c r="P16" s="204" t="str">
        <f>IF(O16=0,"",IF(O16=1,$D$6,""))</f>
        <v/>
      </c>
      <c r="Q16" s="204" t="str">
        <f>IF(O16=0,"",IF(O16=2,$F$6,""))</f>
        <v/>
      </c>
      <c r="R16" s="204" t="str">
        <f>IF(O16=0,"",IF(O16=3,$H$6,""))</f>
        <v/>
      </c>
      <c r="S16" s="204" t="str">
        <f>IF(O16=0,"",IF(O16=4,$J$6,""))</f>
        <v/>
      </c>
      <c r="T16" s="204" t="str">
        <f>IF(O16=0,"",IF(O16=5,$L$6,""))</f>
        <v/>
      </c>
      <c r="V16" s="204" t="str">
        <f>IF(P16&lt;&gt;"",P16,IF(Q16&lt;&gt;"",Q16,IF(R16&lt;&gt;"",R16,IF(S16&lt;&gt;"",S16,IF(T16&lt;&gt;"",T16,"")))))</f>
        <v/>
      </c>
    </row>
    <row r="17" spans="2:22" ht="20.100000000000001" customHeight="1">
      <c r="B17" s="1022">
        <v>6</v>
      </c>
      <c r="C17" s="1023" t="str">
        <f>IF(Riesgo6!$D$20="","",Riesgo6!$D$20)</f>
        <v/>
      </c>
      <c r="D17" s="1025"/>
      <c r="E17" s="1026"/>
      <c r="F17" s="1025"/>
      <c r="G17" s="1026"/>
      <c r="H17" s="1025"/>
      <c r="I17" s="1026"/>
      <c r="J17" s="1025"/>
      <c r="K17" s="1026"/>
      <c r="L17" s="1025"/>
      <c r="M17" s="1026"/>
      <c r="N17" s="1096"/>
    </row>
    <row r="18" spans="2:22" ht="20.100000000000001" customHeight="1">
      <c r="B18" s="1022"/>
      <c r="C18" s="1024"/>
      <c r="D18" s="1027"/>
      <c r="E18" s="1028"/>
      <c r="F18" s="1027"/>
      <c r="G18" s="1028"/>
      <c r="H18" s="1027"/>
      <c r="I18" s="1028"/>
      <c r="J18" s="1027"/>
      <c r="K18" s="1028"/>
      <c r="L18" s="1027"/>
      <c r="M18" s="1028"/>
      <c r="N18" s="1096"/>
      <c r="O18" s="225">
        <f>IF(D17="X",1,IF(F17="X",2,IF(H17="X",3,IF(J17="X",4,IF(L17="X",5,0)))))</f>
        <v>0</v>
      </c>
      <c r="P18" s="204" t="str">
        <f>IF(O18=0,"",IF(O18=1,$D$6,""))</f>
        <v/>
      </c>
      <c r="Q18" s="204" t="str">
        <f>IF(O18=0,"",IF(O18=2,$F$6,""))</f>
        <v/>
      </c>
      <c r="R18" s="204" t="str">
        <f>IF(O18=0,"",IF(O18=3,$H$6,""))</f>
        <v/>
      </c>
      <c r="S18" s="204" t="str">
        <f>IF(O18=0,"",IF(O18=4,$J$6,""))</f>
        <v/>
      </c>
      <c r="T18" s="204" t="str">
        <f>IF(O18=0,"",IF(O18=5,$L$6,""))</f>
        <v/>
      </c>
      <c r="V18" s="204" t="str">
        <f>IF(P18&lt;&gt;"",P18,IF(Q18&lt;&gt;"",Q18,IF(R18&lt;&gt;"",R18,IF(S18&lt;&gt;"",S18,IF(T18&lt;&gt;"",T18,"")))))</f>
        <v/>
      </c>
    </row>
    <row r="19" spans="2:22" ht="20.100000000000001" hidden="1" customHeight="1">
      <c r="B19" s="1022">
        <v>7</v>
      </c>
      <c r="C19" s="1023" t="str">
        <f>IF(Riesgo7!$D$20="","",Riesgo7!$D$20)</f>
        <v/>
      </c>
      <c r="D19" s="1025"/>
      <c r="E19" s="1026"/>
      <c r="F19" s="1025"/>
      <c r="G19" s="1026"/>
      <c r="H19" s="1025"/>
      <c r="I19" s="1026"/>
      <c r="J19" s="1025"/>
      <c r="K19" s="1026"/>
      <c r="L19" s="1025"/>
      <c r="M19" s="1026"/>
      <c r="N19" s="1096"/>
    </row>
    <row r="20" spans="2:22" ht="20.100000000000001" hidden="1" customHeight="1">
      <c r="B20" s="1022"/>
      <c r="C20" s="1024"/>
      <c r="D20" s="1027"/>
      <c r="E20" s="1028"/>
      <c r="F20" s="1027"/>
      <c r="G20" s="1028"/>
      <c r="H20" s="1027"/>
      <c r="I20" s="1028"/>
      <c r="J20" s="1027"/>
      <c r="K20" s="1028"/>
      <c r="L20" s="1027"/>
      <c r="M20" s="1028"/>
      <c r="N20" s="1096"/>
      <c r="O20" s="225">
        <f>IF(D19="X",1,IF(F19="X",2,IF(H19="X",3,IF(J19="X",4,IF(L19="X",5,0)))))</f>
        <v>0</v>
      </c>
      <c r="P20" s="204" t="str">
        <f>IF(O20=0,"",IF(O20=1,$D$6,""))</f>
        <v/>
      </c>
      <c r="Q20" s="204" t="str">
        <f>IF(O20=0,"",IF(O20=2,$F$6,""))</f>
        <v/>
      </c>
      <c r="R20" s="204" t="str">
        <f>IF(O20=0,"",IF(O20=3,$H$6,""))</f>
        <v/>
      </c>
      <c r="S20" s="204" t="str">
        <f>IF(O20=0,"",IF(O20=4,$J$6,""))</f>
        <v/>
      </c>
      <c r="T20" s="204" t="str">
        <f>IF(O20=0,"",IF(O20=5,$L$6,""))</f>
        <v/>
      </c>
      <c r="V20" s="204" t="str">
        <f>IF(P20&lt;&gt;"",P20,IF(Q20&lt;&gt;"",Q20,IF(R20&lt;&gt;"",R20,IF(S20&lt;&gt;"",S20,IF(T20&lt;&gt;"",T20,"")))))</f>
        <v/>
      </c>
    </row>
    <row r="21" spans="2:22" ht="20.100000000000001" hidden="1" customHeight="1">
      <c r="B21" s="1022">
        <v>8</v>
      </c>
      <c r="C21" s="1023" t="str">
        <f>IF(Riesgo8!$D$20="","",Riesgo8!$D$20)</f>
        <v>Daño de activos al sfdx</v>
      </c>
      <c r="D21" s="1025"/>
      <c r="E21" s="1026"/>
      <c r="F21" s="1025"/>
      <c r="G21" s="1026"/>
      <c r="H21" s="1025"/>
      <c r="I21" s="1026"/>
      <c r="J21" s="1025"/>
      <c r="K21" s="1026"/>
      <c r="L21" s="1025"/>
      <c r="M21" s="1026"/>
      <c r="N21" s="1096"/>
    </row>
    <row r="22" spans="2:22" ht="20.100000000000001" hidden="1" customHeight="1">
      <c r="B22" s="1022"/>
      <c r="C22" s="1024"/>
      <c r="D22" s="1027"/>
      <c r="E22" s="1028"/>
      <c r="F22" s="1027"/>
      <c r="G22" s="1028"/>
      <c r="H22" s="1027"/>
      <c r="I22" s="1028"/>
      <c r="J22" s="1027"/>
      <c r="K22" s="1028"/>
      <c r="L22" s="1027"/>
      <c r="M22" s="1028"/>
      <c r="N22" s="1096"/>
      <c r="O22" s="225">
        <f>IF(D21="X",1,IF(F21="X",2,IF(H21="X",3,IF(J21="X",4,IF(L21="X",5,0)))))</f>
        <v>0</v>
      </c>
      <c r="P22" s="204" t="str">
        <f>IF(O22=0,"",IF(O22=1,$D$6,""))</f>
        <v/>
      </c>
      <c r="Q22" s="204" t="str">
        <f>IF(O22=0,"",IF(O22=2,$F$6,""))</f>
        <v/>
      </c>
      <c r="R22" s="204" t="str">
        <f>IF(O22=0,"",IF(O22=3,$H$6,""))</f>
        <v/>
      </c>
      <c r="S22" s="204" t="str">
        <f>IF(O22=0,"",IF(O22=4,$J$6,""))</f>
        <v/>
      </c>
      <c r="T22" s="204" t="str">
        <f>IF(O22=0,"",IF(O22=5,$L$6,""))</f>
        <v/>
      </c>
      <c r="V22" s="204" t="str">
        <f>IF(P22&lt;&gt;"",P22,IF(Q22&lt;&gt;"",Q22,IF(R22&lt;&gt;"",R22,IF(S22&lt;&gt;"",S22,IF(T22&lt;&gt;"",T22,"")))))</f>
        <v/>
      </c>
    </row>
    <row r="23" spans="2:22" ht="20.100000000000001" hidden="1" customHeight="1">
      <c r="B23" s="1022">
        <v>9</v>
      </c>
      <c r="C23" s="1023" t="str">
        <f>IF(Riesgo9!$D$20="","",Riesgo9!$D$20)</f>
        <v>Daño de activos al sfdx</v>
      </c>
      <c r="D23" s="1025"/>
      <c r="E23" s="1026"/>
      <c r="F23" s="1025"/>
      <c r="G23" s="1026"/>
      <c r="H23" s="1025"/>
      <c r="I23" s="1026"/>
      <c r="J23" s="1025"/>
      <c r="K23" s="1026"/>
      <c r="L23" s="1025"/>
      <c r="M23" s="1026"/>
      <c r="N23" s="1096"/>
    </row>
    <row r="24" spans="2:22" ht="20.100000000000001" hidden="1" customHeight="1">
      <c r="B24" s="1022"/>
      <c r="C24" s="1024"/>
      <c r="D24" s="1027"/>
      <c r="E24" s="1028"/>
      <c r="F24" s="1027"/>
      <c r="G24" s="1028"/>
      <c r="H24" s="1027"/>
      <c r="I24" s="1028"/>
      <c r="J24" s="1027"/>
      <c r="K24" s="1028"/>
      <c r="L24" s="1027"/>
      <c r="M24" s="1028"/>
      <c r="N24" s="1096"/>
      <c r="O24" s="225">
        <f>IF(D23="X",1,IF(F23="X",2,IF(H23="X",3,IF(J23="X",4,IF(L23="X",5,0)))))</f>
        <v>0</v>
      </c>
      <c r="P24" s="204" t="str">
        <f>IF(O24=0,"",IF(O24=1,$D$6,""))</f>
        <v/>
      </c>
      <c r="Q24" s="204" t="str">
        <f>IF(O24=0,"",IF(O24=2,$F$6,""))</f>
        <v/>
      </c>
      <c r="R24" s="204" t="str">
        <f>IF(O24=0,"",IF(O24=3,$H$6,""))</f>
        <v/>
      </c>
      <c r="S24" s="204" t="str">
        <f>IF(O24=0,"",IF(O24=4,$J$6,""))</f>
        <v/>
      </c>
      <c r="T24" s="204" t="str">
        <f>IF(O24=0,"",IF(O24=5,$L$6,""))</f>
        <v/>
      </c>
      <c r="V24" s="204" t="str">
        <f>IF(P24&lt;&gt;"",P24,IF(Q24&lt;&gt;"",Q24,IF(R24&lt;&gt;"",R24,IF(S24&lt;&gt;"",S24,IF(T24&lt;&gt;"",T24,"")))))</f>
        <v/>
      </c>
    </row>
    <row r="25" spans="2:22" ht="20.100000000000001" hidden="1" customHeight="1">
      <c r="B25" s="1022">
        <v>10</v>
      </c>
      <c r="C25" s="1023" t="str">
        <f>IF(Riesgo10!$D$20="","",Riesgo10!$D$20)</f>
        <v/>
      </c>
      <c r="D25" s="1025"/>
      <c r="E25" s="1026"/>
      <c r="F25" s="1025"/>
      <c r="G25" s="1026"/>
      <c r="H25" s="1025"/>
      <c r="I25" s="1026"/>
      <c r="J25" s="1025"/>
      <c r="K25" s="1026"/>
      <c r="L25" s="1025"/>
      <c r="M25" s="1026"/>
      <c r="N25" s="1096"/>
    </row>
    <row r="26" spans="2:22" ht="20.100000000000001" hidden="1" customHeight="1">
      <c r="B26" s="1022"/>
      <c r="C26" s="1024"/>
      <c r="D26" s="1027"/>
      <c r="E26" s="1028"/>
      <c r="F26" s="1027"/>
      <c r="G26" s="1028"/>
      <c r="H26" s="1027"/>
      <c r="I26" s="1028"/>
      <c r="J26" s="1027"/>
      <c r="K26" s="1028"/>
      <c r="L26" s="1027"/>
      <c r="M26" s="1028"/>
      <c r="N26" s="1096"/>
      <c r="O26" s="225">
        <f>IF(D25="X",1,IF(F25="X",2,IF(H25="X",3,IF(J25="X",4,IF(L25="X",5,0)))))</f>
        <v>0</v>
      </c>
      <c r="P26" s="204" t="str">
        <f>IF(O26=0,"",IF(O26=1,$D$6,""))</f>
        <v/>
      </c>
      <c r="Q26" s="204" t="str">
        <f>IF(O26=0,"",IF(O26=2,$F$6,""))</f>
        <v/>
      </c>
      <c r="R26" s="204" t="str">
        <f>IF(O26=0,"",IF(O26=3,$H$6,""))</f>
        <v/>
      </c>
      <c r="S26" s="204" t="str">
        <f>IF(O26=0,"",IF(O26=4,$J$6,""))</f>
        <v/>
      </c>
      <c r="T26" s="204" t="str">
        <f>IF(O26=0,"",IF(O26=5,$L$6,""))</f>
        <v/>
      </c>
      <c r="V26" s="204" t="str">
        <f>IF(P26&lt;&gt;"",P26,IF(Q26&lt;&gt;"",Q26,IF(R26&lt;&gt;"",R26,IF(S26&lt;&gt;"",S26,IF(T26&lt;&gt;"",T26,"")))))</f>
        <v/>
      </c>
    </row>
  </sheetData>
  <sheetProtection algorithmName="SHA-512" hashValue="e+Q0CiDBEEWyRqxv7uMuxXeP8LAx7BqK0n2t9qu0eL66tPEnU4r2gUCbAe8a3/qg5NJdwhfGoT6LlQQQawvkbw==" saltValue="8GZU5Fd12XeMQ46H+lKpvw==" spinCount="100000" sheet="1" objects="1" scenarios="1"/>
  <mergeCells count="93">
    <mergeCell ref="D1:K1"/>
    <mergeCell ref="L1:M1"/>
    <mergeCell ref="D2:K2"/>
    <mergeCell ref="L2:M2"/>
    <mergeCell ref="D3:K3"/>
    <mergeCell ref="L3:M3"/>
    <mergeCell ref="C9:C10"/>
    <mergeCell ref="D5:M5"/>
    <mergeCell ref="D6:E6"/>
    <mergeCell ref="F6:G6"/>
    <mergeCell ref="H6:I6"/>
    <mergeCell ref="J6:K6"/>
    <mergeCell ref="L6:M6"/>
    <mergeCell ref="J15:K16"/>
    <mergeCell ref="L15:M16"/>
    <mergeCell ref="N7:N8"/>
    <mergeCell ref="C13:C14"/>
    <mergeCell ref="C11:C12"/>
    <mergeCell ref="C7:C8"/>
    <mergeCell ref="D7:E8"/>
    <mergeCell ref="F7:G8"/>
    <mergeCell ref="H7:I8"/>
    <mergeCell ref="J7:K8"/>
    <mergeCell ref="L7:M8"/>
    <mergeCell ref="D9:E10"/>
    <mergeCell ref="F9:G10"/>
    <mergeCell ref="H9:I10"/>
    <mergeCell ref="J9:K10"/>
    <mergeCell ref="L9:M10"/>
    <mergeCell ref="L21:M22"/>
    <mergeCell ref="D17:E18"/>
    <mergeCell ref="F17:G18"/>
    <mergeCell ref="H17:I18"/>
    <mergeCell ref="J17:K18"/>
    <mergeCell ref="L17:M18"/>
    <mergeCell ref="B21:B22"/>
    <mergeCell ref="B23:B24"/>
    <mergeCell ref="B25:B26"/>
    <mergeCell ref="H19:I20"/>
    <mergeCell ref="J19:K20"/>
    <mergeCell ref="D21:E22"/>
    <mergeCell ref="F21:G22"/>
    <mergeCell ref="H21:I22"/>
    <mergeCell ref="J21:K22"/>
    <mergeCell ref="D23:E24"/>
    <mergeCell ref="D25:E26"/>
    <mergeCell ref="C21:C22"/>
    <mergeCell ref="C19:C20"/>
    <mergeCell ref="D19:E20"/>
    <mergeCell ref="C25:C26"/>
    <mergeCell ref="C23:C24"/>
    <mergeCell ref="N5:N6"/>
    <mergeCell ref="N9:N10"/>
    <mergeCell ref="N11:N12"/>
    <mergeCell ref="N13:N14"/>
    <mergeCell ref="N15:N16"/>
    <mergeCell ref="B7:B8"/>
    <mergeCell ref="B9:B10"/>
    <mergeCell ref="B11:B12"/>
    <mergeCell ref="N17:N18"/>
    <mergeCell ref="N19:N20"/>
    <mergeCell ref="F19:G20"/>
    <mergeCell ref="C17:C18"/>
    <mergeCell ref="B13:B14"/>
    <mergeCell ref="B15:B16"/>
    <mergeCell ref="B17:B18"/>
    <mergeCell ref="C15:C16"/>
    <mergeCell ref="B19:B20"/>
    <mergeCell ref="L19:M20"/>
    <mergeCell ref="D15:E16"/>
    <mergeCell ref="F15:G16"/>
    <mergeCell ref="H15:I16"/>
    <mergeCell ref="N21:N22"/>
    <mergeCell ref="N23:N24"/>
    <mergeCell ref="N25:N26"/>
    <mergeCell ref="D11:E12"/>
    <mergeCell ref="F11:G12"/>
    <mergeCell ref="H11:I12"/>
    <mergeCell ref="J11:K12"/>
    <mergeCell ref="L11:M12"/>
    <mergeCell ref="D13:E14"/>
    <mergeCell ref="F13:G14"/>
    <mergeCell ref="H13:I14"/>
    <mergeCell ref="J13:K14"/>
    <mergeCell ref="L13:M14"/>
    <mergeCell ref="F23:G24"/>
    <mergeCell ref="H23:I24"/>
    <mergeCell ref="J23:K24"/>
    <mergeCell ref="L23:M24"/>
    <mergeCell ref="F25:G26"/>
    <mergeCell ref="H25:I26"/>
    <mergeCell ref="J25:K26"/>
    <mergeCell ref="L25:M26"/>
  </mergeCells>
  <conditionalFormatting sqref="C7:C26">
    <cfRule type="cellIs" dxfId="0" priority="1" operator="notEqual">
      <formula>$O$5</formula>
    </cfRule>
  </conditionalFormatting>
  <dataValidations count="1">
    <dataValidation type="list" allowBlank="1" showInputMessage="1" showErrorMessage="1" sqref="D7:M26">
      <formula1>x</formula1>
    </dataValidation>
  </dataValidations>
  <hyperlinks>
    <hyperlink ref="C7" location="Ficha1!I64" display="Ficha1!I64"/>
    <hyperlink ref="C7:C8" location="Riesgo1!I65" display="Riesgo1!I65"/>
    <hyperlink ref="C9" location="Ficha1!I64" display="Ficha1!I64"/>
    <hyperlink ref="C11" location="Ficha1!I64" display="Ficha1!I64"/>
    <hyperlink ref="C13" location="Ficha1!I64" display="Ficha1!I64"/>
    <hyperlink ref="C15" location="Ficha1!I64" display="Ficha1!I64"/>
    <hyperlink ref="C17" location="Ficha1!I64" display="Ficha1!I64"/>
    <hyperlink ref="C19" location="Ficha1!I64" display="Ficha1!I64"/>
    <hyperlink ref="C21" location="Ficha1!I64" display="Ficha1!I64"/>
    <hyperlink ref="C23" location="Ficha1!I64" display="Ficha1!I64"/>
    <hyperlink ref="C25" location="Ficha1!I64" display="Ficha1!I64"/>
    <hyperlink ref="C9:C26" location="Ficha1!I64" display="Ficha1!I64"/>
    <hyperlink ref="C9:C10" location="Riesgo2!I65" display="Riesgo2!I65"/>
    <hyperlink ref="C11:C12" location="Riesgo3!I65" display="Riesgo3!I65"/>
    <hyperlink ref="C13:C14" location="Riesgo4!I65" display="Riesgo4!I65"/>
    <hyperlink ref="C15:C16" location="Riesgo5!I65" display="Riesgo5!I65"/>
    <hyperlink ref="C17:C18" location="Riesgo6!I65" display="Riesgo6!I65"/>
    <hyperlink ref="C19:C20" location="Riesgo7!I65" display="Riesgo7!I65"/>
    <hyperlink ref="C21:C22" location="Riesgo8!I65" display="Riesgo8!I65"/>
    <hyperlink ref="C23:C24" location="Riesgo9!I65" display="Riesgo9!I65"/>
    <hyperlink ref="C25:C26" location="Riesgo10!I65" display="Riesgo10!I65"/>
  </hyperlink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6" tint="-0.249977111117893"/>
  </sheetPr>
  <dimension ref="B1:G122"/>
  <sheetViews>
    <sheetView showGridLines="0" topLeftCell="A33" zoomScale="80" zoomScaleNormal="80" workbookViewId="0">
      <selection activeCell="D54" sqref="D54:G54"/>
    </sheetView>
  </sheetViews>
  <sheetFormatPr defaultColWidth="11.5703125" defaultRowHeight="15"/>
  <cols>
    <col min="1" max="1" width="4.5703125" style="181" customWidth="1"/>
    <col min="2" max="2" width="12.28515625" style="181" customWidth="1"/>
    <col min="3" max="3" width="10.7109375" style="181" customWidth="1"/>
    <col min="4" max="4" width="80.5703125" style="181" customWidth="1"/>
    <col min="5" max="5" width="7.7109375" style="181" customWidth="1"/>
    <col min="6" max="6" width="70.7109375" style="181" customWidth="1"/>
    <col min="7" max="7" width="32.7109375" style="181" customWidth="1"/>
    <col min="8" max="16384" width="11.5703125" style="181"/>
  </cols>
  <sheetData>
    <row r="1" spans="2:7" s="290" customFormat="1" ht="30" customHeight="1" thickBot="1">
      <c r="B1" s="311"/>
      <c r="C1" s="513" t="s">
        <v>567</v>
      </c>
      <c r="D1" s="513"/>
      <c r="E1" s="514"/>
      <c r="F1" s="269" t="s">
        <v>111</v>
      </c>
      <c r="G1" s="388" t="s">
        <v>563</v>
      </c>
    </row>
    <row r="2" spans="2:7" s="290" customFormat="1" ht="30" customHeight="1">
      <c r="B2" s="312"/>
      <c r="C2" s="515" t="s">
        <v>568</v>
      </c>
      <c r="D2" s="515"/>
      <c r="E2" s="516"/>
      <c r="F2" s="273" t="s">
        <v>112</v>
      </c>
      <c r="G2" s="394">
        <v>2</v>
      </c>
    </row>
    <row r="3" spans="2:7" s="290" customFormat="1" ht="30" customHeight="1" thickBot="1">
      <c r="B3" s="313"/>
      <c r="C3" s="517" t="s">
        <v>569</v>
      </c>
      <c r="D3" s="517"/>
      <c r="E3" s="518"/>
      <c r="F3" s="277" t="s">
        <v>565</v>
      </c>
      <c r="G3" s="395">
        <v>43580</v>
      </c>
    </row>
    <row r="7" spans="2:7" ht="30" customHeight="1">
      <c r="B7" s="522" t="s">
        <v>110</v>
      </c>
      <c r="C7" s="523"/>
      <c r="D7" s="519" t="s">
        <v>510</v>
      </c>
      <c r="E7" s="519"/>
      <c r="F7" s="519"/>
      <c r="G7" s="519"/>
    </row>
    <row r="8" spans="2:7" ht="16.149999999999999" customHeight="1">
      <c r="C8" s="291"/>
    </row>
    <row r="9" spans="2:7" ht="40.5" customHeight="1">
      <c r="B9" s="524" t="s">
        <v>406</v>
      </c>
      <c r="C9" s="524"/>
      <c r="D9" s="520" t="s">
        <v>726</v>
      </c>
      <c r="E9" s="520"/>
      <c r="F9" s="520"/>
      <c r="G9" s="520"/>
    </row>
    <row r="10" spans="2:7" ht="51" customHeight="1">
      <c r="B10" s="525" t="s">
        <v>404</v>
      </c>
      <c r="C10" s="525"/>
      <c r="D10" s="521" t="s">
        <v>702</v>
      </c>
      <c r="E10" s="521"/>
      <c r="F10" s="521"/>
      <c r="G10" s="521"/>
    </row>
    <row r="11" spans="2:7" ht="40.5" customHeight="1">
      <c r="B11" s="524" t="s">
        <v>403</v>
      </c>
      <c r="C11" s="524"/>
      <c r="D11" s="520" t="s">
        <v>728</v>
      </c>
      <c r="E11" s="520"/>
      <c r="F11" s="520"/>
      <c r="G11" s="520"/>
    </row>
    <row r="12" spans="2:7" ht="57" customHeight="1">
      <c r="B12" s="525" t="s">
        <v>405</v>
      </c>
      <c r="C12" s="525"/>
      <c r="D12" s="521" t="s">
        <v>682</v>
      </c>
      <c r="E12" s="521"/>
      <c r="F12" s="521"/>
      <c r="G12" s="521"/>
    </row>
    <row r="13" spans="2:7" ht="40.5" customHeight="1">
      <c r="B13" s="524" t="s">
        <v>407</v>
      </c>
      <c r="C13" s="524"/>
      <c r="D13" s="520" t="s">
        <v>727</v>
      </c>
      <c r="E13" s="520"/>
      <c r="F13" s="520"/>
      <c r="G13" s="520"/>
    </row>
    <row r="14" spans="2:7">
      <c r="C14" s="291"/>
      <c r="D14" s="428"/>
      <c r="E14" s="428"/>
      <c r="F14" s="428"/>
      <c r="G14" s="428"/>
    </row>
    <row r="15" spans="2:7" ht="45.75" customHeight="1">
      <c r="B15" s="526" t="s">
        <v>31</v>
      </c>
      <c r="C15" s="526"/>
      <c r="D15" s="606" t="str">
        <f>CONCATENATE(D9," ",D10," ",D11,", ",D12," ",D13)</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E15" s="606"/>
      <c r="F15" s="606"/>
      <c r="G15" s="606"/>
    </row>
    <row r="16" spans="2:7" s="184" customFormat="1" ht="27" customHeight="1" thickBot="1">
      <c r="C16" s="182"/>
      <c r="D16" s="183"/>
      <c r="E16" s="183"/>
      <c r="F16" s="183"/>
      <c r="G16" s="183"/>
    </row>
    <row r="17" spans="2:7" ht="28.9" customHeight="1" thickBot="1">
      <c r="B17" s="607" t="s">
        <v>252</v>
      </c>
      <c r="C17" s="608"/>
      <c r="D17" s="608"/>
      <c r="E17" s="608"/>
      <c r="F17" s="608"/>
      <c r="G17" s="609"/>
    </row>
    <row r="18" spans="2:7" ht="16.5" thickBot="1">
      <c r="B18" s="389"/>
      <c r="C18" s="389"/>
      <c r="D18" s="389"/>
      <c r="E18" s="389"/>
      <c r="F18" s="389"/>
      <c r="G18" s="389"/>
    </row>
    <row r="19" spans="2:7" ht="28.15" customHeight="1" thickBot="1">
      <c r="B19" s="559" t="s">
        <v>253</v>
      </c>
      <c r="C19" s="560"/>
      <c r="D19" s="560"/>
      <c r="E19" s="560"/>
      <c r="F19" s="560"/>
      <c r="G19" s="561"/>
    </row>
    <row r="20" spans="2:7" ht="6" customHeight="1" thickBot="1">
      <c r="B20" s="389"/>
      <c r="C20" s="389"/>
      <c r="D20" s="389"/>
      <c r="E20" s="389"/>
      <c r="F20" s="389"/>
      <c r="G20" s="389"/>
    </row>
    <row r="21" spans="2:7" ht="45" customHeight="1">
      <c r="B21" s="610" t="s">
        <v>254</v>
      </c>
      <c r="C21" s="611"/>
      <c r="D21" s="611"/>
      <c r="E21" s="611" t="s">
        <v>255</v>
      </c>
      <c r="F21" s="611"/>
      <c r="G21" s="612"/>
    </row>
    <row r="22" spans="2:7" ht="15.75">
      <c r="B22" s="396">
        <v>1</v>
      </c>
      <c r="C22" s="579" t="s">
        <v>729</v>
      </c>
      <c r="D22" s="579"/>
      <c r="E22" s="396">
        <v>1</v>
      </c>
      <c r="F22" s="579" t="s">
        <v>713</v>
      </c>
      <c r="G22" s="579"/>
    </row>
    <row r="23" spans="2:7" ht="15.75">
      <c r="B23" s="396">
        <v>2</v>
      </c>
      <c r="C23" s="579" t="s">
        <v>709</v>
      </c>
      <c r="D23" s="579"/>
      <c r="E23" s="396">
        <v>2</v>
      </c>
      <c r="F23" s="579" t="s">
        <v>714</v>
      </c>
      <c r="G23" s="579"/>
    </row>
    <row r="24" spans="2:7" ht="15.75">
      <c r="B24" s="396">
        <v>3</v>
      </c>
      <c r="C24" s="579" t="s">
        <v>710</v>
      </c>
      <c r="D24" s="579"/>
      <c r="E24" s="396">
        <v>3</v>
      </c>
      <c r="F24" s="579" t="s">
        <v>715</v>
      </c>
      <c r="G24" s="579"/>
    </row>
    <row r="25" spans="2:7" ht="15.75">
      <c r="B25" s="396">
        <v>4</v>
      </c>
      <c r="C25" s="579" t="s">
        <v>711</v>
      </c>
      <c r="D25" s="579"/>
      <c r="E25" s="396">
        <v>4</v>
      </c>
      <c r="F25" s="527"/>
      <c r="G25" s="527"/>
    </row>
    <row r="26" spans="2:7" ht="15.75">
      <c r="B26" s="396">
        <v>5</v>
      </c>
      <c r="C26" s="528" t="s">
        <v>712</v>
      </c>
      <c r="D26" s="529"/>
      <c r="E26" s="396">
        <v>5</v>
      </c>
      <c r="F26" s="527"/>
      <c r="G26" s="527"/>
    </row>
    <row r="27" spans="2:7" ht="15.75" customHeight="1">
      <c r="B27" s="396">
        <v>6</v>
      </c>
      <c r="C27" s="528" t="s">
        <v>716</v>
      </c>
      <c r="D27" s="529"/>
      <c r="E27" s="396">
        <v>6</v>
      </c>
      <c r="F27" s="527"/>
      <c r="G27" s="527"/>
    </row>
    <row r="28" spans="2:7" ht="15.75" customHeight="1">
      <c r="B28" s="396">
        <v>7</v>
      </c>
      <c r="C28" s="528" t="s">
        <v>740</v>
      </c>
      <c r="D28" s="529"/>
      <c r="E28" s="396">
        <v>7</v>
      </c>
      <c r="F28" s="527"/>
      <c r="G28" s="527"/>
    </row>
    <row r="29" spans="2:7" ht="15.75" customHeight="1">
      <c r="B29" s="396">
        <v>8</v>
      </c>
      <c r="C29" s="528" t="s">
        <v>741</v>
      </c>
      <c r="D29" s="529"/>
      <c r="E29" s="396">
        <v>8</v>
      </c>
      <c r="F29" s="527"/>
      <c r="G29" s="527"/>
    </row>
    <row r="30" spans="2:7" ht="15.75" customHeight="1">
      <c r="B30" s="396">
        <v>9</v>
      </c>
      <c r="C30" s="528"/>
      <c r="D30" s="529"/>
      <c r="E30" s="396">
        <v>9</v>
      </c>
      <c r="F30" s="527"/>
      <c r="G30" s="527"/>
    </row>
    <row r="31" spans="2:7" ht="15.75" customHeight="1">
      <c r="B31" s="396">
        <v>10</v>
      </c>
      <c r="C31" s="528"/>
      <c r="D31" s="529"/>
      <c r="E31" s="396">
        <v>10</v>
      </c>
      <c r="F31" s="527"/>
      <c r="G31" s="527"/>
    </row>
    <row r="32" spans="2:7" ht="15.75" customHeight="1">
      <c r="B32" s="396">
        <v>11</v>
      </c>
      <c r="C32" s="528"/>
      <c r="D32" s="529"/>
      <c r="E32" s="396">
        <v>11</v>
      </c>
      <c r="F32" s="527"/>
      <c r="G32" s="527"/>
    </row>
    <row r="33" spans="2:7" ht="15.75" customHeight="1">
      <c r="B33" s="396">
        <v>12</v>
      </c>
      <c r="C33" s="579"/>
      <c r="D33" s="579"/>
      <c r="E33" s="396">
        <v>12</v>
      </c>
      <c r="F33" s="527"/>
      <c r="G33" s="527"/>
    </row>
    <row r="34" spans="2:7" ht="15.75">
      <c r="B34" s="396">
        <v>13</v>
      </c>
      <c r="C34" s="579"/>
      <c r="D34" s="579"/>
      <c r="E34" s="396">
        <v>13</v>
      </c>
      <c r="F34" s="527"/>
      <c r="G34" s="527"/>
    </row>
    <row r="35" spans="2:7" ht="15.75">
      <c r="B35" s="396">
        <v>14</v>
      </c>
      <c r="C35" s="579"/>
      <c r="D35" s="579"/>
      <c r="E35" s="396">
        <v>14</v>
      </c>
      <c r="F35" s="527"/>
      <c r="G35" s="527"/>
    </row>
    <row r="36" spans="2:7" ht="15.75">
      <c r="B36" s="396">
        <v>15</v>
      </c>
      <c r="C36" s="579"/>
      <c r="D36" s="579"/>
      <c r="E36" s="396">
        <v>15</v>
      </c>
      <c r="F36" s="527"/>
      <c r="G36" s="527"/>
    </row>
    <row r="37" spans="2:7" ht="15.75">
      <c r="B37" s="396">
        <v>16</v>
      </c>
      <c r="C37" s="579"/>
      <c r="D37" s="579"/>
      <c r="E37" s="396">
        <v>16</v>
      </c>
      <c r="F37" s="527"/>
      <c r="G37" s="527"/>
    </row>
    <row r="38" spans="2:7" ht="15.75">
      <c r="B38" s="396">
        <v>17</v>
      </c>
      <c r="C38" s="592"/>
      <c r="D38" s="592"/>
      <c r="E38" s="396">
        <v>17</v>
      </c>
      <c r="F38" s="527"/>
      <c r="G38" s="527"/>
    </row>
    <row r="39" spans="2:7" ht="15.75">
      <c r="B39" s="396">
        <v>18</v>
      </c>
      <c r="C39" s="593"/>
      <c r="D39" s="594"/>
      <c r="E39" s="396">
        <v>18</v>
      </c>
      <c r="F39" s="527"/>
      <c r="G39" s="527"/>
    </row>
    <row r="40" spans="2:7" ht="15.75">
      <c r="B40" s="396">
        <v>19</v>
      </c>
      <c r="C40" s="579"/>
      <c r="D40" s="579"/>
      <c r="E40" s="396">
        <v>19</v>
      </c>
      <c r="F40" s="527"/>
      <c r="G40" s="527"/>
    </row>
    <row r="41" spans="2:7" ht="15.75">
      <c r="B41" s="396">
        <v>20</v>
      </c>
      <c r="C41" s="527"/>
      <c r="D41" s="527"/>
      <c r="E41" s="396">
        <v>20</v>
      </c>
      <c r="F41" s="527"/>
      <c r="G41" s="527"/>
    </row>
    <row r="42" spans="2:7" ht="16.5" thickBot="1">
      <c r="B42" s="389"/>
      <c r="C42" s="389"/>
      <c r="D42" s="389"/>
      <c r="E42" s="389"/>
      <c r="F42" s="389"/>
      <c r="G42" s="389"/>
    </row>
    <row r="43" spans="2:7" ht="28.15" customHeight="1" thickBot="1">
      <c r="B43" s="389"/>
      <c r="C43" s="552" t="s">
        <v>602</v>
      </c>
      <c r="D43" s="553"/>
      <c r="E43" s="553"/>
      <c r="F43" s="553"/>
      <c r="G43" s="554"/>
    </row>
    <row r="44" spans="2:7" ht="14.45" customHeight="1" thickBot="1">
      <c r="B44" s="389"/>
      <c r="C44" s="389"/>
      <c r="D44" s="389"/>
      <c r="E44" s="389"/>
      <c r="F44" s="389"/>
      <c r="G44" s="389"/>
    </row>
    <row r="45" spans="2:7" ht="15" customHeight="1">
      <c r="B45" s="389"/>
      <c r="C45" s="586" t="s">
        <v>603</v>
      </c>
      <c r="D45" s="587"/>
      <c r="E45" s="587"/>
      <c r="F45" s="587"/>
      <c r="G45" s="588"/>
    </row>
    <row r="46" spans="2:7" ht="15.75">
      <c r="B46" s="389"/>
      <c r="C46" s="390">
        <v>1</v>
      </c>
      <c r="D46" s="589" t="s">
        <v>730</v>
      </c>
      <c r="E46" s="590"/>
      <c r="F46" s="590"/>
      <c r="G46" s="591"/>
    </row>
    <row r="47" spans="2:7" ht="15.75">
      <c r="B47" s="389"/>
      <c r="C47" s="390">
        <v>2</v>
      </c>
      <c r="D47" s="589" t="s">
        <v>712</v>
      </c>
      <c r="E47" s="590"/>
      <c r="F47" s="590"/>
      <c r="G47" s="591"/>
    </row>
    <row r="48" spans="2:7" ht="15.75">
      <c r="B48" s="389"/>
      <c r="C48" s="390">
        <v>3</v>
      </c>
      <c r="D48" s="589" t="s">
        <v>716</v>
      </c>
      <c r="E48" s="590"/>
      <c r="F48" s="590"/>
      <c r="G48" s="591"/>
    </row>
    <row r="49" spans="2:7" ht="15.75">
      <c r="B49" s="389"/>
      <c r="C49" s="390">
        <v>4</v>
      </c>
      <c r="D49" s="589" t="s">
        <v>711</v>
      </c>
      <c r="E49" s="590"/>
      <c r="F49" s="590"/>
      <c r="G49" s="591"/>
    </row>
    <row r="50" spans="2:7" ht="15.75">
      <c r="B50" s="389"/>
      <c r="C50" s="390">
        <v>5</v>
      </c>
      <c r="D50" s="589" t="s">
        <v>710</v>
      </c>
      <c r="E50" s="590"/>
      <c r="F50" s="590"/>
      <c r="G50" s="591"/>
    </row>
    <row r="51" spans="2:7" ht="15.75">
      <c r="B51" s="389"/>
      <c r="C51" s="390">
        <v>6</v>
      </c>
      <c r="D51" s="589" t="s">
        <v>709</v>
      </c>
      <c r="E51" s="590"/>
      <c r="F51" s="590"/>
      <c r="G51" s="591"/>
    </row>
    <row r="52" spans="2:7" ht="16.5" customHeight="1">
      <c r="B52" s="389"/>
      <c r="C52" s="390">
        <v>7</v>
      </c>
      <c r="D52" s="589" t="s">
        <v>740</v>
      </c>
      <c r="E52" s="590"/>
      <c r="F52" s="590"/>
      <c r="G52" s="591"/>
    </row>
    <row r="53" spans="2:7" ht="16.5" customHeight="1">
      <c r="B53" s="389"/>
      <c r="C53" s="396">
        <v>8</v>
      </c>
      <c r="D53" s="589" t="s">
        <v>741</v>
      </c>
      <c r="E53" s="590"/>
      <c r="F53" s="590"/>
      <c r="G53" s="595"/>
    </row>
    <row r="54" spans="2:7" ht="16.5" customHeight="1">
      <c r="B54" s="389"/>
      <c r="C54" s="396">
        <v>9</v>
      </c>
      <c r="D54" s="589"/>
      <c r="E54" s="590"/>
      <c r="F54" s="590"/>
      <c r="G54" s="595"/>
    </row>
    <row r="55" spans="2:7" ht="16.5" customHeight="1">
      <c r="B55" s="389"/>
      <c r="C55" s="396">
        <v>10</v>
      </c>
      <c r="D55" s="589"/>
      <c r="E55" s="590"/>
      <c r="F55" s="590"/>
      <c r="G55" s="595"/>
    </row>
    <row r="56" spans="2:7" ht="16.5" thickBot="1">
      <c r="B56" s="70"/>
      <c r="C56" s="387"/>
      <c r="D56" s="605"/>
      <c r="E56" s="605"/>
      <c r="F56" s="605"/>
      <c r="G56" s="605"/>
    </row>
    <row r="57" spans="2:7" ht="15.75">
      <c r="B57" s="389"/>
      <c r="C57" s="602" t="s">
        <v>604</v>
      </c>
      <c r="D57" s="603"/>
      <c r="E57" s="603"/>
      <c r="F57" s="603"/>
      <c r="G57" s="604"/>
    </row>
    <row r="58" spans="2:7" ht="15.75" customHeight="1">
      <c r="B58" s="389"/>
      <c r="C58" s="390">
        <v>1</v>
      </c>
      <c r="D58" s="596" t="s">
        <v>717</v>
      </c>
      <c r="E58" s="597"/>
      <c r="F58" s="597"/>
      <c r="G58" s="598"/>
    </row>
    <row r="59" spans="2:7" ht="15" customHeight="1">
      <c r="B59" s="389"/>
      <c r="C59" s="390">
        <v>2</v>
      </c>
      <c r="D59" s="596" t="s">
        <v>718</v>
      </c>
      <c r="E59" s="597"/>
      <c r="F59" s="597"/>
      <c r="G59" s="598"/>
    </row>
    <row r="60" spans="2:7" ht="15.75">
      <c r="B60" s="389"/>
      <c r="C60" s="390">
        <v>3</v>
      </c>
      <c r="D60" s="596"/>
      <c r="E60" s="597"/>
      <c r="F60" s="597"/>
      <c r="G60" s="598"/>
    </row>
    <row r="61" spans="2:7" ht="15.75">
      <c r="B61" s="389"/>
      <c r="C61" s="390">
        <v>4</v>
      </c>
      <c r="D61" s="599"/>
      <c r="E61" s="600"/>
      <c r="F61" s="600"/>
      <c r="G61" s="601"/>
    </row>
    <row r="62" spans="2:7" ht="15.75">
      <c r="B62" s="389"/>
      <c r="C62" s="390">
        <v>5</v>
      </c>
      <c r="D62" s="599"/>
      <c r="E62" s="600"/>
      <c r="F62" s="600"/>
      <c r="G62" s="601"/>
    </row>
    <row r="63" spans="2:7" ht="15.75">
      <c r="B63" s="389"/>
      <c r="C63" s="390">
        <v>6</v>
      </c>
      <c r="D63" s="580"/>
      <c r="E63" s="581"/>
      <c r="F63" s="581"/>
      <c r="G63" s="582"/>
    </row>
    <row r="64" spans="2:7" ht="16.5" thickBot="1">
      <c r="B64" s="389"/>
      <c r="C64" s="391">
        <v>7</v>
      </c>
      <c r="D64" s="583"/>
      <c r="E64" s="584"/>
      <c r="F64" s="584"/>
      <c r="G64" s="585"/>
    </row>
    <row r="65" spans="2:7" ht="16.5" thickBot="1">
      <c r="B65" s="389"/>
      <c r="C65" s="389"/>
      <c r="D65" s="389"/>
      <c r="E65" s="389"/>
      <c r="F65" s="389"/>
      <c r="G65" s="389"/>
    </row>
    <row r="66" spans="2:7" ht="15.75">
      <c r="B66" s="389"/>
      <c r="C66" s="586" t="s">
        <v>605</v>
      </c>
      <c r="D66" s="587"/>
      <c r="E66" s="587"/>
      <c r="F66" s="587"/>
      <c r="G66" s="588"/>
    </row>
    <row r="67" spans="2:7" ht="15.75">
      <c r="B67" s="389"/>
      <c r="C67" s="390">
        <v>1</v>
      </c>
      <c r="D67" s="540" t="s">
        <v>713</v>
      </c>
      <c r="E67" s="541"/>
      <c r="F67" s="541"/>
      <c r="G67" s="542"/>
    </row>
    <row r="68" spans="2:7" ht="15.75">
      <c r="B68" s="389"/>
      <c r="C68" s="390">
        <v>2</v>
      </c>
      <c r="D68" s="540" t="s">
        <v>714</v>
      </c>
      <c r="E68" s="541"/>
      <c r="F68" s="541"/>
      <c r="G68" s="542"/>
    </row>
    <row r="69" spans="2:7" ht="15.75">
      <c r="B69" s="389"/>
      <c r="C69" s="390">
        <v>3</v>
      </c>
      <c r="D69" s="540" t="s">
        <v>715</v>
      </c>
      <c r="E69" s="541"/>
      <c r="F69" s="541"/>
      <c r="G69" s="542"/>
    </row>
    <row r="70" spans="2:7" ht="15.75">
      <c r="B70" s="389"/>
      <c r="C70" s="390">
        <v>4</v>
      </c>
      <c r="D70" s="555"/>
      <c r="E70" s="555"/>
      <c r="F70" s="555"/>
      <c r="G70" s="556"/>
    </row>
    <row r="71" spans="2:7" ht="15.75">
      <c r="B71" s="389"/>
      <c r="C71" s="390">
        <v>5</v>
      </c>
      <c r="D71" s="555"/>
      <c r="E71" s="555"/>
      <c r="F71" s="555"/>
      <c r="G71" s="556"/>
    </row>
    <row r="72" spans="2:7" ht="15.75">
      <c r="B72" s="389"/>
      <c r="C72" s="390">
        <v>6</v>
      </c>
      <c r="D72" s="555"/>
      <c r="E72" s="555"/>
      <c r="F72" s="555"/>
      <c r="G72" s="556"/>
    </row>
    <row r="73" spans="2:7" ht="16.5" thickBot="1">
      <c r="B73" s="389"/>
      <c r="C73" s="391">
        <v>7</v>
      </c>
      <c r="D73" s="557"/>
      <c r="E73" s="557"/>
      <c r="F73" s="557"/>
      <c r="G73" s="558"/>
    </row>
    <row r="74" spans="2:7" ht="16.5" thickBot="1">
      <c r="B74" s="389"/>
      <c r="C74" s="389"/>
      <c r="D74" s="389"/>
      <c r="E74" s="389"/>
      <c r="F74" s="389"/>
      <c r="G74" s="389"/>
    </row>
    <row r="75" spans="2:7" ht="15" customHeight="1" thickBot="1">
      <c r="B75" s="389"/>
      <c r="C75" s="559" t="s">
        <v>606</v>
      </c>
      <c r="D75" s="560"/>
      <c r="E75" s="560"/>
      <c r="F75" s="560"/>
      <c r="G75" s="561"/>
    </row>
    <row r="76" spans="2:7" ht="15.75">
      <c r="B76" s="389"/>
      <c r="C76" s="392">
        <v>1</v>
      </c>
      <c r="D76" s="562" t="s">
        <v>719</v>
      </c>
      <c r="E76" s="563"/>
      <c r="F76" s="563"/>
      <c r="G76" s="564"/>
    </row>
    <row r="77" spans="2:7" ht="15.75">
      <c r="B77" s="389"/>
      <c r="C77" s="390">
        <v>2</v>
      </c>
      <c r="D77" s="546"/>
      <c r="E77" s="547"/>
      <c r="F77" s="547"/>
      <c r="G77" s="548"/>
    </row>
    <row r="78" spans="2:7" ht="15.75">
      <c r="B78" s="389"/>
      <c r="C78" s="390">
        <v>3</v>
      </c>
      <c r="D78" s="549"/>
      <c r="E78" s="550"/>
      <c r="F78" s="550"/>
      <c r="G78" s="551"/>
    </row>
    <row r="79" spans="2:7" ht="15.75">
      <c r="B79" s="389"/>
      <c r="C79" s="390">
        <v>4</v>
      </c>
      <c r="D79" s="549"/>
      <c r="E79" s="550"/>
      <c r="F79" s="550"/>
      <c r="G79" s="551"/>
    </row>
    <row r="80" spans="2:7" ht="15.75">
      <c r="B80" s="389"/>
      <c r="C80" s="390">
        <v>5</v>
      </c>
      <c r="D80" s="549"/>
      <c r="E80" s="550"/>
      <c r="F80" s="550"/>
      <c r="G80" s="551"/>
    </row>
    <row r="81" spans="2:7" ht="15.75">
      <c r="B81" s="389"/>
      <c r="C81" s="390">
        <v>6</v>
      </c>
      <c r="D81" s="549"/>
      <c r="E81" s="550"/>
      <c r="F81" s="550"/>
      <c r="G81" s="551"/>
    </row>
    <row r="82" spans="2:7" ht="16.5" thickBot="1">
      <c r="B82" s="389"/>
      <c r="C82" s="391">
        <v>7</v>
      </c>
      <c r="D82" s="543"/>
      <c r="E82" s="544"/>
      <c r="F82" s="544"/>
      <c r="G82" s="545"/>
    </row>
    <row r="83" spans="2:7" ht="47.25" customHeight="1" thickBot="1">
      <c r="B83" s="389"/>
      <c r="C83" s="389"/>
      <c r="D83" s="389"/>
      <c r="E83" s="389"/>
      <c r="F83" s="389"/>
      <c r="G83" s="389"/>
    </row>
    <row r="84" spans="2:7" ht="30" customHeight="1" thickBot="1">
      <c r="B84" s="552" t="s">
        <v>437</v>
      </c>
      <c r="C84" s="553"/>
      <c r="D84" s="553"/>
      <c r="E84" s="553"/>
      <c r="F84" s="553"/>
      <c r="G84" s="554"/>
    </row>
    <row r="85" spans="2:7" ht="34.5" customHeight="1" thickBot="1">
      <c r="B85" s="530"/>
      <c r="C85" s="530"/>
      <c r="D85" s="530"/>
      <c r="E85" s="530"/>
      <c r="F85" s="530"/>
      <c r="G85" s="530"/>
    </row>
    <row r="86" spans="2:7" ht="35.25" customHeight="1" thickBot="1">
      <c r="B86" s="531" t="s">
        <v>607</v>
      </c>
      <c r="C86" s="532"/>
      <c r="D86" s="532"/>
      <c r="E86" s="532"/>
      <c r="F86" s="532"/>
      <c r="G86" s="533"/>
    </row>
    <row r="87" spans="2:7" ht="15" customHeight="1">
      <c r="B87" s="534" t="s">
        <v>608</v>
      </c>
      <c r="C87" s="535"/>
      <c r="D87" s="536" t="s">
        <v>609</v>
      </c>
      <c r="E87" s="536"/>
      <c r="F87" s="536"/>
      <c r="G87" s="537"/>
    </row>
    <row r="88" spans="2:7" ht="32.25" customHeight="1">
      <c r="B88" s="538" t="s">
        <v>610</v>
      </c>
      <c r="C88" s="539"/>
      <c r="D88" s="507" t="s">
        <v>611</v>
      </c>
      <c r="E88" s="507"/>
      <c r="F88" s="507"/>
      <c r="G88" s="508"/>
    </row>
    <row r="89" spans="2:7" ht="15.75" customHeight="1">
      <c r="B89" s="538" t="s">
        <v>612</v>
      </c>
      <c r="C89" s="539"/>
      <c r="D89" s="507" t="s">
        <v>613</v>
      </c>
      <c r="E89" s="507"/>
      <c r="F89" s="507"/>
      <c r="G89" s="508"/>
    </row>
    <row r="90" spans="2:7" ht="15" customHeight="1">
      <c r="B90" s="538" t="s">
        <v>614</v>
      </c>
      <c r="C90" s="539"/>
      <c r="D90" s="507" t="s">
        <v>615</v>
      </c>
      <c r="E90" s="507"/>
      <c r="F90" s="507"/>
      <c r="G90" s="508"/>
    </row>
    <row r="91" spans="2:7" ht="47.25" customHeight="1">
      <c r="B91" s="538" t="s">
        <v>616</v>
      </c>
      <c r="C91" s="539"/>
      <c r="D91" s="507" t="s">
        <v>617</v>
      </c>
      <c r="E91" s="507"/>
      <c r="F91" s="507"/>
      <c r="G91" s="508"/>
    </row>
    <row r="92" spans="2:7" ht="72.75" customHeight="1">
      <c r="B92" s="538" t="s">
        <v>618</v>
      </c>
      <c r="C92" s="539"/>
      <c r="D92" s="507" t="s">
        <v>619</v>
      </c>
      <c r="E92" s="507"/>
      <c r="F92" s="507"/>
      <c r="G92" s="508"/>
    </row>
    <row r="93" spans="2:7" ht="133.5" customHeight="1">
      <c r="B93" s="538" t="s">
        <v>620</v>
      </c>
      <c r="C93" s="539"/>
      <c r="D93" s="507" t="s">
        <v>621</v>
      </c>
      <c r="E93" s="507"/>
      <c r="F93" s="507"/>
      <c r="G93" s="508"/>
    </row>
    <row r="94" spans="2:7" ht="105" customHeight="1">
      <c r="B94" s="538" t="s">
        <v>622</v>
      </c>
      <c r="C94" s="539"/>
      <c r="D94" s="565" t="s">
        <v>623</v>
      </c>
      <c r="E94" s="566"/>
      <c r="F94" s="566"/>
      <c r="G94" s="567"/>
    </row>
    <row r="95" spans="2:7" ht="76.5" customHeight="1">
      <c r="B95" s="538" t="s">
        <v>624</v>
      </c>
      <c r="C95" s="539"/>
      <c r="D95" s="568" t="s">
        <v>625</v>
      </c>
      <c r="E95" s="568"/>
      <c r="F95" s="568"/>
      <c r="G95" s="569"/>
    </row>
    <row r="96" spans="2:7" ht="69.75" customHeight="1">
      <c r="B96" s="538" t="s">
        <v>626</v>
      </c>
      <c r="C96" s="539"/>
      <c r="D96" s="507" t="s">
        <v>627</v>
      </c>
      <c r="E96" s="507"/>
      <c r="F96" s="507"/>
      <c r="G96" s="508"/>
    </row>
    <row r="97" spans="2:7" ht="47.25" customHeight="1">
      <c r="B97" s="538" t="s">
        <v>11</v>
      </c>
      <c r="C97" s="539"/>
      <c r="D97" s="507" t="s">
        <v>438</v>
      </c>
      <c r="E97" s="507"/>
      <c r="F97" s="507"/>
      <c r="G97" s="508"/>
    </row>
    <row r="98" spans="2:7" ht="30" customHeight="1">
      <c r="B98" s="538" t="s">
        <v>12</v>
      </c>
      <c r="C98" s="539"/>
      <c r="D98" s="507" t="s">
        <v>439</v>
      </c>
      <c r="E98" s="507"/>
      <c r="F98" s="507"/>
      <c r="G98" s="508"/>
    </row>
    <row r="99" spans="2:7" ht="34.5" customHeight="1">
      <c r="B99" s="538" t="s">
        <v>10</v>
      </c>
      <c r="C99" s="539"/>
      <c r="D99" s="507" t="s">
        <v>440</v>
      </c>
      <c r="E99" s="507"/>
      <c r="F99" s="507"/>
      <c r="G99" s="508"/>
    </row>
    <row r="100" spans="2:7" ht="35.25" customHeight="1">
      <c r="B100" s="538" t="s">
        <v>9</v>
      </c>
      <c r="C100" s="539"/>
      <c r="D100" s="507" t="s">
        <v>441</v>
      </c>
      <c r="E100" s="507"/>
      <c r="F100" s="507"/>
      <c r="G100" s="508"/>
    </row>
    <row r="101" spans="2:7" ht="35.25" customHeight="1">
      <c r="B101" s="538" t="s">
        <v>7</v>
      </c>
      <c r="C101" s="539"/>
      <c r="D101" s="507" t="s">
        <v>442</v>
      </c>
      <c r="E101" s="507"/>
      <c r="F101" s="507"/>
      <c r="G101" s="508"/>
    </row>
    <row r="102" spans="2:7" ht="15.75">
      <c r="B102" s="570"/>
      <c r="C102" s="571"/>
      <c r="D102" s="571"/>
      <c r="E102" s="571"/>
      <c r="F102" s="571"/>
      <c r="G102" s="572"/>
    </row>
    <row r="103" spans="2:7" ht="31.5" customHeight="1">
      <c r="B103" s="573" t="s">
        <v>455</v>
      </c>
      <c r="C103" s="574"/>
      <c r="D103" s="574"/>
      <c r="E103" s="574"/>
      <c r="F103" s="574"/>
      <c r="G103" s="575"/>
    </row>
    <row r="104" spans="2:7" ht="91.5" customHeight="1">
      <c r="B104" s="505" t="s">
        <v>443</v>
      </c>
      <c r="C104" s="506"/>
      <c r="D104" s="507" t="s">
        <v>444</v>
      </c>
      <c r="E104" s="507"/>
      <c r="F104" s="507"/>
      <c r="G104" s="508"/>
    </row>
    <row r="105" spans="2:7" ht="68.25" customHeight="1">
      <c r="B105" s="505" t="s">
        <v>445</v>
      </c>
      <c r="C105" s="506"/>
      <c r="D105" s="507" t="s">
        <v>446</v>
      </c>
      <c r="E105" s="507"/>
      <c r="F105" s="507"/>
      <c r="G105" s="508"/>
    </row>
    <row r="106" spans="2:7" ht="101.25" customHeight="1">
      <c r="B106" s="505" t="s">
        <v>447</v>
      </c>
      <c r="C106" s="506"/>
      <c r="D106" s="507" t="s">
        <v>448</v>
      </c>
      <c r="E106" s="507"/>
      <c r="F106" s="507"/>
      <c r="G106" s="508"/>
    </row>
    <row r="107" spans="2:7" ht="81" customHeight="1">
      <c r="B107" s="505" t="s">
        <v>449</v>
      </c>
      <c r="C107" s="506"/>
      <c r="D107" s="507" t="s">
        <v>451</v>
      </c>
      <c r="E107" s="507"/>
      <c r="F107" s="507"/>
      <c r="G107" s="508"/>
    </row>
    <row r="108" spans="2:7" ht="72.75" customHeight="1">
      <c r="B108" s="505" t="s">
        <v>450</v>
      </c>
      <c r="C108" s="506"/>
      <c r="D108" s="507" t="s">
        <v>452</v>
      </c>
      <c r="E108" s="507"/>
      <c r="F108" s="507"/>
      <c r="G108" s="508"/>
    </row>
    <row r="109" spans="2:7" ht="59.25" customHeight="1">
      <c r="B109" s="505" t="s">
        <v>453</v>
      </c>
      <c r="C109" s="506"/>
      <c r="D109" s="507" t="s">
        <v>454</v>
      </c>
      <c r="E109" s="507"/>
      <c r="F109" s="507"/>
      <c r="G109" s="508"/>
    </row>
    <row r="110" spans="2:7" ht="31.5" customHeight="1">
      <c r="B110" s="570"/>
      <c r="C110" s="571"/>
      <c r="D110" s="571"/>
      <c r="E110" s="571"/>
      <c r="F110" s="571"/>
      <c r="G110" s="572"/>
    </row>
    <row r="111" spans="2:7" ht="31.5" customHeight="1">
      <c r="B111" s="573" t="s">
        <v>456</v>
      </c>
      <c r="C111" s="574"/>
      <c r="D111" s="574"/>
      <c r="E111" s="574"/>
      <c r="F111" s="574"/>
      <c r="G111" s="575"/>
    </row>
    <row r="112" spans="2:7" ht="108.75" customHeight="1">
      <c r="B112" s="505" t="s">
        <v>457</v>
      </c>
      <c r="C112" s="506"/>
      <c r="D112" s="507" t="s">
        <v>460</v>
      </c>
      <c r="E112" s="507"/>
      <c r="F112" s="507"/>
      <c r="G112" s="508"/>
    </row>
    <row r="113" spans="2:7" ht="88.5" customHeight="1">
      <c r="B113" s="505" t="s">
        <v>458</v>
      </c>
      <c r="C113" s="506"/>
      <c r="D113" s="507" t="s">
        <v>459</v>
      </c>
      <c r="E113" s="507"/>
      <c r="F113" s="507"/>
      <c r="G113" s="508"/>
    </row>
    <row r="114" spans="2:7" ht="89.25" customHeight="1">
      <c r="B114" s="505" t="s">
        <v>461</v>
      </c>
      <c r="C114" s="506"/>
      <c r="D114" s="507" t="s">
        <v>462</v>
      </c>
      <c r="E114" s="507"/>
      <c r="F114" s="507"/>
      <c r="G114" s="508"/>
    </row>
    <row r="115" spans="2:7" ht="87" customHeight="1">
      <c r="B115" s="505" t="s">
        <v>463</v>
      </c>
      <c r="C115" s="506"/>
      <c r="D115" s="507" t="s">
        <v>464</v>
      </c>
      <c r="E115" s="507"/>
      <c r="F115" s="507"/>
      <c r="G115" s="508"/>
    </row>
    <row r="116" spans="2:7" ht="31.5" customHeight="1">
      <c r="B116" s="570"/>
      <c r="C116" s="571"/>
      <c r="D116" s="571"/>
      <c r="E116" s="571"/>
      <c r="F116" s="571"/>
      <c r="G116" s="572"/>
    </row>
    <row r="117" spans="2:7" ht="31.5" customHeight="1">
      <c r="B117" s="576" t="s">
        <v>465</v>
      </c>
      <c r="C117" s="577"/>
      <c r="D117" s="577"/>
      <c r="E117" s="577"/>
      <c r="F117" s="577"/>
      <c r="G117" s="578"/>
    </row>
    <row r="118" spans="2:7" ht="66" customHeight="1">
      <c r="B118" s="505" t="s">
        <v>466</v>
      </c>
      <c r="C118" s="506"/>
      <c r="D118" s="507" t="s">
        <v>467</v>
      </c>
      <c r="E118" s="507"/>
      <c r="F118" s="507"/>
      <c r="G118" s="508"/>
    </row>
    <row r="119" spans="2:7" ht="59.25" customHeight="1">
      <c r="B119" s="505" t="s">
        <v>468</v>
      </c>
      <c r="C119" s="506"/>
      <c r="D119" s="507" t="s">
        <v>469</v>
      </c>
      <c r="E119" s="507"/>
      <c r="F119" s="507"/>
      <c r="G119" s="508"/>
    </row>
    <row r="120" spans="2:7" ht="65.25" customHeight="1">
      <c r="B120" s="505" t="s">
        <v>470</v>
      </c>
      <c r="C120" s="506"/>
      <c r="D120" s="507" t="s">
        <v>471</v>
      </c>
      <c r="E120" s="507"/>
      <c r="F120" s="507"/>
      <c r="G120" s="508"/>
    </row>
    <row r="121" spans="2:7" ht="51" customHeight="1">
      <c r="B121" s="505" t="s">
        <v>472</v>
      </c>
      <c r="C121" s="506"/>
      <c r="D121" s="507" t="s">
        <v>473</v>
      </c>
      <c r="E121" s="507"/>
      <c r="F121" s="507"/>
      <c r="G121" s="508"/>
    </row>
    <row r="122" spans="2:7" ht="42.75" customHeight="1" thickBot="1">
      <c r="B122" s="509" t="s">
        <v>474</v>
      </c>
      <c r="C122" s="510"/>
      <c r="D122" s="511" t="s">
        <v>475</v>
      </c>
      <c r="E122" s="511"/>
      <c r="F122" s="511"/>
      <c r="G122" s="512"/>
    </row>
  </sheetData>
  <sheetProtection formatCells="0"/>
  <mergeCells count="167">
    <mergeCell ref="D15:G15"/>
    <mergeCell ref="B17:G17"/>
    <mergeCell ref="B19:G19"/>
    <mergeCell ref="F35:G35"/>
    <mergeCell ref="F36:G36"/>
    <mergeCell ref="F37:G37"/>
    <mergeCell ref="F38:G38"/>
    <mergeCell ref="F39:G39"/>
    <mergeCell ref="F40:G40"/>
    <mergeCell ref="C33:D33"/>
    <mergeCell ref="C34:D34"/>
    <mergeCell ref="F34:G34"/>
    <mergeCell ref="B21:D21"/>
    <mergeCell ref="E21:G21"/>
    <mergeCell ref="F22:G22"/>
    <mergeCell ref="F23:G23"/>
    <mergeCell ref="F24:G24"/>
    <mergeCell ref="F25:G25"/>
    <mergeCell ref="F26:G26"/>
    <mergeCell ref="F27:G27"/>
    <mergeCell ref="F28:G28"/>
    <mergeCell ref="C22:D22"/>
    <mergeCell ref="C23:D23"/>
    <mergeCell ref="C24:D24"/>
    <mergeCell ref="D90:G90"/>
    <mergeCell ref="B88:C88"/>
    <mergeCell ref="D88:G88"/>
    <mergeCell ref="B89:C89"/>
    <mergeCell ref="D89:G89"/>
    <mergeCell ref="B96:C96"/>
    <mergeCell ref="C43:G43"/>
    <mergeCell ref="D58:G58"/>
    <mergeCell ref="D60:G60"/>
    <mergeCell ref="D61:G61"/>
    <mergeCell ref="D62:G62"/>
    <mergeCell ref="D47:G47"/>
    <mergeCell ref="D48:G48"/>
    <mergeCell ref="D49:G49"/>
    <mergeCell ref="D50:G50"/>
    <mergeCell ref="D67:G67"/>
    <mergeCell ref="C57:G57"/>
    <mergeCell ref="D59:G59"/>
    <mergeCell ref="C66:G66"/>
    <mergeCell ref="D56:G56"/>
    <mergeCell ref="D51:G51"/>
    <mergeCell ref="D52:G52"/>
    <mergeCell ref="D53:G53"/>
    <mergeCell ref="D54:G54"/>
    <mergeCell ref="B114:C114"/>
    <mergeCell ref="D114:G114"/>
    <mergeCell ref="B102:G102"/>
    <mergeCell ref="B103:G103"/>
    <mergeCell ref="B104:C104"/>
    <mergeCell ref="D104:G104"/>
    <mergeCell ref="B105:C105"/>
    <mergeCell ref="D105:G105"/>
    <mergeCell ref="B106:C106"/>
    <mergeCell ref="D106:G106"/>
    <mergeCell ref="C25:D25"/>
    <mergeCell ref="C26:D26"/>
    <mergeCell ref="D63:G63"/>
    <mergeCell ref="D64:G64"/>
    <mergeCell ref="F32:G32"/>
    <mergeCell ref="C45:G45"/>
    <mergeCell ref="D46:G46"/>
    <mergeCell ref="C28:D28"/>
    <mergeCell ref="C29:D29"/>
    <mergeCell ref="C30:D30"/>
    <mergeCell ref="C31:D31"/>
    <mergeCell ref="C32:D32"/>
    <mergeCell ref="F33:G33"/>
    <mergeCell ref="C38:D38"/>
    <mergeCell ref="C39:D39"/>
    <mergeCell ref="F41:G41"/>
    <mergeCell ref="C35:D35"/>
    <mergeCell ref="C36:D36"/>
    <mergeCell ref="C37:D37"/>
    <mergeCell ref="C40:D40"/>
    <mergeCell ref="C41:D41"/>
    <mergeCell ref="D55:G55"/>
    <mergeCell ref="D94:G94"/>
    <mergeCell ref="B95:C95"/>
    <mergeCell ref="D95:G95"/>
    <mergeCell ref="D97:G97"/>
    <mergeCell ref="B98:C98"/>
    <mergeCell ref="B91:C91"/>
    <mergeCell ref="B118:C118"/>
    <mergeCell ref="D118:G118"/>
    <mergeCell ref="B107:C107"/>
    <mergeCell ref="D107:G107"/>
    <mergeCell ref="B108:C108"/>
    <mergeCell ref="D108:G108"/>
    <mergeCell ref="B109:C109"/>
    <mergeCell ref="D109:G109"/>
    <mergeCell ref="B110:G110"/>
    <mergeCell ref="B111:G111"/>
    <mergeCell ref="B112:C112"/>
    <mergeCell ref="D112:G112"/>
    <mergeCell ref="B115:C115"/>
    <mergeCell ref="D115:G115"/>
    <mergeCell ref="B116:G116"/>
    <mergeCell ref="B117:G117"/>
    <mergeCell ref="B113:C113"/>
    <mergeCell ref="D113:G113"/>
    <mergeCell ref="D68:G68"/>
    <mergeCell ref="D69:G69"/>
    <mergeCell ref="D82:G82"/>
    <mergeCell ref="D77:G77"/>
    <mergeCell ref="D78:G78"/>
    <mergeCell ref="D79:G79"/>
    <mergeCell ref="D80:G80"/>
    <mergeCell ref="D81:G81"/>
    <mergeCell ref="B84:G84"/>
    <mergeCell ref="D70:G70"/>
    <mergeCell ref="D71:G71"/>
    <mergeCell ref="D72:G72"/>
    <mergeCell ref="D73:G73"/>
    <mergeCell ref="C75:G75"/>
    <mergeCell ref="D76:G76"/>
    <mergeCell ref="B85:G85"/>
    <mergeCell ref="B86:G86"/>
    <mergeCell ref="B87:C87"/>
    <mergeCell ref="D87:G87"/>
    <mergeCell ref="D98:G98"/>
    <mergeCell ref="B90:C90"/>
    <mergeCell ref="B119:C119"/>
    <mergeCell ref="D119:G119"/>
    <mergeCell ref="B120:C120"/>
    <mergeCell ref="D120:G120"/>
    <mergeCell ref="D96:G96"/>
    <mergeCell ref="B97:C97"/>
    <mergeCell ref="B101:C101"/>
    <mergeCell ref="D101:G101"/>
    <mergeCell ref="B99:C99"/>
    <mergeCell ref="D99:G99"/>
    <mergeCell ref="B100:C100"/>
    <mergeCell ref="D100:G100"/>
    <mergeCell ref="D91:G91"/>
    <mergeCell ref="B92:C92"/>
    <mergeCell ref="D92:G92"/>
    <mergeCell ref="B93:C93"/>
    <mergeCell ref="D93:G93"/>
    <mergeCell ref="B94:C94"/>
    <mergeCell ref="B121:C121"/>
    <mergeCell ref="D121:G121"/>
    <mergeCell ref="B122:C122"/>
    <mergeCell ref="D122:G122"/>
    <mergeCell ref="C1:E1"/>
    <mergeCell ref="C2:E2"/>
    <mergeCell ref="C3:E3"/>
    <mergeCell ref="D7:G7"/>
    <mergeCell ref="D9:G9"/>
    <mergeCell ref="D10:G10"/>
    <mergeCell ref="D11:G11"/>
    <mergeCell ref="D12:G12"/>
    <mergeCell ref="D13:G13"/>
    <mergeCell ref="B7:C7"/>
    <mergeCell ref="B9:C9"/>
    <mergeCell ref="B10:C10"/>
    <mergeCell ref="B11:C11"/>
    <mergeCell ref="B12:C12"/>
    <mergeCell ref="B13:C13"/>
    <mergeCell ref="B15:C15"/>
    <mergeCell ref="F29:G29"/>
    <mergeCell ref="F30:G30"/>
    <mergeCell ref="F31:G31"/>
    <mergeCell ref="C27:D27"/>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Datos!$C$2:$C$45</xm:f>
          </x14:formula1>
          <xm:sqref>D7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0"/>
  <sheetViews>
    <sheetView showGridLines="0" topLeftCell="A7" zoomScale="70" zoomScaleNormal="70" workbookViewId="0">
      <selection activeCell="J16" sqref="J16"/>
    </sheetView>
  </sheetViews>
  <sheetFormatPr defaultColWidth="11.42578125" defaultRowHeight="15"/>
  <cols>
    <col min="1" max="1" width="3.28515625" customWidth="1"/>
    <col min="2" max="2" width="4.42578125" customWidth="1"/>
    <col min="3" max="3" width="10.5703125" hidden="1" customWidth="1"/>
    <col min="4" max="4" width="93.7109375" bestFit="1" customWidth="1"/>
    <col min="5" max="14" width="10.28515625" customWidth="1"/>
    <col min="16" max="16" width="29.42578125" customWidth="1"/>
  </cols>
  <sheetData>
    <row r="1" spans="1:17" s="306" customFormat="1" ht="21.75" customHeight="1">
      <c r="A1" s="304"/>
      <c r="B1" s="305"/>
      <c r="C1" s="305"/>
      <c r="D1" s="623" t="s">
        <v>567</v>
      </c>
      <c r="E1" s="623"/>
      <c r="F1" s="623"/>
      <c r="G1" s="623"/>
      <c r="H1" s="623"/>
      <c r="I1" s="623"/>
      <c r="J1" s="623"/>
      <c r="K1" s="623"/>
      <c r="L1" s="623"/>
      <c r="M1" s="623"/>
      <c r="N1" s="624"/>
      <c r="O1" s="314" t="s">
        <v>111</v>
      </c>
      <c r="P1" s="315" t="s">
        <v>563</v>
      </c>
    </row>
    <row r="2" spans="1:17" s="306" customFormat="1" ht="21.75" customHeight="1">
      <c r="A2" s="307"/>
      <c r="B2" s="308"/>
      <c r="C2" s="308"/>
      <c r="D2" s="625" t="s">
        <v>570</v>
      </c>
      <c r="E2" s="625"/>
      <c r="F2" s="625"/>
      <c r="G2" s="625"/>
      <c r="H2" s="625"/>
      <c r="I2" s="625"/>
      <c r="J2" s="625"/>
      <c r="K2" s="625"/>
      <c r="L2" s="625"/>
      <c r="M2" s="625"/>
      <c r="N2" s="626"/>
      <c r="O2" s="316" t="s">
        <v>112</v>
      </c>
      <c r="P2" s="317">
        <v>2</v>
      </c>
    </row>
    <row r="3" spans="1:17" s="306" customFormat="1" ht="21.75" customHeight="1" thickBot="1">
      <c r="A3" s="309"/>
      <c r="B3" s="310"/>
      <c r="C3" s="310"/>
      <c r="D3" s="627" t="s">
        <v>683</v>
      </c>
      <c r="E3" s="627"/>
      <c r="F3" s="627"/>
      <c r="G3" s="627"/>
      <c r="H3" s="627"/>
      <c r="I3" s="627"/>
      <c r="J3" s="627"/>
      <c r="K3" s="627"/>
      <c r="L3" s="627"/>
      <c r="M3" s="627"/>
      <c r="N3" s="628"/>
      <c r="O3" s="318" t="s">
        <v>565</v>
      </c>
      <c r="P3" s="319">
        <v>43580</v>
      </c>
    </row>
    <row r="4" spans="1:17" s="200" customFormat="1" ht="25.5" customHeight="1" thickBot="1"/>
    <row r="5" spans="1:17" s="200" customFormat="1" ht="23.25" customHeight="1">
      <c r="D5" s="629" t="s">
        <v>290</v>
      </c>
      <c r="E5" s="630"/>
      <c r="F5" s="630"/>
      <c r="G5" s="630"/>
      <c r="H5" s="630"/>
      <c r="I5" s="630"/>
      <c r="J5" s="630"/>
      <c r="K5" s="630"/>
      <c r="L5" s="630"/>
      <c r="M5" s="630"/>
      <c r="N5" s="631"/>
      <c r="O5" s="208"/>
      <c r="P5" s="208"/>
    </row>
    <row r="6" spans="1:17" s="200" customFormat="1" ht="45.75" customHeight="1">
      <c r="D6" s="614" t="s">
        <v>686</v>
      </c>
      <c r="E6" s="615"/>
      <c r="F6" s="615"/>
      <c r="G6" s="615"/>
      <c r="H6" s="615"/>
      <c r="I6" s="615"/>
      <c r="J6" s="615"/>
      <c r="K6" s="615"/>
      <c r="L6" s="615"/>
      <c r="M6" s="615"/>
      <c r="N6" s="616"/>
      <c r="O6" s="211"/>
      <c r="P6" s="211" t="str">
        <f>""</f>
        <v/>
      </c>
    </row>
    <row r="7" spans="1:17" s="200" customFormat="1" ht="45.75" customHeight="1">
      <c r="D7" s="617" t="s">
        <v>684</v>
      </c>
      <c r="E7" s="618"/>
      <c r="F7" s="618"/>
      <c r="G7" s="618"/>
      <c r="H7" s="618"/>
      <c r="I7" s="618"/>
      <c r="J7" s="618"/>
      <c r="K7" s="618"/>
      <c r="L7" s="618"/>
      <c r="M7" s="618"/>
      <c r="N7" s="619"/>
      <c r="O7" s="211"/>
      <c r="P7" s="211"/>
    </row>
    <row r="8" spans="1:17" s="200" customFormat="1" ht="45.75" customHeight="1" thickBot="1">
      <c r="D8" s="620" t="s">
        <v>685</v>
      </c>
      <c r="E8" s="621"/>
      <c r="F8" s="621"/>
      <c r="G8" s="621"/>
      <c r="H8" s="621"/>
      <c r="I8" s="621"/>
      <c r="J8" s="621"/>
      <c r="K8" s="621"/>
      <c r="L8" s="621"/>
      <c r="M8" s="621"/>
      <c r="N8" s="622"/>
      <c r="O8" s="211"/>
      <c r="P8" s="211"/>
    </row>
    <row r="9" spans="1:17" s="200" customFormat="1" ht="45.75" customHeight="1">
      <c r="E9" s="613" t="s">
        <v>303</v>
      </c>
      <c r="F9" s="613"/>
      <c r="G9" s="613"/>
      <c r="H9" s="613"/>
      <c r="I9" s="613"/>
      <c r="J9" s="613"/>
      <c r="K9" s="613"/>
      <c r="L9" s="613"/>
      <c r="M9" s="613"/>
      <c r="N9" s="613"/>
    </row>
    <row r="10" spans="1:17" s="200" customFormat="1" ht="45.75" customHeight="1">
      <c r="B10" s="483" t="s">
        <v>291</v>
      </c>
      <c r="C10" s="483"/>
      <c r="D10" s="483" t="s">
        <v>173</v>
      </c>
      <c r="E10" s="483" t="s">
        <v>293</v>
      </c>
      <c r="F10" s="483" t="s">
        <v>294</v>
      </c>
      <c r="G10" s="483" t="s">
        <v>295</v>
      </c>
      <c r="H10" s="483" t="s">
        <v>296</v>
      </c>
      <c r="I10" s="483" t="s">
        <v>297</v>
      </c>
      <c r="J10" s="483" t="s">
        <v>298</v>
      </c>
      <c r="K10" s="483" t="s">
        <v>299</v>
      </c>
      <c r="L10" s="483" t="s">
        <v>300</v>
      </c>
      <c r="M10" s="483" t="s">
        <v>301</v>
      </c>
      <c r="N10" s="483" t="s">
        <v>302</v>
      </c>
      <c r="O10" s="483" t="s">
        <v>97</v>
      </c>
      <c r="P10" s="483" t="s">
        <v>304</v>
      </c>
    </row>
    <row r="11" spans="1:17" s="200" customFormat="1" ht="35.25" customHeight="1">
      <c r="B11" s="216">
        <v>1</v>
      </c>
      <c r="C11" s="216">
        <f>+_xlfn.RANK.EQ(O11,$O$11:$O$30,0)</f>
        <v>6</v>
      </c>
      <c r="D11" s="490" t="str">
        <f>IF('Contexto Proceso'!C22:C22="","",'Contexto Proceso'!C22:C22)</f>
        <v>Falta de personal</v>
      </c>
      <c r="E11" s="488">
        <v>1</v>
      </c>
      <c r="F11" s="488">
        <v>2</v>
      </c>
      <c r="G11" s="488">
        <v>1</v>
      </c>
      <c r="H11" s="488"/>
      <c r="I11" s="488"/>
      <c r="J11" s="488"/>
      <c r="K11" s="488"/>
      <c r="L11" s="488"/>
      <c r="M11" s="488"/>
      <c r="N11" s="488"/>
      <c r="O11" s="216">
        <f>IF(D11=$P$6,"",SUM(E11:N11))</f>
        <v>4</v>
      </c>
      <c r="P11" s="497">
        <f>+AVERAGE(E11:K11)</f>
        <v>1.3333333333333333</v>
      </c>
      <c r="Q11" s="486" t="s">
        <v>697</v>
      </c>
    </row>
    <row r="12" spans="1:17" s="200" customFormat="1" ht="35.25" customHeight="1">
      <c r="B12" s="216">
        <v>2</v>
      </c>
      <c r="C12" s="216">
        <f t="shared" ref="C12:C30" si="0">+_xlfn.RANK.EQ(O12,$O$11:$O$30,0)</f>
        <v>4</v>
      </c>
      <c r="D12" s="490" t="s">
        <v>712</v>
      </c>
      <c r="E12" s="488">
        <v>2</v>
      </c>
      <c r="F12" s="488">
        <v>3</v>
      </c>
      <c r="G12" s="488">
        <v>2</v>
      </c>
      <c r="H12" s="488"/>
      <c r="I12" s="488"/>
      <c r="J12" s="488"/>
      <c r="K12" s="488"/>
      <c r="L12" s="488"/>
      <c r="M12" s="488"/>
      <c r="N12" s="488"/>
      <c r="O12" s="216">
        <f t="shared" ref="O12:O26" si="1">IF(D12=$P$6,"",SUM(E12:N12))</f>
        <v>7</v>
      </c>
      <c r="P12" s="497">
        <f t="shared" ref="P12:P26" si="2">+AVERAGE(E12:K12)</f>
        <v>2.3333333333333335</v>
      </c>
      <c r="Q12" s="487" t="s">
        <v>697</v>
      </c>
    </row>
    <row r="13" spans="1:17" s="200" customFormat="1" ht="35.25" customHeight="1">
      <c r="B13" s="216">
        <v>3</v>
      </c>
      <c r="C13" s="216">
        <f t="shared" si="0"/>
        <v>4</v>
      </c>
      <c r="D13" s="490" t="s">
        <v>716</v>
      </c>
      <c r="E13" s="488">
        <v>3</v>
      </c>
      <c r="F13" s="488">
        <v>1</v>
      </c>
      <c r="G13" s="488">
        <v>3</v>
      </c>
      <c r="H13" s="488"/>
      <c r="I13" s="488"/>
      <c r="J13" s="488"/>
      <c r="K13" s="488"/>
      <c r="L13" s="488"/>
      <c r="M13" s="488"/>
      <c r="N13" s="488"/>
      <c r="O13" s="216">
        <f t="shared" si="1"/>
        <v>7</v>
      </c>
      <c r="P13" s="497">
        <f t="shared" si="2"/>
        <v>2.3333333333333335</v>
      </c>
      <c r="Q13" s="218"/>
    </row>
    <row r="14" spans="1:17" s="200" customFormat="1" ht="35.25" customHeight="1">
      <c r="B14" s="216">
        <v>4</v>
      </c>
      <c r="C14" s="216">
        <f t="shared" si="0"/>
        <v>3</v>
      </c>
      <c r="D14" s="490" t="s">
        <v>711</v>
      </c>
      <c r="E14" s="488">
        <v>4</v>
      </c>
      <c r="F14" s="488">
        <v>4</v>
      </c>
      <c r="G14" s="488">
        <v>4</v>
      </c>
      <c r="H14" s="488"/>
      <c r="I14" s="488"/>
      <c r="J14" s="488"/>
      <c r="K14" s="488"/>
      <c r="L14" s="488"/>
      <c r="M14" s="488"/>
      <c r="N14" s="488"/>
      <c r="O14" s="216">
        <f t="shared" si="1"/>
        <v>12</v>
      </c>
      <c r="P14" s="497">
        <f t="shared" si="2"/>
        <v>4</v>
      </c>
      <c r="Q14" s="218"/>
    </row>
    <row r="15" spans="1:17" s="200" customFormat="1" ht="35.25" customHeight="1">
      <c r="B15" s="216">
        <v>5</v>
      </c>
      <c r="C15" s="216">
        <f t="shared" si="0"/>
        <v>2</v>
      </c>
      <c r="D15" s="490" t="s">
        <v>710</v>
      </c>
      <c r="E15" s="488">
        <v>5</v>
      </c>
      <c r="F15" s="488">
        <v>5</v>
      </c>
      <c r="G15" s="488">
        <v>5</v>
      </c>
      <c r="H15" s="488"/>
      <c r="I15" s="488"/>
      <c r="J15" s="488"/>
      <c r="K15" s="488"/>
      <c r="L15" s="488"/>
      <c r="M15" s="488"/>
      <c r="N15" s="488"/>
      <c r="O15" s="216">
        <f t="shared" si="1"/>
        <v>15</v>
      </c>
      <c r="P15" s="497">
        <f t="shared" si="2"/>
        <v>5</v>
      </c>
      <c r="Q15" s="218"/>
    </row>
    <row r="16" spans="1:17" s="200" customFormat="1" ht="35.25" customHeight="1">
      <c r="B16" s="216">
        <v>6</v>
      </c>
      <c r="C16" s="216">
        <f t="shared" si="0"/>
        <v>1</v>
      </c>
      <c r="D16" s="490" t="s">
        <v>709</v>
      </c>
      <c r="E16" s="488">
        <v>6</v>
      </c>
      <c r="F16" s="488">
        <v>6</v>
      </c>
      <c r="G16" s="488">
        <v>6</v>
      </c>
      <c r="H16" s="488"/>
      <c r="I16" s="488"/>
      <c r="J16" s="488"/>
      <c r="K16" s="488"/>
      <c r="L16" s="488"/>
      <c r="M16" s="488"/>
      <c r="N16" s="488"/>
      <c r="O16" s="216">
        <f t="shared" si="1"/>
        <v>18</v>
      </c>
      <c r="P16" s="497">
        <f t="shared" si="2"/>
        <v>6</v>
      </c>
      <c r="Q16" s="218"/>
    </row>
    <row r="17" spans="1:17" s="200" customFormat="1" ht="35.25" customHeight="1">
      <c r="B17" s="216">
        <v>7</v>
      </c>
      <c r="C17" s="216" t="e">
        <f t="shared" si="0"/>
        <v>#VALUE!</v>
      </c>
      <c r="D17" s="490"/>
      <c r="E17" s="488"/>
      <c r="F17" s="488"/>
      <c r="G17" s="488"/>
      <c r="H17" s="488"/>
      <c r="I17" s="488"/>
      <c r="J17" s="488"/>
      <c r="K17" s="488"/>
      <c r="L17" s="488"/>
      <c r="M17" s="488"/>
      <c r="N17" s="488"/>
      <c r="O17" s="216" t="str">
        <f t="shared" si="1"/>
        <v/>
      </c>
      <c r="P17" s="497" t="e">
        <f t="shared" si="2"/>
        <v>#DIV/0!</v>
      </c>
      <c r="Q17" s="218"/>
    </row>
    <row r="18" spans="1:17" s="200" customFormat="1" ht="35.25" customHeight="1">
      <c r="B18" s="216">
        <v>8</v>
      </c>
      <c r="C18" s="216" t="e">
        <f t="shared" si="0"/>
        <v>#VALUE!</v>
      </c>
      <c r="D18" s="490"/>
      <c r="E18" s="488"/>
      <c r="F18" s="488"/>
      <c r="G18" s="488"/>
      <c r="H18" s="488"/>
      <c r="I18" s="488"/>
      <c r="J18" s="488"/>
      <c r="K18" s="488"/>
      <c r="L18" s="488"/>
      <c r="M18" s="488"/>
      <c r="N18" s="488"/>
      <c r="O18" s="216" t="str">
        <f t="shared" si="1"/>
        <v/>
      </c>
      <c r="P18" s="497" t="e">
        <f t="shared" si="2"/>
        <v>#DIV/0!</v>
      </c>
      <c r="Q18" s="218" t="s">
        <v>697</v>
      </c>
    </row>
    <row r="19" spans="1:17" s="200" customFormat="1" ht="35.25" customHeight="1">
      <c r="B19" s="216">
        <v>9</v>
      </c>
      <c r="C19" s="216" t="e">
        <f t="shared" si="0"/>
        <v>#VALUE!</v>
      </c>
      <c r="D19" s="490"/>
      <c r="E19" s="488"/>
      <c r="F19" s="488"/>
      <c r="G19" s="488"/>
      <c r="H19" s="488"/>
      <c r="I19" s="488"/>
      <c r="J19" s="488"/>
      <c r="K19" s="488"/>
      <c r="L19" s="488"/>
      <c r="M19" s="488"/>
      <c r="N19" s="488"/>
      <c r="O19" s="216" t="str">
        <f t="shared" si="1"/>
        <v/>
      </c>
      <c r="P19" s="497" t="e">
        <f t="shared" si="2"/>
        <v>#DIV/0!</v>
      </c>
      <c r="Q19" s="218" t="s">
        <v>697</v>
      </c>
    </row>
    <row r="20" spans="1:17" s="200" customFormat="1" ht="35.25" customHeight="1">
      <c r="B20" s="216">
        <v>10</v>
      </c>
      <c r="C20" s="216" t="e">
        <f t="shared" si="0"/>
        <v>#VALUE!</v>
      </c>
      <c r="D20" s="490"/>
      <c r="E20" s="488"/>
      <c r="F20" s="488"/>
      <c r="G20" s="488"/>
      <c r="H20" s="488"/>
      <c r="I20" s="488"/>
      <c r="J20" s="488"/>
      <c r="K20" s="488"/>
      <c r="L20" s="488"/>
      <c r="M20" s="488"/>
      <c r="N20" s="488"/>
      <c r="O20" s="216" t="str">
        <f t="shared" si="1"/>
        <v/>
      </c>
      <c r="P20" s="497" t="e">
        <f t="shared" si="2"/>
        <v>#DIV/0!</v>
      </c>
      <c r="Q20" s="218" t="s">
        <v>697</v>
      </c>
    </row>
    <row r="21" spans="1:17" s="200" customFormat="1" ht="35.25" customHeight="1">
      <c r="B21" s="216">
        <v>11</v>
      </c>
      <c r="C21" s="216" t="e">
        <f t="shared" si="0"/>
        <v>#VALUE!</v>
      </c>
      <c r="D21" s="490"/>
      <c r="E21" s="488"/>
      <c r="F21" s="488"/>
      <c r="G21" s="488"/>
      <c r="H21" s="488"/>
      <c r="I21" s="491"/>
      <c r="J21" s="491"/>
      <c r="K21" s="491"/>
      <c r="L21" s="488"/>
      <c r="M21" s="488"/>
      <c r="N21" s="488"/>
      <c r="O21" s="216" t="str">
        <f t="shared" si="1"/>
        <v/>
      </c>
      <c r="P21" s="497" t="e">
        <f t="shared" si="2"/>
        <v>#DIV/0!</v>
      </c>
      <c r="Q21" s="200" t="s">
        <v>697</v>
      </c>
    </row>
    <row r="22" spans="1:17" ht="35.25" customHeight="1">
      <c r="A22" s="201"/>
      <c r="B22" s="216">
        <v>12</v>
      </c>
      <c r="C22" s="216" t="e">
        <f t="shared" si="0"/>
        <v>#VALUE!</v>
      </c>
      <c r="D22" s="490"/>
      <c r="E22" s="488"/>
      <c r="F22" s="488"/>
      <c r="G22" s="488"/>
      <c r="H22" s="488"/>
      <c r="I22" s="491"/>
      <c r="J22" s="491"/>
      <c r="K22" s="491"/>
      <c r="L22" s="491"/>
      <c r="M22" s="491"/>
      <c r="N22" s="491"/>
      <c r="O22" s="216" t="str">
        <f t="shared" si="1"/>
        <v/>
      </c>
      <c r="P22" s="497" t="e">
        <f t="shared" si="2"/>
        <v>#DIV/0!</v>
      </c>
      <c r="Q22" s="218" t="s">
        <v>697</v>
      </c>
    </row>
    <row r="23" spans="1:17" ht="35.25" customHeight="1">
      <c r="A23" s="201"/>
      <c r="B23" s="216">
        <v>13</v>
      </c>
      <c r="C23" s="216" t="e">
        <f t="shared" si="0"/>
        <v>#VALUE!</v>
      </c>
      <c r="D23" s="490"/>
      <c r="E23" s="488"/>
      <c r="F23" s="488"/>
      <c r="G23" s="488"/>
      <c r="H23" s="488"/>
      <c r="I23" s="491"/>
      <c r="J23" s="491"/>
      <c r="K23" s="491"/>
      <c r="L23" s="491"/>
      <c r="M23" s="491"/>
      <c r="N23" s="491"/>
      <c r="O23" s="216" t="str">
        <f t="shared" si="1"/>
        <v/>
      </c>
      <c r="P23" s="497" t="e">
        <f t="shared" si="2"/>
        <v>#DIV/0!</v>
      </c>
      <c r="Q23" s="218" t="s">
        <v>697</v>
      </c>
    </row>
    <row r="24" spans="1:17" ht="35.25" customHeight="1">
      <c r="A24" s="201"/>
      <c r="B24" s="216">
        <v>14</v>
      </c>
      <c r="C24" s="216" t="e">
        <f t="shared" si="0"/>
        <v>#VALUE!</v>
      </c>
      <c r="D24" s="490"/>
      <c r="E24" s="488"/>
      <c r="F24" s="488"/>
      <c r="G24" s="488"/>
      <c r="H24" s="488"/>
      <c r="I24" s="491"/>
      <c r="J24" s="491"/>
      <c r="K24" s="491"/>
      <c r="L24" s="491"/>
      <c r="M24" s="491"/>
      <c r="N24" s="491"/>
      <c r="O24" s="216" t="str">
        <f t="shared" si="1"/>
        <v/>
      </c>
      <c r="P24" s="497" t="e">
        <f t="shared" si="2"/>
        <v>#DIV/0!</v>
      </c>
    </row>
    <row r="25" spans="1:17" ht="35.25" customHeight="1">
      <c r="A25" s="201"/>
      <c r="B25" s="216">
        <v>15</v>
      </c>
      <c r="C25" s="216" t="e">
        <f t="shared" si="0"/>
        <v>#VALUE!</v>
      </c>
      <c r="D25" s="490"/>
      <c r="E25" s="489"/>
      <c r="F25" s="489"/>
      <c r="G25" s="491"/>
      <c r="H25" s="491"/>
      <c r="I25" s="491"/>
      <c r="J25" s="491"/>
      <c r="K25" s="491"/>
      <c r="L25" s="491"/>
      <c r="M25" s="491"/>
      <c r="N25" s="491"/>
      <c r="O25" s="216" t="str">
        <f t="shared" si="1"/>
        <v/>
      </c>
      <c r="P25" s="497" t="e">
        <f t="shared" si="2"/>
        <v>#DIV/0!</v>
      </c>
      <c r="Q25" s="218" t="s">
        <v>697</v>
      </c>
    </row>
    <row r="26" spans="1:17" ht="35.25" customHeight="1">
      <c r="A26" s="201"/>
      <c r="B26" s="216">
        <v>16</v>
      </c>
      <c r="C26" s="216" t="e">
        <f t="shared" si="0"/>
        <v>#VALUE!</v>
      </c>
      <c r="D26" s="490"/>
      <c r="E26" s="489"/>
      <c r="F26" s="489"/>
      <c r="G26" s="491"/>
      <c r="H26" s="491"/>
      <c r="I26" s="491"/>
      <c r="J26" s="491"/>
      <c r="K26" s="491"/>
      <c r="L26" s="491"/>
      <c r="M26" s="491"/>
      <c r="N26" s="491"/>
      <c r="O26" s="216" t="str">
        <f t="shared" si="1"/>
        <v/>
      </c>
      <c r="P26" s="497" t="e">
        <f t="shared" si="2"/>
        <v>#DIV/0!</v>
      </c>
    </row>
    <row r="27" spans="1:17" ht="35.25" customHeight="1">
      <c r="A27" s="201"/>
      <c r="B27" s="216">
        <v>17</v>
      </c>
      <c r="C27" s="216" t="e">
        <f t="shared" si="0"/>
        <v>#VALUE!</v>
      </c>
      <c r="D27" s="490" t="str">
        <f>IF('Contexto Proceso'!C38:C38="","",'Contexto Proceso'!C38:C38)</f>
        <v/>
      </c>
      <c r="E27" s="492"/>
      <c r="F27" s="492"/>
      <c r="G27" s="492"/>
      <c r="H27" s="492"/>
      <c r="I27" s="492"/>
      <c r="J27" s="492"/>
      <c r="K27" s="492"/>
      <c r="L27" s="491"/>
      <c r="M27" s="491"/>
      <c r="N27" s="491"/>
      <c r="O27" s="216" t="str">
        <f t="shared" ref="O27:O30" si="3">IF(D27=$P$6,"",SUM(E27:N27))</f>
        <v/>
      </c>
      <c r="P27" s="497"/>
    </row>
    <row r="28" spans="1:17" ht="35.25" customHeight="1">
      <c r="A28" s="201"/>
      <c r="B28" s="216">
        <v>18</v>
      </c>
      <c r="C28" s="216" t="e">
        <f t="shared" si="0"/>
        <v>#VALUE!</v>
      </c>
      <c r="D28" s="490" t="str">
        <f>IF('Contexto Proceso'!C39:C39="","",'Contexto Proceso'!C39:C39)</f>
        <v/>
      </c>
      <c r="E28" s="492"/>
      <c r="F28" s="492"/>
      <c r="G28" s="492"/>
      <c r="H28" s="492"/>
      <c r="I28" s="492"/>
      <c r="J28" s="492"/>
      <c r="K28" s="492"/>
      <c r="L28" s="491"/>
      <c r="M28" s="491"/>
      <c r="N28" s="491"/>
      <c r="O28" s="216" t="str">
        <f t="shared" si="3"/>
        <v/>
      </c>
      <c r="P28" s="497"/>
      <c r="Q28" t="s">
        <v>697</v>
      </c>
    </row>
    <row r="29" spans="1:17" ht="35.25" customHeight="1">
      <c r="A29" s="201"/>
      <c r="B29" s="216">
        <v>19</v>
      </c>
      <c r="C29" s="216" t="e">
        <f t="shared" si="0"/>
        <v>#VALUE!</v>
      </c>
      <c r="D29" s="490" t="str">
        <f>IF('Contexto Proceso'!C40:C40="","",'Contexto Proceso'!C40:C40)</f>
        <v/>
      </c>
      <c r="E29" s="491"/>
      <c r="F29" s="491"/>
      <c r="G29" s="491"/>
      <c r="H29" s="491"/>
      <c r="I29" s="491"/>
      <c r="J29" s="491"/>
      <c r="K29" s="491"/>
      <c r="L29" s="491"/>
      <c r="M29" s="491"/>
      <c r="N29" s="491"/>
      <c r="O29" s="216" t="str">
        <f t="shared" si="3"/>
        <v/>
      </c>
      <c r="P29" s="497" t="str">
        <f t="shared" ref="P29:P30" si="4">IF(E29="","",ROUND(AVERAGE(E29:N29),0))</f>
        <v/>
      </c>
    </row>
    <row r="30" spans="1:17" ht="35.25" customHeight="1">
      <c r="A30" s="201"/>
      <c r="B30" s="216">
        <v>20</v>
      </c>
      <c r="C30" s="216" t="e">
        <f t="shared" si="0"/>
        <v>#VALUE!</v>
      </c>
      <c r="D30" s="490" t="str">
        <f>IF('Contexto Proceso'!C41:C41="","",'Contexto Proceso'!C41:C41)</f>
        <v/>
      </c>
      <c r="E30" s="491"/>
      <c r="F30" s="491"/>
      <c r="G30" s="491"/>
      <c r="H30" s="491"/>
      <c r="I30" s="491"/>
      <c r="J30" s="491"/>
      <c r="K30" s="491"/>
      <c r="L30" s="491"/>
      <c r="M30" s="491"/>
      <c r="N30" s="491"/>
      <c r="O30" s="216" t="str">
        <f t="shared" si="3"/>
        <v/>
      </c>
      <c r="P30" s="497" t="str">
        <f t="shared" si="4"/>
        <v/>
      </c>
    </row>
  </sheetData>
  <mergeCells count="8">
    <mergeCell ref="E9:N9"/>
    <mergeCell ref="D6:N6"/>
    <mergeCell ref="D7:N7"/>
    <mergeCell ref="D8:N8"/>
    <mergeCell ref="D1:N1"/>
    <mergeCell ref="D2:N2"/>
    <mergeCell ref="D3:N3"/>
    <mergeCell ref="D5:N5"/>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S64"/>
  <sheetViews>
    <sheetView showGridLines="0" topLeftCell="A52" zoomScale="60" zoomScaleNormal="60" workbookViewId="0">
      <selection activeCell="M54" sqref="M54:S63"/>
    </sheetView>
  </sheetViews>
  <sheetFormatPr defaultColWidth="11.42578125" defaultRowHeight="15.75"/>
  <cols>
    <col min="1" max="1" width="11.42578125" style="399"/>
    <col min="2" max="2" width="11.42578125" style="389" collapsed="1"/>
    <col min="3" max="3" width="3.85546875" style="389" bestFit="1" customWidth="1" collapsed="1"/>
    <col min="4" max="4" width="45.140625" style="389" customWidth="1" collapsed="1"/>
    <col min="5" max="11" width="14.140625" style="389" customWidth="1" collapsed="1"/>
    <col min="12" max="12" width="3.85546875" style="389" customWidth="1" collapsed="1"/>
    <col min="13" max="19" width="17.5703125" style="389" customWidth="1" collapsed="1"/>
    <col min="20" max="16384" width="11.42578125" style="399"/>
  </cols>
  <sheetData>
    <row r="1" spans="2:19" ht="16.5" thickBot="1"/>
    <row r="2" spans="2:19" s="400" customFormat="1" ht="31.5" customHeight="1" thickBot="1">
      <c r="B2" s="721"/>
      <c r="C2" s="722"/>
      <c r="D2" s="722"/>
      <c r="E2" s="713" t="s">
        <v>567</v>
      </c>
      <c r="F2" s="713"/>
      <c r="G2" s="713"/>
      <c r="H2" s="713"/>
      <c r="I2" s="713"/>
      <c r="J2" s="713"/>
      <c r="K2" s="713"/>
      <c r="L2" s="713"/>
      <c r="M2" s="713"/>
      <c r="N2" s="713"/>
      <c r="O2" s="714"/>
      <c r="P2" s="709" t="s">
        <v>111</v>
      </c>
      <c r="Q2" s="710"/>
      <c r="R2" s="649" t="s">
        <v>563</v>
      </c>
      <c r="S2" s="650"/>
    </row>
    <row r="3" spans="2:19" s="400" customFormat="1" ht="31.5" customHeight="1" thickBot="1">
      <c r="B3" s="723"/>
      <c r="C3" s="724"/>
      <c r="D3" s="724"/>
      <c r="E3" s="713" t="s">
        <v>568</v>
      </c>
      <c r="F3" s="713"/>
      <c r="G3" s="713"/>
      <c r="H3" s="713"/>
      <c r="I3" s="713"/>
      <c r="J3" s="713"/>
      <c r="K3" s="713"/>
      <c r="L3" s="713"/>
      <c r="M3" s="713"/>
      <c r="N3" s="713"/>
      <c r="O3" s="714"/>
      <c r="P3" s="655" t="s">
        <v>112</v>
      </c>
      <c r="Q3" s="656"/>
      <c r="R3" s="651">
        <v>2</v>
      </c>
      <c r="S3" s="652"/>
    </row>
    <row r="4" spans="2:19" s="400" customFormat="1" ht="31.5" customHeight="1" thickBot="1">
      <c r="B4" s="725"/>
      <c r="C4" s="726"/>
      <c r="D4" s="726"/>
      <c r="E4" s="717" t="s">
        <v>569</v>
      </c>
      <c r="F4" s="717"/>
      <c r="G4" s="717"/>
      <c r="H4" s="717"/>
      <c r="I4" s="717"/>
      <c r="J4" s="717"/>
      <c r="K4" s="717"/>
      <c r="L4" s="717"/>
      <c r="M4" s="717"/>
      <c r="N4" s="717"/>
      <c r="O4" s="718"/>
      <c r="P4" s="711" t="s">
        <v>565</v>
      </c>
      <c r="Q4" s="712"/>
      <c r="R4" s="653">
        <v>43580</v>
      </c>
      <c r="S4" s="654"/>
    </row>
    <row r="5" spans="2:19" s="400" customFormat="1" ht="18" hidden="1" customHeight="1" thickBot="1">
      <c r="B5" s="429"/>
      <c r="C5" s="402"/>
      <c r="D5" s="402"/>
      <c r="E5" s="719"/>
      <c r="F5" s="719"/>
      <c r="G5" s="719"/>
      <c r="H5" s="719"/>
      <c r="I5" s="719"/>
      <c r="J5" s="719"/>
      <c r="K5" s="719"/>
      <c r="L5" s="719"/>
      <c r="M5" s="719"/>
      <c r="N5" s="719"/>
      <c r="O5" s="720"/>
      <c r="P5" s="401"/>
      <c r="Q5" s="402"/>
      <c r="R5" s="430"/>
      <c r="S5" s="431"/>
    </row>
    <row r="7" spans="2:19" s="400" customFormat="1" ht="34.5" customHeight="1">
      <c r="B7" s="715" t="s">
        <v>4</v>
      </c>
      <c r="C7" s="715"/>
      <c r="D7" s="715"/>
      <c r="E7" s="716" t="str">
        <f>IF('Contexto Proceso'!$D$7="","",'Contexto Proceso'!$D$7)</f>
        <v>CARRERA NOTARIAL Y REGISTRAL</v>
      </c>
      <c r="F7" s="716"/>
      <c r="G7" s="716"/>
      <c r="H7" s="716"/>
      <c r="I7" s="716"/>
      <c r="J7" s="716"/>
      <c r="K7" s="716"/>
      <c r="L7" s="716"/>
      <c r="M7" s="716"/>
      <c r="N7" s="716"/>
      <c r="O7" s="716"/>
      <c r="P7" s="716"/>
      <c r="Q7" s="716"/>
      <c r="R7" s="716"/>
      <c r="S7" s="716"/>
    </row>
    <row r="8" spans="2:19" s="400" customFormat="1" ht="11.45" customHeight="1">
      <c r="B8" s="386"/>
      <c r="C8" s="386"/>
      <c r="D8" s="386"/>
      <c r="E8" s="403"/>
      <c r="F8" s="403"/>
      <c r="G8" s="403"/>
      <c r="H8" s="403"/>
      <c r="I8" s="61"/>
      <c r="J8" s="386"/>
      <c r="K8" s="386"/>
      <c r="L8" s="386"/>
      <c r="M8" s="61"/>
      <c r="N8" s="61"/>
      <c r="O8" s="60"/>
      <c r="P8" s="60"/>
      <c r="Q8" s="60"/>
      <c r="R8" s="60"/>
      <c r="S8" s="60"/>
    </row>
    <row r="9" spans="2:19" s="400" customFormat="1" ht="52.5" customHeight="1">
      <c r="B9" s="715" t="s">
        <v>31</v>
      </c>
      <c r="C9" s="715"/>
      <c r="D9" s="715"/>
      <c r="E9"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F9" s="716"/>
      <c r="G9" s="716"/>
      <c r="H9" s="716"/>
      <c r="I9" s="716"/>
      <c r="J9" s="716"/>
      <c r="K9" s="716"/>
      <c r="L9" s="716"/>
      <c r="M9" s="716"/>
      <c r="N9" s="716"/>
      <c r="O9" s="716"/>
      <c r="P9" s="716"/>
      <c r="Q9" s="716"/>
      <c r="R9" s="716"/>
      <c r="S9" s="716"/>
    </row>
    <row r="10" spans="2:19" s="400" customFormat="1" ht="11.45" customHeight="1">
      <c r="B10" s="386"/>
      <c r="C10" s="386"/>
      <c r="D10" s="386"/>
      <c r="E10" s="387"/>
      <c r="F10" s="387"/>
      <c r="G10" s="387"/>
      <c r="H10" s="387"/>
      <c r="I10" s="387"/>
      <c r="J10" s="387"/>
      <c r="K10" s="387"/>
      <c r="L10" s="387"/>
      <c r="M10" s="387"/>
      <c r="N10" s="387"/>
      <c r="O10" s="387"/>
      <c r="P10" s="387"/>
      <c r="Q10" s="387"/>
      <c r="R10" s="387"/>
      <c r="S10" s="387"/>
    </row>
    <row r="11" spans="2:19" s="400" customFormat="1" ht="47.25" customHeight="1">
      <c r="B11" s="715" t="s">
        <v>30</v>
      </c>
      <c r="C11" s="715"/>
      <c r="D11" s="715"/>
      <c r="E11" s="716" t="s">
        <v>703</v>
      </c>
      <c r="F11" s="716"/>
      <c r="G11" s="716"/>
      <c r="H11" s="716"/>
      <c r="I11" s="716"/>
      <c r="J11" s="716"/>
      <c r="K11" s="716"/>
      <c r="L11" s="716"/>
      <c r="M11" s="716"/>
      <c r="N11" s="716"/>
      <c r="O11" s="716"/>
      <c r="P11" s="716"/>
      <c r="Q11" s="716"/>
      <c r="R11" s="716"/>
      <c r="S11" s="716"/>
    </row>
    <row r="12" spans="2:19" s="404" customFormat="1">
      <c r="D12" s="64"/>
      <c r="E12" s="405"/>
      <c r="F12" s="405"/>
      <c r="G12" s="405"/>
      <c r="H12" s="405"/>
      <c r="I12" s="405"/>
      <c r="J12" s="405"/>
      <c r="K12" s="64"/>
      <c r="L12" s="72"/>
      <c r="M12" s="72"/>
      <c r="N12" s="72"/>
      <c r="O12" s="72"/>
      <c r="P12" s="72"/>
      <c r="Q12" s="72"/>
      <c r="R12" s="72"/>
      <c r="S12" s="72"/>
    </row>
    <row r="13" spans="2:19" s="404" customFormat="1" ht="26.25">
      <c r="B13" s="680" t="s">
        <v>675</v>
      </c>
      <c r="C13" s="680"/>
      <c r="D13" s="680"/>
      <c r="E13" s="680"/>
      <c r="F13" s="680"/>
      <c r="G13" s="680"/>
      <c r="H13" s="680"/>
      <c r="I13" s="680"/>
      <c r="J13" s="680"/>
      <c r="K13" s="680"/>
      <c r="L13" s="680"/>
      <c r="M13" s="680"/>
      <c r="N13" s="680"/>
      <c r="O13" s="680"/>
      <c r="P13" s="680"/>
      <c r="Q13" s="680"/>
      <c r="R13" s="680"/>
      <c r="S13" s="680"/>
    </row>
    <row r="14" spans="2:19" s="404" customFormat="1" ht="16.5" thickBot="1">
      <c r="D14" s="64"/>
      <c r="E14" s="405"/>
      <c r="F14" s="405"/>
      <c r="G14" s="405"/>
      <c r="H14" s="405"/>
      <c r="I14" s="405"/>
      <c r="J14" s="405"/>
      <c r="K14" s="64"/>
      <c r="L14" s="72"/>
      <c r="M14" s="72"/>
      <c r="N14" s="72"/>
      <c r="O14" s="72"/>
      <c r="P14" s="72"/>
      <c r="Q14" s="72"/>
      <c r="R14" s="72"/>
      <c r="S14" s="72"/>
    </row>
    <row r="15" spans="2:19" ht="26.25">
      <c r="B15" s="681" t="str">
        <f>'Contexto Proceso'!D7</f>
        <v>CARRERA NOTARIAL Y REGISTRAL</v>
      </c>
      <c r="C15" s="682"/>
      <c r="D15" s="683"/>
      <c r="E15" s="688" t="s">
        <v>698</v>
      </c>
      <c r="F15" s="689"/>
      <c r="G15" s="689"/>
      <c r="H15" s="689"/>
      <c r="I15" s="689"/>
      <c r="J15" s="689"/>
      <c r="K15" s="690"/>
      <c r="L15" s="406"/>
      <c r="M15" s="691" t="s">
        <v>699</v>
      </c>
      <c r="N15" s="692"/>
      <c r="O15" s="692"/>
      <c r="P15" s="692"/>
      <c r="Q15" s="692"/>
      <c r="R15" s="692"/>
      <c r="S15" s="693"/>
    </row>
    <row r="16" spans="2:19">
      <c r="B16" s="684"/>
      <c r="C16" s="685"/>
      <c r="D16" s="686"/>
      <c r="E16" s="436">
        <v>1</v>
      </c>
      <c r="F16" s="437">
        <v>2</v>
      </c>
      <c r="G16" s="437">
        <v>3</v>
      </c>
      <c r="H16" s="437">
        <v>4</v>
      </c>
      <c r="I16" s="437">
        <v>5</v>
      </c>
      <c r="J16" s="437">
        <v>6</v>
      </c>
      <c r="K16" s="438">
        <v>7</v>
      </c>
      <c r="L16" s="72"/>
      <c r="M16" s="440">
        <v>1</v>
      </c>
      <c r="N16" s="441">
        <v>2</v>
      </c>
      <c r="O16" s="441">
        <v>3</v>
      </c>
      <c r="P16" s="441">
        <v>4</v>
      </c>
      <c r="Q16" s="441">
        <v>5</v>
      </c>
      <c r="R16" s="441">
        <v>6</v>
      </c>
      <c r="S16" s="441">
        <v>7</v>
      </c>
    </row>
    <row r="17" spans="2:19" ht="126">
      <c r="B17" s="684"/>
      <c r="C17" s="685"/>
      <c r="D17" s="687"/>
      <c r="E17" s="439" t="str">
        <f>+IF('Contexto Proceso'!$D76="","",'Contexto Proceso'!$D76)</f>
        <v>Cambios normativos - Hermenéutica Jurídica</v>
      </c>
      <c r="F17" s="439" t="str">
        <f>+IF('Contexto Proceso'!$D77="","",'Contexto Proceso'!$D77)</f>
        <v/>
      </c>
      <c r="G17" s="439" t="str">
        <f>+IF('Contexto Proceso'!$D78="","",'Contexto Proceso'!$D78)</f>
        <v/>
      </c>
      <c r="H17" s="439" t="str">
        <f>+IF('Contexto Proceso'!$D79="","",'Contexto Proceso'!$D79)</f>
        <v/>
      </c>
      <c r="I17" s="439" t="str">
        <f>+IF('Contexto Proceso'!$D80="","",'Contexto Proceso'!$D80)</f>
        <v/>
      </c>
      <c r="J17" s="439" t="str">
        <f>+IF('Contexto Proceso'!$D81="","",'Contexto Proceso'!$D81)</f>
        <v/>
      </c>
      <c r="K17" s="439" t="str">
        <f>+IF('Contexto Proceso'!$D82="","",'Contexto Proceso'!$D82)</f>
        <v/>
      </c>
      <c r="L17" s="72"/>
      <c r="M17" s="442" t="str">
        <f>+IF('Contexto Proceso'!$D67="","",'Contexto Proceso'!$D67)</f>
        <v>Cambios de jefatura por cambios de gobierno</v>
      </c>
      <c r="N17" s="442" t="str">
        <f>+IF('Contexto Proceso'!$D68="","",'Contexto Proceso'!$D68)</f>
        <v>Los fenomenos sociales, emergencias economicas, sociales, sanitarias y ecologicas y paros</v>
      </c>
      <c r="O17" s="442" t="str">
        <f>+IF('Contexto Proceso'!$D69="","",'Contexto Proceso'!$D69)</f>
        <v>Cambio de normatividad - Actualizar las normas</v>
      </c>
      <c r="P17" s="442" t="str">
        <f>+IF('Contexto Proceso'!$D70="","",'Contexto Proceso'!$D70)</f>
        <v/>
      </c>
      <c r="Q17" s="442" t="str">
        <f>+IF('Contexto Proceso'!$D71="","",'Contexto Proceso'!$D71)</f>
        <v/>
      </c>
      <c r="R17" s="442" t="str">
        <f>+IF('Contexto Proceso'!$D71="","",'Contexto Proceso'!$D71)</f>
        <v/>
      </c>
      <c r="S17" s="442" t="str">
        <f>+IF('Contexto Proceso'!$D72="","",'Contexto Proceso'!$D72)</f>
        <v/>
      </c>
    </row>
    <row r="18" spans="2:19" ht="31.5">
      <c r="B18" s="694" t="s">
        <v>668</v>
      </c>
      <c r="C18" s="432">
        <v>1</v>
      </c>
      <c r="D18" s="433" t="str">
        <f>+IF('Contexto Proceso'!$D58="","",'Contexto Proceso'!$D58)</f>
        <v>Compromiso de la jefatura y sus funcionarios</v>
      </c>
      <c r="E18" s="481">
        <v>5</v>
      </c>
      <c r="F18" s="481"/>
      <c r="G18" s="364"/>
      <c r="H18" s="364"/>
      <c r="I18" s="364"/>
      <c r="J18" s="364"/>
      <c r="K18" s="365"/>
      <c r="L18" s="72"/>
      <c r="M18" s="480">
        <v>1</v>
      </c>
      <c r="N18" s="481">
        <v>1</v>
      </c>
      <c r="O18" s="481">
        <v>3</v>
      </c>
      <c r="P18" s="364"/>
      <c r="Q18" s="364"/>
      <c r="R18" s="364"/>
      <c r="S18" s="364"/>
    </row>
    <row r="19" spans="2:19">
      <c r="B19" s="694"/>
      <c r="C19" s="432">
        <v>2</v>
      </c>
      <c r="D19" s="433" t="str">
        <f>+IF('Contexto Proceso'!$D59="","",'Contexto Proceso'!$D59)</f>
        <v>Servidores publicos idoneos y calificados</v>
      </c>
      <c r="E19" s="481">
        <v>5</v>
      </c>
      <c r="F19" s="481"/>
      <c r="G19" s="364"/>
      <c r="H19" s="364"/>
      <c r="I19" s="364"/>
      <c r="J19" s="364"/>
      <c r="K19" s="365"/>
      <c r="L19" s="72"/>
      <c r="M19" s="480">
        <v>1</v>
      </c>
      <c r="N19" s="481">
        <v>1</v>
      </c>
      <c r="O19" s="481">
        <v>3</v>
      </c>
      <c r="P19" s="364"/>
      <c r="Q19" s="364"/>
      <c r="R19" s="364"/>
      <c r="S19" s="364"/>
    </row>
    <row r="20" spans="2:19">
      <c r="B20" s="694"/>
      <c r="C20" s="432">
        <v>3</v>
      </c>
      <c r="D20" s="433" t="str">
        <f>+IF('Contexto Proceso'!$D60="","",'Contexto Proceso'!$D60)</f>
        <v/>
      </c>
      <c r="E20" s="481"/>
      <c r="F20" s="481"/>
      <c r="G20" s="364"/>
      <c r="H20" s="364"/>
      <c r="I20" s="364"/>
      <c r="J20" s="364"/>
      <c r="K20" s="365"/>
      <c r="L20" s="72"/>
      <c r="M20" s="480"/>
      <c r="N20" s="481"/>
      <c r="O20" s="481"/>
      <c r="P20" s="364"/>
      <c r="Q20" s="364"/>
      <c r="R20" s="364"/>
      <c r="S20" s="364"/>
    </row>
    <row r="21" spans="2:19">
      <c r="B21" s="694"/>
      <c r="C21" s="432">
        <v>4</v>
      </c>
      <c r="D21" s="433" t="str">
        <f>+IF('Contexto Proceso'!$D61="","",'Contexto Proceso'!$D61)</f>
        <v/>
      </c>
      <c r="E21" s="364"/>
      <c r="F21" s="364"/>
      <c r="G21" s="364"/>
      <c r="H21" s="364"/>
      <c r="I21" s="364"/>
      <c r="J21" s="364"/>
      <c r="K21" s="365"/>
      <c r="L21" s="72"/>
      <c r="M21" s="407"/>
      <c r="N21" s="364"/>
      <c r="O21" s="364"/>
      <c r="P21" s="364"/>
      <c r="Q21" s="364"/>
      <c r="R21" s="364"/>
      <c r="S21" s="364"/>
    </row>
    <row r="22" spans="2:19">
      <c r="B22" s="694"/>
      <c r="C22" s="432">
        <v>5</v>
      </c>
      <c r="D22" s="433" t="str">
        <f>+IF('Contexto Proceso'!$D62="","",'Contexto Proceso'!$D62)</f>
        <v/>
      </c>
      <c r="E22" s="364"/>
      <c r="F22" s="364"/>
      <c r="G22" s="364"/>
      <c r="H22" s="364"/>
      <c r="I22" s="364"/>
      <c r="J22" s="364"/>
      <c r="K22" s="365"/>
      <c r="L22" s="72"/>
      <c r="M22" s="407"/>
      <c r="N22" s="364"/>
      <c r="O22" s="364"/>
      <c r="P22" s="364"/>
      <c r="Q22" s="364"/>
      <c r="R22" s="364"/>
      <c r="S22" s="364"/>
    </row>
    <row r="23" spans="2:19">
      <c r="B23" s="694"/>
      <c r="C23" s="432">
        <v>6</v>
      </c>
      <c r="D23" s="433" t="str">
        <f>+IF('Contexto Proceso'!$D63="","",'Contexto Proceso'!$D63)</f>
        <v/>
      </c>
      <c r="E23" s="364"/>
      <c r="F23" s="364"/>
      <c r="G23" s="364"/>
      <c r="H23" s="364"/>
      <c r="I23" s="364"/>
      <c r="J23" s="364"/>
      <c r="K23" s="365"/>
      <c r="L23" s="72"/>
      <c r="M23" s="407"/>
      <c r="N23" s="364"/>
      <c r="O23" s="364"/>
      <c r="P23" s="364"/>
      <c r="Q23" s="364"/>
      <c r="R23" s="364"/>
      <c r="S23" s="364"/>
    </row>
    <row r="24" spans="2:19" ht="16.5" thickBot="1">
      <c r="B24" s="694"/>
      <c r="C24" s="432">
        <v>7</v>
      </c>
      <c r="D24" s="433" t="str">
        <f>+IF('Contexto Proceso'!$D64="","",'Contexto Proceso'!$D64)</f>
        <v/>
      </c>
      <c r="E24" s="364"/>
      <c r="F24" s="364"/>
      <c r="G24" s="364"/>
      <c r="H24" s="364"/>
      <c r="I24" s="364"/>
      <c r="J24" s="364"/>
      <c r="K24" s="365"/>
      <c r="L24" s="70"/>
      <c r="M24" s="408"/>
      <c r="N24" s="409"/>
      <c r="O24" s="409"/>
      <c r="P24" s="409"/>
      <c r="Q24" s="409"/>
      <c r="R24" s="409"/>
      <c r="S24" s="409"/>
    </row>
    <row r="25" spans="2:19" s="411" customFormat="1" ht="33" customHeight="1" thickBot="1">
      <c r="B25" s="695"/>
      <c r="C25" s="679" t="s">
        <v>590</v>
      </c>
      <c r="D25" s="696"/>
      <c r="E25" s="697">
        <f>+SUM(E18:K24)</f>
        <v>10</v>
      </c>
      <c r="F25" s="697"/>
      <c r="G25" s="697"/>
      <c r="H25" s="697"/>
      <c r="I25" s="697"/>
      <c r="J25" s="697"/>
      <c r="K25" s="698"/>
      <c r="L25" s="410"/>
      <c r="M25" s="699">
        <f>+SUM(M18:S24)</f>
        <v>10</v>
      </c>
      <c r="N25" s="700"/>
      <c r="O25" s="700"/>
      <c r="P25" s="700"/>
      <c r="Q25" s="700"/>
      <c r="R25" s="700"/>
      <c r="S25" s="700"/>
    </row>
    <row r="26" spans="2:19" s="414" customFormat="1" ht="16.5" thickBot="1">
      <c r="B26" s="412"/>
      <c r="C26" s="482"/>
      <c r="D26" s="482"/>
      <c r="E26" s="413"/>
      <c r="F26" s="484" t="s">
        <v>700</v>
      </c>
      <c r="G26" s="413"/>
      <c r="H26" s="413"/>
      <c r="I26" s="413"/>
      <c r="J26" s="413"/>
      <c r="K26" s="413"/>
      <c r="L26" s="70"/>
      <c r="M26" s="413"/>
      <c r="N26" s="413"/>
      <c r="O26" s="485" t="s">
        <v>701</v>
      </c>
      <c r="P26" s="413"/>
      <c r="Q26" s="413"/>
      <c r="R26" s="413"/>
      <c r="S26" s="413"/>
    </row>
    <row r="27" spans="2:19" ht="60" customHeight="1">
      <c r="B27" s="677" t="s">
        <v>669</v>
      </c>
      <c r="C27" s="443">
        <v>1</v>
      </c>
      <c r="D27" s="435" t="str">
        <f>+IF('Contexto Proceso'!$D46="","",'Contexto Proceso'!$D46)</f>
        <v xml:space="preserve">Falta de personal </v>
      </c>
      <c r="E27" s="479">
        <v>1</v>
      </c>
      <c r="F27" s="479"/>
      <c r="G27" s="415"/>
      <c r="H27" s="415"/>
      <c r="I27" s="415"/>
      <c r="J27" s="415"/>
      <c r="K27" s="415"/>
      <c r="L27" s="72"/>
      <c r="M27" s="478">
        <v>1</v>
      </c>
      <c r="N27" s="479">
        <v>1</v>
      </c>
      <c r="O27" s="415">
        <v>1</v>
      </c>
      <c r="P27" s="415"/>
      <c r="Q27" s="415"/>
      <c r="R27" s="415"/>
      <c r="S27" s="415"/>
    </row>
    <row r="28" spans="2:19" ht="60" customHeight="1">
      <c r="B28" s="677"/>
      <c r="C28" s="434">
        <v>2</v>
      </c>
      <c r="D28" s="435" t="str">
        <f>+IF('Contexto Proceso'!$D47="","",'Contexto Proceso'!$D47)</f>
        <v>Archivo de los asuntos referentes a Carrera Notarial no se encuentra actualizado</v>
      </c>
      <c r="E28" s="481">
        <v>1</v>
      </c>
      <c r="F28" s="481"/>
      <c r="G28" s="364"/>
      <c r="H28" s="364"/>
      <c r="I28" s="364"/>
      <c r="J28" s="364"/>
      <c r="K28" s="364"/>
      <c r="L28" s="72"/>
      <c r="M28" s="480">
        <v>1</v>
      </c>
      <c r="N28" s="481">
        <v>1</v>
      </c>
      <c r="O28" s="364">
        <v>1</v>
      </c>
      <c r="P28" s="364"/>
      <c r="Q28" s="364"/>
      <c r="R28" s="364"/>
      <c r="S28" s="364"/>
    </row>
    <row r="29" spans="2:19" ht="60" customHeight="1">
      <c r="B29" s="677"/>
      <c r="C29" s="434">
        <v>3</v>
      </c>
      <c r="D29" s="435" t="str">
        <f>+IF('Contexto Proceso'!$D48="","",'Contexto Proceso'!$D48)</f>
        <v>Asignacion tardia del reparto de peticiones por demora de las demas dependencias</v>
      </c>
      <c r="E29" s="481">
        <v>1</v>
      </c>
      <c r="F29" s="481"/>
      <c r="G29" s="364"/>
      <c r="H29" s="364"/>
      <c r="I29" s="364"/>
      <c r="J29" s="364"/>
      <c r="K29" s="364"/>
      <c r="L29" s="72"/>
      <c r="M29" s="480">
        <v>1</v>
      </c>
      <c r="N29" s="481">
        <v>1</v>
      </c>
      <c r="O29" s="364">
        <v>1</v>
      </c>
      <c r="P29" s="364"/>
      <c r="Q29" s="364"/>
      <c r="R29" s="364"/>
      <c r="S29" s="364"/>
    </row>
    <row r="30" spans="2:19" ht="47.25">
      <c r="B30" s="677"/>
      <c r="C30" s="434">
        <v>4</v>
      </c>
      <c r="D30" s="435" t="str">
        <f>+IF('Contexto Proceso'!$D49="","",'Contexto Proceso'!$D49)</f>
        <v>Falta de un sistema de información para la socialización del estado de las notarias y peticiones en general</v>
      </c>
      <c r="E30" s="481">
        <v>1</v>
      </c>
      <c r="F30" s="481"/>
      <c r="G30" s="364"/>
      <c r="H30" s="364"/>
      <c r="I30" s="364"/>
      <c r="J30" s="364"/>
      <c r="K30" s="364"/>
      <c r="L30" s="72"/>
      <c r="M30" s="480">
        <v>1</v>
      </c>
      <c r="N30" s="481">
        <v>1</v>
      </c>
      <c r="O30" s="364">
        <v>1</v>
      </c>
      <c r="P30" s="364"/>
      <c r="Q30" s="364"/>
      <c r="R30" s="364"/>
      <c r="S30" s="364"/>
    </row>
    <row r="31" spans="2:19">
      <c r="B31" s="677"/>
      <c r="C31" s="434">
        <v>5</v>
      </c>
      <c r="D31" s="435" t="str">
        <f>+IF('Contexto Proceso'!$D50="","",'Contexto Proceso'!$D50)</f>
        <v>Alta rotacion de personal contratista</v>
      </c>
      <c r="E31" s="364">
        <v>1</v>
      </c>
      <c r="F31" s="364"/>
      <c r="G31" s="364"/>
      <c r="H31" s="364"/>
      <c r="I31" s="364"/>
      <c r="J31" s="364"/>
      <c r="K31" s="364"/>
      <c r="L31" s="72"/>
      <c r="M31" s="407">
        <v>1</v>
      </c>
      <c r="N31" s="364">
        <v>1</v>
      </c>
      <c r="O31" s="364">
        <v>1</v>
      </c>
      <c r="P31" s="364"/>
      <c r="Q31" s="364"/>
      <c r="R31" s="364"/>
      <c r="S31" s="364"/>
    </row>
    <row r="32" spans="2:19" ht="31.5">
      <c r="B32" s="677"/>
      <c r="C32" s="434">
        <v>6</v>
      </c>
      <c r="D32" s="435" t="str">
        <f>+IF('Contexto Proceso'!$D51="","",'Contexto Proceso'!$D51)</f>
        <v>Falta de recursos financieros para la ejecucion de las actividades del proceso</v>
      </c>
      <c r="E32" s="364">
        <v>1</v>
      </c>
      <c r="F32" s="364"/>
      <c r="G32" s="364"/>
      <c r="H32" s="364"/>
      <c r="I32" s="364"/>
      <c r="J32" s="364"/>
      <c r="K32" s="364"/>
      <c r="L32" s="72"/>
      <c r="M32" s="407">
        <v>1</v>
      </c>
      <c r="N32" s="364">
        <v>1</v>
      </c>
      <c r="O32" s="364">
        <v>1</v>
      </c>
      <c r="P32" s="364"/>
      <c r="Q32" s="364"/>
      <c r="R32" s="364"/>
      <c r="S32" s="364"/>
    </row>
    <row r="33" spans="2:19" ht="47.25">
      <c r="B33" s="677"/>
      <c r="C33" s="434">
        <v>7</v>
      </c>
      <c r="D33" s="435" t="str">
        <f>+IF('Contexto Proceso'!$D49="","",'Contexto Proceso'!$D49)</f>
        <v>Falta de un sistema de información para la socialización del estado de las notarias y peticiones en general</v>
      </c>
      <c r="E33" s="364">
        <v>1</v>
      </c>
      <c r="F33" s="364"/>
      <c r="G33" s="364"/>
      <c r="H33" s="364"/>
      <c r="I33" s="364"/>
      <c r="J33" s="364"/>
      <c r="K33" s="364"/>
      <c r="L33" s="72"/>
      <c r="M33" s="407">
        <v>1</v>
      </c>
      <c r="N33" s="364">
        <v>1</v>
      </c>
      <c r="O33" s="364">
        <v>1</v>
      </c>
      <c r="P33" s="364"/>
      <c r="Q33" s="364"/>
      <c r="R33" s="364"/>
      <c r="S33" s="364"/>
    </row>
    <row r="34" spans="2:19">
      <c r="B34" s="677"/>
      <c r="C34" s="444">
        <v>8</v>
      </c>
      <c r="D34" s="493"/>
      <c r="E34" s="364"/>
      <c r="F34" s="364"/>
      <c r="G34" s="364"/>
      <c r="H34" s="364"/>
      <c r="I34" s="364"/>
      <c r="J34" s="364"/>
      <c r="K34" s="364"/>
      <c r="L34" s="72"/>
      <c r="M34" s="407"/>
      <c r="N34" s="364"/>
      <c r="O34" s="364"/>
      <c r="P34" s="364"/>
      <c r="Q34" s="364"/>
      <c r="R34" s="364"/>
      <c r="S34" s="364"/>
    </row>
    <row r="35" spans="2:19">
      <c r="B35" s="677"/>
      <c r="C35" s="444">
        <v>9</v>
      </c>
      <c r="D35" s="493"/>
      <c r="E35" s="364"/>
      <c r="F35" s="364"/>
      <c r="G35" s="364"/>
      <c r="H35" s="364"/>
      <c r="I35" s="364"/>
      <c r="J35" s="364"/>
      <c r="K35" s="364"/>
      <c r="L35" s="72"/>
      <c r="M35" s="407"/>
      <c r="N35" s="364"/>
      <c r="O35" s="364"/>
      <c r="P35" s="364"/>
      <c r="Q35" s="364"/>
      <c r="R35" s="364"/>
      <c r="S35" s="364"/>
    </row>
    <row r="36" spans="2:19">
      <c r="B36" s="677"/>
      <c r="C36" s="444">
        <v>10</v>
      </c>
      <c r="D36" s="493"/>
      <c r="E36" s="364"/>
      <c r="F36" s="364"/>
      <c r="G36" s="364"/>
      <c r="H36" s="364"/>
      <c r="I36" s="364"/>
      <c r="J36" s="364"/>
      <c r="K36" s="364"/>
      <c r="L36" s="72"/>
      <c r="M36" s="407"/>
      <c r="N36" s="364"/>
      <c r="O36" s="364"/>
      <c r="P36" s="364"/>
      <c r="Q36" s="364"/>
      <c r="R36" s="364"/>
      <c r="S36" s="364"/>
    </row>
    <row r="37" spans="2:19" s="411" customFormat="1" ht="33" customHeight="1" thickBot="1">
      <c r="B37" s="678"/>
      <c r="C37" s="679" t="s">
        <v>590</v>
      </c>
      <c r="D37" s="679"/>
      <c r="E37" s="663">
        <f>+SUM(E27:K36)</f>
        <v>7</v>
      </c>
      <c r="F37" s="663"/>
      <c r="G37" s="663"/>
      <c r="H37" s="663"/>
      <c r="I37" s="663"/>
      <c r="J37" s="663"/>
      <c r="K37" s="663"/>
      <c r="L37" s="410"/>
      <c r="M37" s="664">
        <f>+SUM(M27:S36)</f>
        <v>21</v>
      </c>
      <c r="N37" s="665"/>
      <c r="O37" s="665"/>
      <c r="P37" s="665"/>
      <c r="Q37" s="665"/>
      <c r="R37" s="665"/>
      <c r="S37" s="665"/>
    </row>
    <row r="38" spans="2:19">
      <c r="B38" s="412"/>
      <c r="C38" s="387"/>
      <c r="D38" s="387"/>
      <c r="E38" s="413"/>
      <c r="F38" s="413"/>
      <c r="G38" s="413"/>
      <c r="H38" s="413"/>
      <c r="I38" s="413"/>
      <c r="J38" s="413"/>
      <c r="K38" s="413"/>
      <c r="L38" s="70"/>
      <c r="M38" s="413"/>
      <c r="N38" s="413"/>
      <c r="O38" s="413"/>
      <c r="P38" s="413"/>
      <c r="Q38" s="413"/>
      <c r="R38" s="413"/>
      <c r="S38" s="413"/>
    </row>
    <row r="39" spans="2:19" ht="45.75" customHeight="1">
      <c r="B39" s="666" t="s">
        <v>670</v>
      </c>
      <c r="C39" s="666"/>
      <c r="D39" s="666"/>
      <c r="E39" s="666"/>
      <c r="F39" s="666"/>
      <c r="G39" s="666"/>
      <c r="H39" s="666"/>
      <c r="I39" s="666"/>
      <c r="J39" s="666"/>
      <c r="K39" s="666"/>
      <c r="L39" s="666"/>
      <c r="M39" s="666"/>
      <c r="N39" s="666"/>
      <c r="O39" s="666"/>
      <c r="P39" s="666"/>
      <c r="Q39" s="666"/>
      <c r="R39" s="666"/>
      <c r="S39" s="666"/>
    </row>
    <row r="40" spans="2:19" ht="16.5" thickBot="1">
      <c r="B40" s="416"/>
      <c r="C40" s="416"/>
      <c r="D40" s="416"/>
      <c r="E40" s="387"/>
      <c r="F40" s="387"/>
      <c r="G40" s="387"/>
      <c r="H40" s="387"/>
      <c r="I40" s="387"/>
      <c r="J40" s="387"/>
      <c r="K40" s="387"/>
      <c r="L40" s="387"/>
      <c r="M40" s="416"/>
      <c r="N40" s="417"/>
      <c r="O40" s="417"/>
      <c r="P40" s="417"/>
      <c r="Q40" s="417"/>
      <c r="R40" s="417"/>
      <c r="S40" s="417"/>
    </row>
    <row r="41" spans="2:19" ht="50.25" customHeight="1" thickBot="1">
      <c r="B41" s="667" t="s">
        <v>585</v>
      </c>
      <c r="C41" s="668"/>
      <c r="D41" s="668"/>
      <c r="E41" s="671" t="s">
        <v>588</v>
      </c>
      <c r="F41" s="672"/>
      <c r="G41" s="672"/>
      <c r="H41" s="672"/>
      <c r="I41" s="672"/>
      <c r="J41" s="672"/>
      <c r="K41" s="673"/>
      <c r="L41" s="70"/>
      <c r="M41" s="674" t="s">
        <v>589</v>
      </c>
      <c r="N41" s="675"/>
      <c r="O41" s="675"/>
      <c r="P41" s="675"/>
      <c r="Q41" s="675"/>
      <c r="R41" s="675"/>
      <c r="S41" s="676"/>
    </row>
    <row r="42" spans="2:19" ht="126.75" thickBot="1">
      <c r="B42" s="669"/>
      <c r="C42" s="670"/>
      <c r="D42" s="670"/>
      <c r="E42" s="445" t="str">
        <f t="shared" ref="E42:K42" si="0">E17</f>
        <v>Cambios normativos - Hermenéutica Jurídica</v>
      </c>
      <c r="F42" s="445" t="str">
        <f t="shared" si="0"/>
        <v/>
      </c>
      <c r="G42" s="445" t="str">
        <f t="shared" si="0"/>
        <v/>
      </c>
      <c r="H42" s="445" t="str">
        <f t="shared" si="0"/>
        <v/>
      </c>
      <c r="I42" s="445" t="str">
        <f t="shared" si="0"/>
        <v/>
      </c>
      <c r="J42" s="445" t="str">
        <f t="shared" si="0"/>
        <v/>
      </c>
      <c r="K42" s="446" t="str">
        <f t="shared" si="0"/>
        <v/>
      </c>
      <c r="L42" s="70"/>
      <c r="M42" s="447" t="str">
        <f t="shared" ref="M42:S42" si="1">M17</f>
        <v>Cambios de jefatura por cambios de gobierno</v>
      </c>
      <c r="N42" s="448" t="str">
        <f t="shared" si="1"/>
        <v>Los fenomenos sociales, emergencias economicas, sociales, sanitarias y ecologicas y paros</v>
      </c>
      <c r="O42" s="448" t="str">
        <f t="shared" si="1"/>
        <v>Cambio de normatividad - Actualizar las normas</v>
      </c>
      <c r="P42" s="448" t="str">
        <f t="shared" si="1"/>
        <v/>
      </c>
      <c r="Q42" s="448" t="str">
        <f t="shared" si="1"/>
        <v/>
      </c>
      <c r="R42" s="448" t="str">
        <f t="shared" si="1"/>
        <v/>
      </c>
      <c r="S42" s="449" t="str">
        <f t="shared" si="1"/>
        <v/>
      </c>
    </row>
    <row r="43" spans="2:19" ht="16.5" thickBot="1">
      <c r="B43" s="418"/>
      <c r="C43" s="418"/>
      <c r="D43" s="418"/>
      <c r="E43" s="419"/>
      <c r="F43" s="419"/>
      <c r="G43" s="419"/>
      <c r="H43" s="419"/>
      <c r="I43" s="419"/>
      <c r="J43" s="419"/>
      <c r="K43" s="419"/>
      <c r="L43" s="70"/>
      <c r="M43" s="420"/>
      <c r="N43" s="420"/>
      <c r="O43" s="420"/>
      <c r="P43" s="420"/>
      <c r="Q43" s="420"/>
      <c r="R43" s="420"/>
      <c r="S43" s="420"/>
    </row>
    <row r="44" spans="2:19" ht="50.25" customHeight="1" thickBot="1">
      <c r="B44" s="421"/>
      <c r="C44" s="421"/>
      <c r="D44" s="421"/>
      <c r="E44" s="657" t="s">
        <v>671</v>
      </c>
      <c r="F44" s="658"/>
      <c r="G44" s="658"/>
      <c r="H44" s="658"/>
      <c r="I44" s="658"/>
      <c r="J44" s="658"/>
      <c r="K44" s="659"/>
      <c r="L44" s="70"/>
      <c r="M44" s="660" t="s">
        <v>672</v>
      </c>
      <c r="N44" s="661"/>
      <c r="O44" s="661"/>
      <c r="P44" s="661"/>
      <c r="Q44" s="661"/>
      <c r="R44" s="661"/>
      <c r="S44" s="662"/>
    </row>
    <row r="45" spans="2:19" ht="31.5">
      <c r="B45" s="632" t="s">
        <v>586</v>
      </c>
      <c r="C45" s="494">
        <v>1</v>
      </c>
      <c r="D45" s="495" t="str">
        <f>+IF('Contexto Proceso'!$D58="","",'Contexto Proceso'!$D58)</f>
        <v>Compromiso de la jefatura y sus funcionarios</v>
      </c>
      <c r="E45" s="633" t="s">
        <v>720</v>
      </c>
      <c r="F45" s="634"/>
      <c r="G45" s="634"/>
      <c r="H45" s="634"/>
      <c r="I45" s="634"/>
      <c r="J45" s="634"/>
      <c r="K45" s="635"/>
      <c r="L45" s="70"/>
      <c r="M45" s="640" t="s">
        <v>704</v>
      </c>
      <c r="N45" s="634"/>
      <c r="O45" s="634"/>
      <c r="P45" s="634"/>
      <c r="Q45" s="634"/>
      <c r="R45" s="634"/>
      <c r="S45" s="635"/>
    </row>
    <row r="46" spans="2:19" ht="31.5">
      <c r="B46" s="632"/>
      <c r="C46" s="422">
        <v>2</v>
      </c>
      <c r="D46" s="495" t="str">
        <f>+IF('Contexto Proceso'!$D59="","",'Contexto Proceso'!$D59)</f>
        <v>Servidores publicos idoneos y calificados</v>
      </c>
      <c r="E46" s="636"/>
      <c r="F46" s="636"/>
      <c r="G46" s="636"/>
      <c r="H46" s="636"/>
      <c r="I46" s="636"/>
      <c r="J46" s="636"/>
      <c r="K46" s="637"/>
      <c r="L46" s="70"/>
      <c r="M46" s="641"/>
      <c r="N46" s="636"/>
      <c r="O46" s="636"/>
      <c r="P46" s="636"/>
      <c r="Q46" s="636"/>
      <c r="R46" s="636"/>
      <c r="S46" s="637"/>
    </row>
    <row r="47" spans="2:19">
      <c r="B47" s="632"/>
      <c r="C47" s="422">
        <v>3</v>
      </c>
      <c r="D47" s="495" t="str">
        <f>+IF('Contexto Proceso'!$D60="","",'Contexto Proceso'!$D60)</f>
        <v/>
      </c>
      <c r="E47" s="636"/>
      <c r="F47" s="636"/>
      <c r="G47" s="636"/>
      <c r="H47" s="636"/>
      <c r="I47" s="636"/>
      <c r="J47" s="636"/>
      <c r="K47" s="637"/>
      <c r="L47" s="70"/>
      <c r="M47" s="641"/>
      <c r="N47" s="636"/>
      <c r="O47" s="636"/>
      <c r="P47" s="636"/>
      <c r="Q47" s="636"/>
      <c r="R47" s="636"/>
      <c r="S47" s="637"/>
    </row>
    <row r="48" spans="2:19">
      <c r="B48" s="632"/>
      <c r="C48" s="422">
        <v>4</v>
      </c>
      <c r="D48" s="495" t="str">
        <f>+IF('Contexto Proceso'!$D61="","",'Contexto Proceso'!$D61)</f>
        <v/>
      </c>
      <c r="E48" s="636"/>
      <c r="F48" s="636"/>
      <c r="G48" s="636"/>
      <c r="H48" s="636"/>
      <c r="I48" s="636"/>
      <c r="J48" s="636"/>
      <c r="K48" s="637"/>
      <c r="L48" s="70"/>
      <c r="M48" s="641"/>
      <c r="N48" s="636"/>
      <c r="O48" s="636"/>
      <c r="P48" s="636"/>
      <c r="Q48" s="636"/>
      <c r="R48" s="636"/>
      <c r="S48" s="637"/>
    </row>
    <row r="49" spans="2:19">
      <c r="B49" s="632"/>
      <c r="C49" s="422">
        <v>5</v>
      </c>
      <c r="D49" s="495" t="str">
        <f>+IF('Contexto Proceso'!$D62="","",'Contexto Proceso'!$D62)</f>
        <v/>
      </c>
      <c r="E49" s="636"/>
      <c r="F49" s="636"/>
      <c r="G49" s="636"/>
      <c r="H49" s="636"/>
      <c r="I49" s="636"/>
      <c r="J49" s="636"/>
      <c r="K49" s="637"/>
      <c r="L49" s="70"/>
      <c r="M49" s="641"/>
      <c r="N49" s="636"/>
      <c r="O49" s="636"/>
      <c r="P49" s="636"/>
      <c r="Q49" s="636"/>
      <c r="R49" s="636"/>
      <c r="S49" s="637"/>
    </row>
    <row r="50" spans="2:19">
      <c r="B50" s="632"/>
      <c r="C50" s="422">
        <v>6</v>
      </c>
      <c r="D50" s="495" t="str">
        <f>+IF('Contexto Proceso'!$D63="","",'Contexto Proceso'!$D63)</f>
        <v/>
      </c>
      <c r="E50" s="636"/>
      <c r="F50" s="636"/>
      <c r="G50" s="636"/>
      <c r="H50" s="636"/>
      <c r="I50" s="636"/>
      <c r="J50" s="636"/>
      <c r="K50" s="637"/>
      <c r="L50" s="70"/>
      <c r="M50" s="641"/>
      <c r="N50" s="636"/>
      <c r="O50" s="636"/>
      <c r="P50" s="636"/>
      <c r="Q50" s="636"/>
      <c r="R50" s="636"/>
      <c r="S50" s="637"/>
    </row>
    <row r="51" spans="2:19" ht="16.5" thickBot="1">
      <c r="B51" s="632"/>
      <c r="C51" s="422">
        <v>7</v>
      </c>
      <c r="D51" s="495" t="str">
        <f>+IF('Contexto Proceso'!$D64="","",'Contexto Proceso'!$D64)</f>
        <v/>
      </c>
      <c r="E51" s="638"/>
      <c r="F51" s="638"/>
      <c r="G51" s="638"/>
      <c r="H51" s="638"/>
      <c r="I51" s="638"/>
      <c r="J51" s="638"/>
      <c r="K51" s="639"/>
      <c r="L51" s="70"/>
      <c r="M51" s="642"/>
      <c r="N51" s="638"/>
      <c r="O51" s="638"/>
      <c r="P51" s="638"/>
      <c r="Q51" s="638"/>
      <c r="R51" s="638"/>
      <c r="S51" s="639"/>
    </row>
    <row r="52" spans="2:19" ht="16.5" thickBot="1">
      <c r="B52" s="423"/>
      <c r="C52" s="424"/>
      <c r="D52" s="425"/>
      <c r="E52" s="426"/>
      <c r="F52" s="426"/>
      <c r="G52" s="426"/>
      <c r="H52" s="426"/>
      <c r="I52" s="426"/>
      <c r="J52" s="426"/>
      <c r="K52" s="426"/>
      <c r="L52" s="70"/>
      <c r="M52" s="426"/>
      <c r="N52" s="426"/>
      <c r="O52" s="426"/>
      <c r="P52" s="426"/>
      <c r="Q52" s="426"/>
      <c r="R52" s="426"/>
      <c r="S52" s="426"/>
    </row>
    <row r="53" spans="2:19" ht="50.25" customHeight="1" thickBot="1">
      <c r="B53" s="423"/>
      <c r="C53" s="424"/>
      <c r="D53" s="425"/>
      <c r="E53" s="643" t="s">
        <v>673</v>
      </c>
      <c r="F53" s="644"/>
      <c r="G53" s="644"/>
      <c r="H53" s="644"/>
      <c r="I53" s="644"/>
      <c r="J53" s="644"/>
      <c r="K53" s="645"/>
      <c r="L53" s="427"/>
      <c r="M53" s="646" t="s">
        <v>674</v>
      </c>
      <c r="N53" s="647"/>
      <c r="O53" s="647"/>
      <c r="P53" s="647"/>
      <c r="Q53" s="647"/>
      <c r="R53" s="647"/>
      <c r="S53" s="648"/>
    </row>
    <row r="54" spans="2:19">
      <c r="B54" s="707" t="s">
        <v>587</v>
      </c>
      <c r="C54" s="444">
        <v>1</v>
      </c>
      <c r="D54" s="496" t="str">
        <f>+IF('Contexto Proceso'!$D46="","",'Contexto Proceso'!$D46)</f>
        <v xml:space="preserve">Falta de personal </v>
      </c>
      <c r="E54" s="640" t="s">
        <v>705</v>
      </c>
      <c r="F54" s="633"/>
      <c r="G54" s="633"/>
      <c r="H54" s="633"/>
      <c r="I54" s="633"/>
      <c r="J54" s="633"/>
      <c r="K54" s="701"/>
      <c r="L54" s="70"/>
      <c r="M54" s="633" t="s">
        <v>721</v>
      </c>
      <c r="N54" s="633"/>
      <c r="O54" s="633"/>
      <c r="P54" s="633"/>
      <c r="Q54" s="633"/>
      <c r="R54" s="633"/>
      <c r="S54" s="633"/>
    </row>
    <row r="55" spans="2:19" ht="47.25">
      <c r="B55" s="708"/>
      <c r="C55" s="444">
        <v>2</v>
      </c>
      <c r="D55" s="496" t="str">
        <f>+IF('Contexto Proceso'!$D47="","",'Contexto Proceso'!$D47)</f>
        <v>Archivo de los asuntos referentes a Carrera Notarial no se encuentra actualizado</v>
      </c>
      <c r="E55" s="702"/>
      <c r="F55" s="703"/>
      <c r="G55" s="703"/>
      <c r="H55" s="703"/>
      <c r="I55" s="703"/>
      <c r="J55" s="703"/>
      <c r="K55" s="704"/>
      <c r="L55" s="70"/>
      <c r="M55" s="703"/>
      <c r="N55" s="703"/>
      <c r="O55" s="703"/>
      <c r="P55" s="703"/>
      <c r="Q55" s="703"/>
      <c r="R55" s="703"/>
      <c r="S55" s="703"/>
    </row>
    <row r="56" spans="2:19" ht="47.25">
      <c r="B56" s="708"/>
      <c r="C56" s="444">
        <v>3</v>
      </c>
      <c r="D56" s="496" t="str">
        <f>+IF('Contexto Proceso'!$D48="","",'Contexto Proceso'!$D48)</f>
        <v>Asignacion tardia del reparto de peticiones por demora de las demas dependencias</v>
      </c>
      <c r="E56" s="702"/>
      <c r="F56" s="703"/>
      <c r="G56" s="703"/>
      <c r="H56" s="703"/>
      <c r="I56" s="703"/>
      <c r="J56" s="703"/>
      <c r="K56" s="704"/>
      <c r="L56" s="70"/>
      <c r="M56" s="703"/>
      <c r="N56" s="703"/>
      <c r="O56" s="703"/>
      <c r="P56" s="703"/>
      <c r="Q56" s="703"/>
      <c r="R56" s="703"/>
      <c r="S56" s="703"/>
    </row>
    <row r="57" spans="2:19" ht="47.25">
      <c r="B57" s="708"/>
      <c r="C57" s="444">
        <v>4</v>
      </c>
      <c r="D57" s="496" t="str">
        <f>+IF('Contexto Proceso'!$D49="","",'Contexto Proceso'!$D49)</f>
        <v>Falta de un sistema de información para la socialización del estado de las notarias y peticiones en general</v>
      </c>
      <c r="E57" s="702"/>
      <c r="F57" s="703"/>
      <c r="G57" s="703"/>
      <c r="H57" s="703"/>
      <c r="I57" s="703"/>
      <c r="J57" s="703"/>
      <c r="K57" s="704"/>
      <c r="L57" s="70"/>
      <c r="M57" s="703"/>
      <c r="N57" s="703"/>
      <c r="O57" s="703"/>
      <c r="P57" s="703"/>
      <c r="Q57" s="703"/>
      <c r="R57" s="703"/>
      <c r="S57" s="703"/>
    </row>
    <row r="58" spans="2:19">
      <c r="B58" s="708"/>
      <c r="C58" s="444">
        <v>5</v>
      </c>
      <c r="D58" s="496" t="str">
        <f>+IF('Contexto Proceso'!$D50="","",'Contexto Proceso'!$D50)</f>
        <v>Alta rotacion de personal contratista</v>
      </c>
      <c r="E58" s="702"/>
      <c r="F58" s="703"/>
      <c r="G58" s="703"/>
      <c r="H58" s="703"/>
      <c r="I58" s="703"/>
      <c r="J58" s="703"/>
      <c r="K58" s="704"/>
      <c r="L58" s="70"/>
      <c r="M58" s="703"/>
      <c r="N58" s="703"/>
      <c r="O58" s="703"/>
      <c r="P58" s="703"/>
      <c r="Q58" s="703"/>
      <c r="R58" s="703"/>
      <c r="S58" s="703"/>
    </row>
    <row r="59" spans="2:19" ht="31.5">
      <c r="B59" s="708"/>
      <c r="C59" s="444">
        <v>6</v>
      </c>
      <c r="D59" s="496" t="str">
        <f>+IF('Contexto Proceso'!$D51="","",'Contexto Proceso'!$D51)</f>
        <v>Falta de recursos financieros para la ejecucion de las actividades del proceso</v>
      </c>
      <c r="E59" s="702"/>
      <c r="F59" s="703"/>
      <c r="G59" s="703"/>
      <c r="H59" s="703"/>
      <c r="I59" s="703"/>
      <c r="J59" s="703"/>
      <c r="K59" s="704"/>
      <c r="L59" s="70"/>
      <c r="M59" s="703"/>
      <c r="N59" s="703"/>
      <c r="O59" s="703"/>
      <c r="P59" s="703"/>
      <c r="Q59" s="703"/>
      <c r="R59" s="703"/>
      <c r="S59" s="703"/>
    </row>
    <row r="60" spans="2:19" ht="47.25">
      <c r="B60" s="708"/>
      <c r="C60" s="444">
        <v>7</v>
      </c>
      <c r="D60" s="496" t="str">
        <f>+IF('Contexto Proceso'!$D52="","",'Contexto Proceso'!$D52)</f>
        <v>Error involuntario en el estudio de las solicitudes presentadas por los notarios de carrera</v>
      </c>
      <c r="E60" s="702"/>
      <c r="F60" s="703"/>
      <c r="G60" s="703"/>
      <c r="H60" s="703"/>
      <c r="I60" s="703"/>
      <c r="J60" s="703"/>
      <c r="K60" s="704"/>
      <c r="L60" s="70"/>
      <c r="M60" s="703"/>
      <c r="N60" s="703"/>
      <c r="O60" s="703"/>
      <c r="P60" s="703"/>
      <c r="Q60" s="703"/>
      <c r="R60" s="703"/>
      <c r="S60" s="703"/>
    </row>
    <row r="61" spans="2:19">
      <c r="B61" s="708"/>
      <c r="C61" s="444">
        <v>8</v>
      </c>
      <c r="D61" s="493"/>
      <c r="E61" s="703"/>
      <c r="F61" s="703"/>
      <c r="G61" s="703"/>
      <c r="H61" s="703"/>
      <c r="I61" s="703"/>
      <c r="J61" s="703"/>
      <c r="K61" s="704"/>
      <c r="L61" s="70"/>
      <c r="M61" s="703"/>
      <c r="N61" s="703"/>
      <c r="O61" s="703"/>
      <c r="P61" s="703"/>
      <c r="Q61" s="703"/>
      <c r="R61" s="703"/>
      <c r="S61" s="703"/>
    </row>
    <row r="62" spans="2:19">
      <c r="B62" s="708"/>
      <c r="C62" s="444">
        <v>9</v>
      </c>
      <c r="D62" s="493"/>
      <c r="E62" s="703"/>
      <c r="F62" s="703"/>
      <c r="G62" s="703"/>
      <c r="H62" s="703"/>
      <c r="I62" s="703"/>
      <c r="J62" s="703"/>
      <c r="K62" s="704"/>
      <c r="L62" s="70"/>
      <c r="M62" s="703"/>
      <c r="N62" s="703"/>
      <c r="O62" s="703"/>
      <c r="P62" s="703"/>
      <c r="Q62" s="703"/>
      <c r="R62" s="703"/>
      <c r="S62" s="703"/>
    </row>
    <row r="63" spans="2:19" ht="16.5" thickBot="1">
      <c r="B63" s="708"/>
      <c r="C63" s="444">
        <v>10</v>
      </c>
      <c r="D63" s="493"/>
      <c r="E63" s="705"/>
      <c r="F63" s="705"/>
      <c r="G63" s="705"/>
      <c r="H63" s="705"/>
      <c r="I63" s="705"/>
      <c r="J63" s="705"/>
      <c r="K63" s="706"/>
      <c r="L63" s="70"/>
      <c r="M63" s="703"/>
      <c r="N63" s="703"/>
      <c r="O63" s="703"/>
      <c r="P63" s="703"/>
      <c r="Q63" s="703"/>
      <c r="R63" s="703"/>
      <c r="S63" s="703"/>
    </row>
    <row r="64" spans="2:19">
      <c r="L64" s="70"/>
    </row>
  </sheetData>
  <dataConsolidate/>
  <mergeCells count="43">
    <mergeCell ref="E54:K63"/>
    <mergeCell ref="M54:S63"/>
    <mergeCell ref="B54:B63"/>
    <mergeCell ref="P2:Q2"/>
    <mergeCell ref="P4:Q4"/>
    <mergeCell ref="E2:O2"/>
    <mergeCell ref="E3:O3"/>
    <mergeCell ref="B7:D7"/>
    <mergeCell ref="E7:S7"/>
    <mergeCell ref="E4:O4"/>
    <mergeCell ref="E5:O5"/>
    <mergeCell ref="B2:D4"/>
    <mergeCell ref="B9:D9"/>
    <mergeCell ref="E9:S9"/>
    <mergeCell ref="B11:D11"/>
    <mergeCell ref="E11:S11"/>
    <mergeCell ref="E15:K15"/>
    <mergeCell ref="M15:S15"/>
    <mergeCell ref="B18:B25"/>
    <mergeCell ref="C25:D25"/>
    <mergeCell ref="E25:K25"/>
    <mergeCell ref="M25:S25"/>
    <mergeCell ref="R2:S2"/>
    <mergeCell ref="R3:S3"/>
    <mergeCell ref="R4:S4"/>
    <mergeCell ref="P3:Q3"/>
    <mergeCell ref="E44:K44"/>
    <mergeCell ref="M44:S44"/>
    <mergeCell ref="E37:K37"/>
    <mergeCell ref="M37:S37"/>
    <mergeCell ref="B39:S39"/>
    <mergeCell ref="B41:D42"/>
    <mergeCell ref="E41:K41"/>
    <mergeCell ref="M41:S41"/>
    <mergeCell ref="B27:B37"/>
    <mergeCell ref="C37:D37"/>
    <mergeCell ref="B13:S13"/>
    <mergeCell ref="B15:D17"/>
    <mergeCell ref="B45:B51"/>
    <mergeCell ref="E45:K51"/>
    <mergeCell ref="M45:S51"/>
    <mergeCell ref="E53:K53"/>
    <mergeCell ref="M53:S53"/>
  </mergeCells>
  <pageMargins left="0.7" right="0.7" top="0.75" bottom="0.75" header="0.3" footer="0.3"/>
  <pageSetup scale="25"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Datos!$AW$2:$AW$6</xm:f>
          </x14:formula1>
          <xm:sqref>E18:K24 M18:S24 E27:K36 M27:S36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0070C0"/>
  </sheetPr>
  <dimension ref="A1:CK231"/>
  <sheetViews>
    <sheetView showGridLines="0" zoomScale="70" zoomScaleNormal="70" zoomScaleSheetLayoutView="91" workbookViewId="0">
      <selection activeCell="AP129" sqref="AP129:BF133"/>
    </sheetView>
  </sheetViews>
  <sheetFormatPr defaultColWidth="11.5703125" defaultRowHeight="15"/>
  <cols>
    <col min="1" max="4" width="2.7109375" style="52" customWidth="1"/>
    <col min="5" max="16" width="4" style="52" customWidth="1"/>
    <col min="17" max="17" width="4.7109375" style="52" customWidth="1"/>
    <col min="18" max="19" width="2.7109375" style="52" customWidth="1"/>
    <col min="20" max="20" width="4.5703125" style="52" customWidth="1"/>
    <col min="21" max="21" width="7.140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8.7109375" style="52" customWidth="1"/>
    <col min="46" max="47" width="2.7109375" style="52" customWidth="1"/>
    <col min="48" max="48" width="4.7109375" style="52" customWidth="1"/>
    <col min="49" max="49" width="3.42578125" style="52" customWidth="1"/>
    <col min="50" max="50" width="2.7109375" style="52" customWidth="1"/>
    <col min="51" max="51" width="4" style="52" customWidth="1"/>
    <col min="52" max="52" width="2.7109375" style="52" customWidth="1"/>
    <col min="53" max="53" width="4.7109375" style="52" customWidth="1"/>
    <col min="54" max="54" width="7.42578125" style="52" customWidth="1"/>
    <col min="55" max="58" width="2.7109375" style="52" customWidth="1"/>
    <col min="59" max="59" width="62.28515625" style="52" customWidth="1"/>
    <col min="60" max="60" width="2.7109375" style="52" customWidth="1"/>
    <col min="61"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89" width="11.5703125" style="52" hidden="1" customWidth="1"/>
    <col min="90" max="114" width="11.5703125" style="52" customWidth="1"/>
    <col min="115"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20"/>
      <c r="Q6" s="220"/>
      <c r="R6" s="220"/>
      <c r="S6" s="220"/>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20"/>
      <c r="E8" s="220"/>
      <c r="F8" s="220"/>
      <c r="G8" s="220"/>
      <c r="H8" s="57"/>
      <c r="I8" s="57"/>
      <c r="J8" s="6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57"/>
      <c r="BD8" s="57"/>
      <c r="BE8" s="57"/>
      <c r="BF8" s="57"/>
      <c r="BG8" s="59"/>
    </row>
    <row r="9" spans="1:64" ht="31.15" customHeight="1">
      <c r="A9" s="56"/>
      <c r="B9" s="57"/>
      <c r="C9" s="58"/>
      <c r="D9" s="715" t="s">
        <v>30</v>
      </c>
      <c r="E9" s="715"/>
      <c r="F9" s="715"/>
      <c r="G9" s="715"/>
      <c r="H9" s="715"/>
      <c r="I9" s="715"/>
      <c r="J9" s="61"/>
      <c r="K9" s="946" t="s">
        <v>731</v>
      </c>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19.5" customHeight="1">
      <c r="A10" s="56"/>
      <c r="B10" s="57"/>
      <c r="C10" s="58"/>
      <c r="D10" s="58"/>
      <c r="E10" s="58"/>
      <c r="F10" s="220"/>
      <c r="G10" s="220"/>
      <c r="H10" s="220"/>
      <c r="I10" s="220"/>
      <c r="J10" s="6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20"/>
      <c r="G11" s="220"/>
      <c r="H11" s="220"/>
      <c r="I11" s="220"/>
      <c r="J11" s="6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62"/>
      <c r="AU11" s="62"/>
      <c r="AV11" s="62"/>
      <c r="AW11" s="62"/>
      <c r="AX11" s="62"/>
      <c r="AY11" s="62"/>
      <c r="AZ11" s="62"/>
      <c r="BA11" s="62"/>
      <c r="BB11" s="62"/>
      <c r="BC11" s="62"/>
      <c r="BD11" s="57"/>
      <c r="BE11" s="57"/>
      <c r="BF11" s="57"/>
      <c r="BG11" s="59"/>
      <c r="BJ11" s="156"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597</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3</v>
      </c>
      <c r="AL12" s="57"/>
      <c r="AM12" s="57"/>
      <c r="AN12" s="57"/>
      <c r="AO12" s="57"/>
      <c r="AP12" s="57"/>
      <c r="AQ12" s="57"/>
      <c r="AR12" s="57"/>
      <c r="AS12" s="57"/>
      <c r="AT12" s="57"/>
      <c r="AU12" s="221"/>
      <c r="AV12" s="221"/>
      <c r="AW12" s="221"/>
      <c r="AX12" s="221"/>
      <c r="AY12" s="221"/>
      <c r="AZ12" s="221"/>
      <c r="BA12" s="221"/>
      <c r="BB12" s="221"/>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50" t="s">
        <v>9</v>
      </c>
      <c r="E17" s="951"/>
      <c r="F17" s="951"/>
      <c r="G17" s="951"/>
      <c r="H17" s="951"/>
      <c r="I17" s="951"/>
      <c r="J17" s="951"/>
      <c r="K17" s="951"/>
      <c r="L17" s="951"/>
      <c r="M17" s="951"/>
      <c r="N17" s="951"/>
      <c r="O17" s="951"/>
      <c r="P17" s="951"/>
      <c r="Q17" s="952"/>
      <c r="R17" s="57"/>
      <c r="S17" s="934" t="s">
        <v>632</v>
      </c>
      <c r="T17" s="934"/>
      <c r="U17" s="934"/>
      <c r="V17" s="934"/>
      <c r="W17" s="57"/>
      <c r="X17" s="934" t="s">
        <v>722</v>
      </c>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2"/>
      <c r="C18" s="222"/>
      <c r="D18" s="222"/>
      <c r="E18" s="222"/>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2"/>
      <c r="C19" s="222"/>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2"/>
      <c r="C20" s="222"/>
      <c r="D20" s="935" t="str">
        <f>IF(X17="","",CONCATENATE(D17," ",S17," ",X17))</f>
        <v>Incumplimiento legal en la atención  de las peticiones, consultas y requerimientos con temas relacionados con la Carrera Notarial</v>
      </c>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66" t="str">
        <f>IF('Contexto Estrat. Ins'!$D$9&lt;&gt;"",'Contexto Estrat. Ins'!$D$8,"")</f>
        <v/>
      </c>
      <c r="BL20" s="66" t="str">
        <f>IF('Contexto Estrat. Ins'!$D$10&lt;&gt;"",'Contexto Estrat. Ins'!$D$8,"")</f>
        <v/>
      </c>
      <c r="BM20" s="66" t="str">
        <f>IF('Contexto Estrat. Ins'!$D$11&lt;&gt;"",'Contexto Estrat. Ins'!$D$8,"")</f>
        <v/>
      </c>
      <c r="BN20" s="66" t="str">
        <f>IF('Contexto Estrat. Ins'!$D$12&lt;&gt;"",'Contexto Estrat. Ins'!$D$8,"")</f>
        <v/>
      </c>
      <c r="BO20" s="66" t="str">
        <f>IF('Contexto Estrat. Ins'!$D$13&lt;&gt;"",'Contexto Estrat. Ins'!$D$8,"")</f>
        <v/>
      </c>
      <c r="BP20" s="66"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66" t="str">
        <f>IF('Contexto Estrat. Ins'!$E$9&lt;&gt;"",'Contexto Estrat. Ins'!$E$8,"")</f>
        <v/>
      </c>
      <c r="BL21" s="66" t="str">
        <f>IF('Contexto Estrat. Ins'!$E$10&lt;&gt;"",'Contexto Estrat. Ins'!$E$8,"")</f>
        <v/>
      </c>
      <c r="BM21" s="66" t="str">
        <f>IF('Contexto Estrat. Ins'!$E$11&lt;&gt;"",'Contexto Estrat. Ins'!$E$8,"")</f>
        <v/>
      </c>
      <c r="BN21" s="66" t="str">
        <f>IF('Contexto Estrat. Ins'!$E$12&lt;&gt;"",'Contexto Estrat. Ins'!$E$8,"")</f>
        <v/>
      </c>
      <c r="BO21" s="66" t="str">
        <f>IF('Contexto Estrat. Ins'!$E$13&lt;&gt;"",'Contexto Estrat. Ins'!$E$8,"")</f>
        <v/>
      </c>
      <c r="BP21" s="66"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66" t="str">
        <f>IF('Contexto Estrat. Ins'!$F$9&lt;&gt;"",'Contexto Estrat. Ins'!$F$8,"")</f>
        <v/>
      </c>
      <c r="BL22" s="66" t="str">
        <f>IF('Contexto Estrat. Ins'!$F$10&lt;&gt;"",'Contexto Estrat. Ins'!$F$8,"")</f>
        <v/>
      </c>
      <c r="BM22" s="66" t="str">
        <f>IF('Contexto Estrat. Ins'!$F$11&lt;&gt;"",'Contexto Estrat. Ins'!$F$8,"")</f>
        <v/>
      </c>
      <c r="BN22" s="66" t="str">
        <f>IF('Contexto Estrat. Ins'!$F$12&lt;&gt;"",'Contexto Estrat. Ins'!$F$8,"")</f>
        <v/>
      </c>
      <c r="BO22" s="66" t="str">
        <f>IF('Contexto Estrat. Ins'!$F$13&lt;&gt;"",'Contexto Estrat. Ins'!$F$8,"")</f>
        <v/>
      </c>
      <c r="BP22" s="66"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52.5" customHeight="1">
      <c r="A23" s="56"/>
      <c r="B23" s="57"/>
      <c r="C23" s="57"/>
      <c r="D23" s="938" t="s">
        <v>723</v>
      </c>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t="s">
        <v>231</v>
      </c>
      <c r="AZ23" s="936"/>
      <c r="BA23" s="936"/>
      <c r="BB23" s="936"/>
      <c r="BC23" s="936"/>
      <c r="BD23" s="936"/>
      <c r="BE23" s="936"/>
      <c r="BF23" s="936"/>
      <c r="BG23" s="59"/>
      <c r="BK23" s="66" t="str">
        <f>IF('Contexto Estrat. Ins'!$G$9&lt;&gt;"",'Contexto Estrat. Ins'!$G$8,"")</f>
        <v/>
      </c>
      <c r="BL23" s="66" t="str">
        <f>IF('Contexto Estrat. Ins'!$G$10&lt;&gt;"",'Contexto Estrat. Ins'!$G$8,"")</f>
        <v/>
      </c>
      <c r="BM23" s="66" t="str">
        <f>IF('Contexto Estrat. Ins'!$G$11&lt;&gt;"",'Contexto Estrat. Ins'!$G$8,"")</f>
        <v/>
      </c>
      <c r="BN23" s="66" t="str">
        <f>IF('Contexto Estrat. Ins'!$G$12&lt;&gt;"",'Contexto Estrat. Ins'!$G$8,"")</f>
        <v/>
      </c>
      <c r="BO23" s="66" t="str">
        <f>IF('Contexto Estrat. Ins'!$G$13&lt;&gt;"",'Contexto Estrat. Ins'!$G$8,"")</f>
        <v/>
      </c>
      <c r="BP23" s="66"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4" spans="1:85" s="457" customFormat="1" ht="31.15" customHeight="1">
      <c r="A24" s="451"/>
      <c r="B24" s="452"/>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4"/>
      <c r="AX24" s="454"/>
      <c r="AY24" s="455"/>
      <c r="AZ24" s="455"/>
      <c r="BA24" s="455"/>
      <c r="BB24" s="455"/>
      <c r="BC24" s="455"/>
      <c r="BD24" s="455"/>
      <c r="BE24" s="455"/>
      <c r="BF24" s="455"/>
      <c r="BG24" s="456"/>
      <c r="BK24" s="458"/>
      <c r="BL24" s="458"/>
      <c r="BM24" s="458"/>
      <c r="BN24" s="458"/>
      <c r="BO24" s="458"/>
      <c r="BP24" s="458"/>
      <c r="BQ24" s="458"/>
      <c r="BS24" s="458"/>
      <c r="BT24" s="458"/>
      <c r="BU24" s="458"/>
      <c r="BV24" s="458"/>
      <c r="BW24" s="458"/>
      <c r="BX24" s="458"/>
      <c r="BY24" s="458"/>
      <c r="CA24" s="458"/>
      <c r="CB24" s="458"/>
      <c r="CC24" s="458"/>
      <c r="CD24" s="458"/>
      <c r="CE24" s="458"/>
      <c r="CF24" s="458"/>
      <c r="CG24" s="458"/>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ht="15.6" customHeight="1">
      <c r="A26" s="56"/>
      <c r="B26" s="57"/>
      <c r="C26" s="57"/>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0"/>
      <c r="AT26" s="73"/>
      <c r="AU26" s="73"/>
      <c r="AV26" s="73"/>
      <c r="AW26" s="73"/>
      <c r="AX26" s="73"/>
      <c r="AY26" s="73"/>
      <c r="AZ26" s="73"/>
      <c r="BA26" s="73"/>
      <c r="BB26" s="73"/>
      <c r="BC26" s="57"/>
      <c r="BD26" s="57"/>
      <c r="BE26" s="57"/>
      <c r="BF26" s="57"/>
      <c r="BG26" s="59"/>
      <c r="BK26" s="66" t="str">
        <f>IF('Contexto Estrat. Ins'!$H$9&lt;&gt;"",'Contexto Estrat. Ins'!$H$8,"")</f>
        <v/>
      </c>
      <c r="BL26" s="66" t="str">
        <f>IF('Contexto Estrat. Ins'!$H$10&lt;&gt;"",'Contexto Estrat. Ins'!$H$8,"")</f>
        <v/>
      </c>
      <c r="BM26" s="66" t="str">
        <f>IF('Contexto Estrat. Ins'!$H$11&lt;&gt;"",'Contexto Estrat. Ins'!$H$8,"")</f>
        <v/>
      </c>
      <c r="BN26" s="66" t="str">
        <f>IF('Contexto Estrat. Ins'!$H$12&lt;&gt;"",'Contexto Estrat. Ins'!$H$8,"")</f>
        <v/>
      </c>
      <c r="BO26" s="66" t="str">
        <f>IF('Contexto Estrat. Ins'!$H$13&lt;&gt;"",'Contexto Estrat. Ins'!$H$8,"")</f>
        <v/>
      </c>
      <c r="BP26" s="66" t="str">
        <f>IF('Contexto Estrat. Ins'!$H$14&lt;&gt;"",'Contexto Estrat. Ins'!$H$8,"")</f>
        <v/>
      </c>
      <c r="BQ26" s="66" t="str">
        <f>IF($D$28='Contexto Estrat. Ins'!$B$9,BK26,IF($D$28='Contexto Estrat. Ins'!$B$10,BL26,IF($D$28='Contexto Estrat. Ins'!$B$11,BM26,IF($D$28='Contexto Estrat. Ins'!$B$12,BN26,IF($D$28='Contexto Estrat. Ins'!$B$13,BO26,IF($D$28='Contexto Estrat. Ins'!$B$14,BP26,""))))))</f>
        <v/>
      </c>
      <c r="BS26" s="66" t="str">
        <f>IF('Contexto Estrat. Ins'!$H$39&lt;&gt;"",'Contexto Estrat. Ins'!$H$38,"")</f>
        <v/>
      </c>
      <c r="BT26" s="66" t="str">
        <f>IF('Contexto Estrat. Ins'!$H$40&lt;&gt;"",'Contexto Estrat. Ins'!$H$38,"")</f>
        <v/>
      </c>
      <c r="BU26" s="66" t="str">
        <f>IF('Contexto Estrat. Ins'!$H$41&lt;&gt;"",'Contexto Estrat. Ins'!$H$38,"")</f>
        <v/>
      </c>
      <c r="BV26" s="66" t="str">
        <f>IF('Contexto Estrat. Ins'!$H$42&lt;&gt;"",'Contexto Estrat. Ins'!$H$38,"")</f>
        <v/>
      </c>
      <c r="BW26" s="66" t="str">
        <f>IF('Contexto Estrat. Ins'!$H$43&lt;&gt;"",'Contexto Estrat. Ins'!$H$38,"")</f>
        <v/>
      </c>
      <c r="BX26" s="66" t="str">
        <f>IF('Contexto Estrat. Ins'!$H$44&lt;&gt;"",'Contexto Estrat. Ins'!$H$38,"")</f>
        <v/>
      </c>
      <c r="BY26" s="66" t="str">
        <f>IF($D$28='Contexto Estrat. Ins'!$B$39,BS26,IF($D$28='Contexto Estrat. Ins'!$B$40,BT26,IF($D$28='Contexto Estrat. Ins'!$B$41,BU26,IF($D$28='Contexto Estrat. Ins'!$B$42,BV26,IF($D$28='Contexto Estrat. Ins'!$B$43,BW26,IF($D$28='Contexto Estrat. Ins'!$B$44,BX26,""))))))</f>
        <v/>
      </c>
      <c r="CA26" s="66" t="str">
        <f>IF('Contexto Estrat. Ins'!$H$19&lt;&gt;"",'Contexto Estrat. Ins'!$H$18,"")</f>
        <v/>
      </c>
      <c r="CB26" s="66" t="str">
        <f>IF('Contexto Estrat. Ins'!$H$20&lt;&gt;"",'Contexto Estrat. Ins'!$H$18,"")</f>
        <v/>
      </c>
      <c r="CC26" s="66" t="str">
        <f>IF('Contexto Estrat. Ins'!$H$21&lt;&gt;"",'Contexto Estrat. Ins'!$H$18,"")</f>
        <v/>
      </c>
      <c r="CD26" s="66" t="str">
        <f>IF('Contexto Estrat. Ins'!$H$22&lt;&gt;"",'Contexto Estrat. Ins'!$H$18,"")</f>
        <v/>
      </c>
      <c r="CE26" s="66" t="str">
        <f>IF('Contexto Estrat. Ins'!$H$23&lt;&gt;"",'Contexto Estrat. Ins'!$H$18,"")</f>
        <v/>
      </c>
      <c r="CF26" s="66" t="str">
        <f>IF('Contexto Estrat. Ins'!$H$24&lt;&gt;"",'Contexto Estrat. Ins'!$H$18,"")</f>
        <v/>
      </c>
      <c r="CG26" s="66" t="str">
        <f>IF($D$28='Contexto Estrat. Ins'!$B$19,CA26,IF($D$28='Contexto Estrat. Ins'!$B$20,CB26,IF($D$28='Contexto Estrat. Ins'!$B$21,CC26,IF($D$28='Contexto Estrat. Ins'!$B$22,CD26,IF($D$28='Contexto Estrat. Ins'!$B$23,CE26,IF($D$28='Contexto Estrat. Ins'!$B$24,CF26,""))))))</f>
        <v/>
      </c>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IF(OR(AK12=Datos!A2,AK12=Datos!A3,AK12=Datos!A4,AK12=Datos!A5,AK12=Datos!A6,AK12=Datos!A7,AK12=Datos!A8,),"Seleccione o mencione otros procesos del SIG posiblemente afectados",IF(AK12=Datos!A9,"Seleccione o mencione otros procesos del SIG posiblemente favorecidos",""))</f>
        <v>Seleccione o mencione otros procesos del SIG posiblemente afectados</v>
      </c>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59"/>
      <c r="BK27" s="66" t="str">
        <f>IF('Contexto Estrat. Ins'!$I$9&lt;&gt;"",'Contexto Estrat. Ins'!$I$8,"")</f>
        <v/>
      </c>
      <c r="BL27" s="66" t="str">
        <f>IF('Contexto Estrat. Ins'!$I$10&lt;&gt;"",'Contexto Estrat. Ins'!$I$8,"")</f>
        <v/>
      </c>
      <c r="BM27" s="66" t="str">
        <f>IF('Contexto Estrat. Ins'!$I$11&lt;&gt;"",'Contexto Estrat. Ins'!$I$8,"")</f>
        <v/>
      </c>
      <c r="BN27" s="66" t="str">
        <f>IF('Contexto Estrat. Ins'!$I$12&lt;&gt;"",'Contexto Estrat. Ins'!$I$8,"")</f>
        <v/>
      </c>
      <c r="BO27" s="66" t="str">
        <f>IF('Contexto Estrat. Ins'!$I$13&lt;&gt;"",'Contexto Estrat. Ins'!$I$8,"")</f>
        <v/>
      </c>
      <c r="BP27" s="66"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t="s">
        <v>265</v>
      </c>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66" t="str">
        <f>IF('Contexto Estrat. Ins'!$J$9&lt;&gt;"",'Contexto Estrat. Ins'!$J$8,"")</f>
        <v/>
      </c>
      <c r="BL28" s="66" t="str">
        <f>IF('Contexto Estrat. Ins'!$J$10&lt;&gt;"",'Contexto Estrat. Ins'!$J$8,"")</f>
        <v/>
      </c>
      <c r="BM28" s="66" t="str">
        <f>IF('Contexto Estrat. Ins'!$J$11&lt;&gt;"",'Contexto Estrat. Ins'!$J$8,"")</f>
        <v/>
      </c>
      <c r="BN28" s="66" t="str">
        <f>IF('Contexto Estrat. Ins'!$J$12&lt;&gt;"",'Contexto Estrat. Ins'!$J$8,"")</f>
        <v/>
      </c>
      <c r="BO28" s="66" t="str">
        <f>IF('Contexto Estrat. Ins'!$J$13&lt;&gt;"",'Contexto Estrat. Ins'!$J$8,"")</f>
        <v/>
      </c>
      <c r="BP28" s="66"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66" t="str">
        <f>IF('Contexto Estrat. Ins'!$K$9&lt;&gt;"",'Contexto Estrat. Ins'!$K$8,"")</f>
        <v/>
      </c>
      <c r="BL29" s="66" t="str">
        <f>IF('Contexto Estrat. Ins'!$K$10&lt;&gt;"",'Contexto Estrat. Ins'!$K$8,"")</f>
        <v/>
      </c>
      <c r="BM29" s="66" t="str">
        <f>IF('Contexto Estrat. Ins'!$K$11&lt;&gt;"",'Contexto Estrat. Ins'!$K$8,"")</f>
        <v/>
      </c>
      <c r="BN29" s="66" t="str">
        <f>IF('Contexto Estrat. Ins'!$K$12&lt;&gt;"",'Contexto Estrat. Ins'!$K$8,"")</f>
        <v/>
      </c>
      <c r="BO29" s="66" t="str">
        <f>IF('Contexto Estrat. Ins'!$K$13&lt;&gt;"",'Contexto Estrat. Ins'!$K$8,"")</f>
        <v/>
      </c>
      <c r="BP29" s="66"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66" t="str">
        <f>IF('Contexto Estrat. Ins'!$L$9&lt;&gt;"",'Contexto Estrat. Ins'!$L$8,"")</f>
        <v/>
      </c>
      <c r="BL30" s="66" t="str">
        <f>IF('Contexto Estrat. Ins'!$L$10&lt;&gt;"",'Contexto Estrat. Ins'!$L$8,"")</f>
        <v/>
      </c>
      <c r="BM30" s="66" t="str">
        <f>IF('Contexto Estrat. Ins'!$L$11&lt;&gt;"",'Contexto Estrat. Ins'!$L$8,"")</f>
        <v/>
      </c>
      <c r="BN30" s="66" t="str">
        <f>IF('Contexto Estrat. Ins'!$L$12&lt;&gt;"",'Contexto Estrat. Ins'!$L$8,"")</f>
        <v/>
      </c>
      <c r="BO30" s="66" t="str">
        <f>IF('Contexto Estrat. Ins'!$L$13&lt;&gt;"",'Contexto Estrat. Ins'!$L$8,"")</f>
        <v/>
      </c>
      <c r="BP30" s="66"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66" t="str">
        <f>IF('Contexto Estrat. Ins'!$M$9&lt;&gt;"",'Contexto Estrat. Ins'!$M$8,"")</f>
        <v/>
      </c>
      <c r="BL31" s="66" t="str">
        <f>IF('Contexto Estrat. Ins'!$M$10&lt;&gt;"",'Contexto Estrat. Ins'!$M$8,"")</f>
        <v/>
      </c>
      <c r="BM31" s="66" t="str">
        <f>IF('Contexto Estrat. Ins'!$M$11&lt;&gt;"",'Contexto Estrat. Ins'!$M$8,"")</f>
        <v/>
      </c>
      <c r="BN31" s="66" t="str">
        <f>IF('Contexto Estrat. Ins'!$M$12&lt;&gt;"",'Contexto Estrat. Ins'!$M$8,"")</f>
        <v/>
      </c>
      <c r="BO31" s="66" t="str">
        <f>IF('Contexto Estrat. Ins'!$M$13&lt;&gt;"",'Contexto Estrat. Ins'!$M$8,"")</f>
        <v/>
      </c>
      <c r="BP31" s="66"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821" t="s">
        <v>35</v>
      </c>
      <c r="E38" s="821"/>
      <c r="F38" s="821"/>
      <c r="G38" s="821"/>
      <c r="H38" s="821"/>
      <c r="I38" s="821"/>
      <c r="J38" s="916" t="s">
        <v>730</v>
      </c>
      <c r="K38" s="917"/>
      <c r="L38" s="917"/>
      <c r="M38" s="917"/>
      <c r="N38" s="917"/>
      <c r="O38" s="917"/>
      <c r="P38" s="917"/>
      <c r="Q38" s="917"/>
      <c r="R38" s="917"/>
      <c r="S38" s="917"/>
      <c r="T38" s="917"/>
      <c r="U38" s="917"/>
      <c r="V38" s="917"/>
      <c r="W38" s="917"/>
      <c r="X38" s="917"/>
      <c r="Y38" s="917"/>
      <c r="Z38" s="917"/>
      <c r="AA38" s="917"/>
      <c r="AB38" s="918"/>
      <c r="AC38" s="57"/>
      <c r="AD38" s="916" t="s">
        <v>706</v>
      </c>
      <c r="AE38" s="917"/>
      <c r="AF38" s="917"/>
      <c r="AG38" s="917"/>
      <c r="AH38" s="917"/>
      <c r="AI38" s="917"/>
      <c r="AJ38" s="917"/>
      <c r="AK38" s="917"/>
      <c r="AL38" s="917"/>
      <c r="AM38" s="917"/>
      <c r="AN38" s="917"/>
      <c r="AO38" s="917"/>
      <c r="AP38" s="917"/>
      <c r="AQ38" s="917"/>
      <c r="AR38" s="917"/>
      <c r="AS38" s="917"/>
      <c r="AT38" s="917"/>
      <c r="AU38" s="917"/>
      <c r="AV38" s="917"/>
      <c r="AW38" s="917"/>
      <c r="AX38" s="917"/>
      <c r="AY38" s="917"/>
      <c r="AZ38" s="917"/>
      <c r="BA38" s="917"/>
      <c r="BB38" s="917"/>
      <c r="BC38" s="917"/>
      <c r="BD38" s="917"/>
      <c r="BE38" s="917"/>
      <c r="BF38" s="918"/>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821" t="s">
        <v>35</v>
      </c>
      <c r="E39" s="821"/>
      <c r="F39" s="821"/>
      <c r="G39" s="821"/>
      <c r="H39" s="821"/>
      <c r="I39" s="821"/>
      <c r="J39" s="916" t="s">
        <v>712</v>
      </c>
      <c r="K39" s="917"/>
      <c r="L39" s="917"/>
      <c r="M39" s="917"/>
      <c r="N39" s="917"/>
      <c r="O39" s="917"/>
      <c r="P39" s="917"/>
      <c r="Q39" s="917"/>
      <c r="R39" s="917"/>
      <c r="S39" s="917"/>
      <c r="T39" s="917"/>
      <c r="U39" s="917"/>
      <c r="V39" s="917"/>
      <c r="W39" s="917"/>
      <c r="X39" s="917"/>
      <c r="Y39" s="917"/>
      <c r="Z39" s="917"/>
      <c r="AA39" s="917"/>
      <c r="AB39" s="918"/>
      <c r="AC39" s="57"/>
      <c r="AD39" s="916" t="s">
        <v>707</v>
      </c>
      <c r="AE39" s="917"/>
      <c r="AF39" s="917"/>
      <c r="AG39" s="917"/>
      <c r="AH39" s="917"/>
      <c r="AI39" s="917"/>
      <c r="AJ39" s="917"/>
      <c r="AK39" s="917"/>
      <c r="AL39" s="917"/>
      <c r="AM39" s="917"/>
      <c r="AN39" s="917"/>
      <c r="AO39" s="917"/>
      <c r="AP39" s="917"/>
      <c r="AQ39" s="917"/>
      <c r="AR39" s="917"/>
      <c r="AS39" s="917"/>
      <c r="AT39" s="917"/>
      <c r="AU39" s="917"/>
      <c r="AV39" s="917"/>
      <c r="AW39" s="917"/>
      <c r="AX39" s="917"/>
      <c r="AY39" s="917"/>
      <c r="AZ39" s="917"/>
      <c r="BA39" s="917"/>
      <c r="BB39" s="917"/>
      <c r="BC39" s="917"/>
      <c r="BD39" s="917"/>
      <c r="BE39" s="917"/>
      <c r="BF39" s="918"/>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821" t="s">
        <v>36</v>
      </c>
      <c r="E40" s="821"/>
      <c r="F40" s="821"/>
      <c r="G40" s="821"/>
      <c r="H40" s="821"/>
      <c r="I40" s="821"/>
      <c r="J40" s="916" t="s">
        <v>716</v>
      </c>
      <c r="K40" s="917"/>
      <c r="L40" s="917"/>
      <c r="M40" s="917"/>
      <c r="N40" s="917"/>
      <c r="O40" s="917"/>
      <c r="P40" s="917"/>
      <c r="Q40" s="917"/>
      <c r="R40" s="917"/>
      <c r="S40" s="917"/>
      <c r="T40" s="917"/>
      <c r="U40" s="917"/>
      <c r="V40" s="917"/>
      <c r="W40" s="917"/>
      <c r="X40" s="917"/>
      <c r="Y40" s="917"/>
      <c r="Z40" s="917"/>
      <c r="AA40" s="917"/>
      <c r="AB40" s="918"/>
      <c r="AC40" s="57"/>
      <c r="AD40" s="916" t="s">
        <v>708</v>
      </c>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17"/>
      <c r="BB40" s="917"/>
      <c r="BC40" s="917"/>
      <c r="BD40" s="917"/>
      <c r="BE40" s="917"/>
      <c r="BF40" s="918"/>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821" t="s">
        <v>37</v>
      </c>
      <c r="E41" s="821"/>
      <c r="F41" s="821"/>
      <c r="G41" s="821"/>
      <c r="H41" s="821"/>
      <c r="I41" s="821"/>
      <c r="J41" s="916" t="s">
        <v>711</v>
      </c>
      <c r="K41" s="917"/>
      <c r="L41" s="917"/>
      <c r="M41" s="917"/>
      <c r="N41" s="917"/>
      <c r="O41" s="917"/>
      <c r="P41" s="917"/>
      <c r="Q41" s="917"/>
      <c r="R41" s="917"/>
      <c r="S41" s="917"/>
      <c r="T41" s="917"/>
      <c r="U41" s="917"/>
      <c r="V41" s="917"/>
      <c r="W41" s="917"/>
      <c r="X41" s="917"/>
      <c r="Y41" s="917"/>
      <c r="Z41" s="917"/>
      <c r="AA41" s="917"/>
      <c r="AB41" s="918"/>
      <c r="AC41" s="57"/>
      <c r="AD41" s="931"/>
      <c r="AE41" s="932"/>
      <c r="AF41" s="932"/>
      <c r="AG41" s="932"/>
      <c r="AH41" s="932"/>
      <c r="AI41" s="932"/>
      <c r="AJ41" s="932"/>
      <c r="AK41" s="932"/>
      <c r="AL41" s="932"/>
      <c r="AM41" s="932"/>
      <c r="AN41" s="932"/>
      <c r="AO41" s="932"/>
      <c r="AP41" s="932"/>
      <c r="AQ41" s="932"/>
      <c r="AR41" s="932"/>
      <c r="AS41" s="932"/>
      <c r="AT41" s="932"/>
      <c r="AU41" s="932"/>
      <c r="AV41" s="932"/>
      <c r="AW41" s="932"/>
      <c r="AX41" s="932"/>
      <c r="AY41" s="932"/>
      <c r="AZ41" s="932"/>
      <c r="BA41" s="932"/>
      <c r="BB41" s="932"/>
      <c r="BC41" s="932"/>
      <c r="BD41" s="932"/>
      <c r="BE41" s="932"/>
      <c r="BF41" s="933"/>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821"/>
      <c r="E42" s="821"/>
      <c r="F42" s="821"/>
      <c r="G42" s="821"/>
      <c r="H42" s="821"/>
      <c r="I42" s="821"/>
      <c r="J42" s="916"/>
      <c r="K42" s="917"/>
      <c r="L42" s="917"/>
      <c r="M42" s="917"/>
      <c r="N42" s="917"/>
      <c r="O42" s="917"/>
      <c r="P42" s="917"/>
      <c r="Q42" s="917"/>
      <c r="R42" s="917"/>
      <c r="S42" s="917"/>
      <c r="T42" s="917"/>
      <c r="U42" s="917"/>
      <c r="V42" s="917"/>
      <c r="W42" s="917"/>
      <c r="X42" s="917"/>
      <c r="Y42" s="917"/>
      <c r="Z42" s="917"/>
      <c r="AA42" s="917"/>
      <c r="AB42" s="918"/>
      <c r="AC42" s="57"/>
      <c r="AD42" s="931"/>
      <c r="AE42" s="932"/>
      <c r="AF42" s="932"/>
      <c r="AG42" s="932"/>
      <c r="AH42" s="932"/>
      <c r="AI42" s="932"/>
      <c r="AJ42" s="932"/>
      <c r="AK42" s="932"/>
      <c r="AL42" s="932"/>
      <c r="AM42" s="932"/>
      <c r="AN42" s="932"/>
      <c r="AO42" s="932"/>
      <c r="AP42" s="932"/>
      <c r="AQ42" s="932"/>
      <c r="AR42" s="932"/>
      <c r="AS42" s="932"/>
      <c r="AT42" s="932"/>
      <c r="AU42" s="932"/>
      <c r="AV42" s="932"/>
      <c r="AW42" s="932"/>
      <c r="AX42" s="932"/>
      <c r="AY42" s="932"/>
      <c r="AZ42" s="932"/>
      <c r="BA42" s="932"/>
      <c r="BB42" s="932"/>
      <c r="BC42" s="932"/>
      <c r="BD42" s="932"/>
      <c r="BE42" s="932"/>
      <c r="BF42" s="933"/>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821"/>
      <c r="E43" s="821"/>
      <c r="F43" s="821"/>
      <c r="G43" s="821"/>
      <c r="H43" s="821"/>
      <c r="I43" s="821"/>
      <c r="J43" s="822"/>
      <c r="K43" s="822"/>
      <c r="L43" s="822"/>
      <c r="M43" s="822"/>
      <c r="N43" s="822"/>
      <c r="O43" s="822"/>
      <c r="P43" s="822"/>
      <c r="Q43" s="822"/>
      <c r="R43" s="822"/>
      <c r="S43" s="822"/>
      <c r="T43" s="822"/>
      <c r="U43" s="822"/>
      <c r="V43" s="822"/>
      <c r="W43" s="822"/>
      <c r="X43" s="822"/>
      <c r="Y43" s="822"/>
      <c r="Z43" s="822"/>
      <c r="AA43" s="822"/>
      <c r="AB43" s="822"/>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955"/>
      <c r="K44" s="955"/>
      <c r="L44" s="955"/>
      <c r="M44" s="955"/>
      <c r="N44" s="955"/>
      <c r="O44" s="955"/>
      <c r="P44" s="955"/>
      <c r="Q44" s="955"/>
      <c r="R44" s="955"/>
      <c r="S44" s="955"/>
      <c r="T44" s="955"/>
      <c r="U44" s="955"/>
      <c r="V44" s="955"/>
      <c r="W44" s="955"/>
      <c r="X44" s="955"/>
      <c r="Y44" s="955"/>
      <c r="Z44" s="955"/>
      <c r="AA44" s="955"/>
      <c r="AB44" s="955"/>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821"/>
      <c r="E50" s="821"/>
      <c r="F50" s="821"/>
      <c r="G50" s="821"/>
      <c r="H50" s="821"/>
      <c r="I50" s="821"/>
      <c r="J50" s="822" t="s">
        <v>713</v>
      </c>
      <c r="K50" s="822"/>
      <c r="L50" s="822"/>
      <c r="M50" s="822"/>
      <c r="N50" s="822"/>
      <c r="O50" s="822"/>
      <c r="P50" s="822"/>
      <c r="Q50" s="822"/>
      <c r="R50" s="822"/>
      <c r="S50" s="822"/>
      <c r="T50" s="822"/>
      <c r="U50" s="822"/>
      <c r="V50" s="822"/>
      <c r="W50" s="822"/>
      <c r="X50" s="822"/>
      <c r="Y50" s="822"/>
      <c r="Z50" s="822"/>
      <c r="AA50" s="822"/>
      <c r="AB50" s="822"/>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821"/>
      <c r="E51" s="821"/>
      <c r="F51" s="821"/>
      <c r="G51" s="821"/>
      <c r="H51" s="821"/>
      <c r="I51" s="821"/>
      <c r="J51" s="953" t="s">
        <v>714</v>
      </c>
      <c r="K51" s="822"/>
      <c r="L51" s="822"/>
      <c r="M51" s="822"/>
      <c r="N51" s="822"/>
      <c r="O51" s="822"/>
      <c r="P51" s="822"/>
      <c r="Q51" s="822"/>
      <c r="R51" s="822"/>
      <c r="S51" s="822"/>
      <c r="T51" s="822"/>
      <c r="U51" s="822"/>
      <c r="V51" s="822"/>
      <c r="W51" s="822"/>
      <c r="X51" s="822"/>
      <c r="Y51" s="822"/>
      <c r="Z51" s="822"/>
      <c r="AA51" s="822"/>
      <c r="AB51" s="822"/>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974" t="s">
        <v>715</v>
      </c>
      <c r="K52" s="974"/>
      <c r="L52" s="974"/>
      <c r="M52" s="974"/>
      <c r="N52" s="974"/>
      <c r="O52" s="974"/>
      <c r="P52" s="974"/>
      <c r="Q52" s="974"/>
      <c r="R52" s="974"/>
      <c r="S52" s="974"/>
      <c r="T52" s="974"/>
      <c r="U52" s="974"/>
      <c r="V52" s="974"/>
      <c r="W52" s="974"/>
      <c r="X52" s="974"/>
      <c r="Y52" s="974"/>
      <c r="Z52" s="974"/>
      <c r="AA52" s="974"/>
      <c r="AB52" s="97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3</v>
      </c>
      <c r="BM61" s="132" t="str">
        <f>IF(AND(I65="",I66=""),"",INDEX($R$68:$R$72,$BL$61,1))</f>
        <v>Posible (3)</v>
      </c>
      <c r="BO61" s="131"/>
      <c r="BP61" s="925"/>
      <c r="BQ61" s="925"/>
      <c r="BR61" s="131"/>
      <c r="BS61" s="131" t="s">
        <v>91</v>
      </c>
      <c r="BT61" s="132">
        <f>IF($AK$12&lt;&gt;"",BL61,"")</f>
        <v>3</v>
      </c>
      <c r="BU61" s="132" t="str">
        <f>IF($AK$12&lt;&gt;"",$BM$61,"")</f>
        <v>Posible (3)</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f>H81</f>
        <v>2</v>
      </c>
      <c r="BM62" s="132" t="str">
        <f>INDEX($R$76:$R$80,$BL$62,1)</f>
        <v>Menor (2)</v>
      </c>
      <c r="BO62" s="131" t="s">
        <v>100</v>
      </c>
      <c r="BP62" s="132">
        <f>BL62-1</f>
        <v>1</v>
      </c>
      <c r="BQ62" s="132" t="str">
        <f>BM62</f>
        <v>Menor (2)</v>
      </c>
      <c r="BR62" s="131"/>
      <c r="BS62" s="131" t="s">
        <v>90</v>
      </c>
      <c r="BT62" s="132">
        <f>IF($AK$12="","",IF($AK$12=1,$BP$62,$BL$62))</f>
        <v>2</v>
      </c>
      <c r="BU62" s="132" t="str">
        <f>IF($AK$12="","",IF($AK$12=1,$BQ$62,$BM$62))</f>
        <v>Menor (2)</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Insignificante (1)</v>
      </c>
      <c r="BM64" s="132" t="str">
        <f>IF($AK$12=1,Datos!$P$3,IF(OR($AK$12=2,$AK$12=3,$AK$12=4),Datos!$Q$3,IF($AK$12=5,Datos!$R$3,"")))</f>
        <v>Menor (2)</v>
      </c>
      <c r="BN64" s="132" t="str">
        <f>IF($AK$12=1,Datos!$P$4,IF(OR($AK$12=2,$AK$12=3,$AK$12=4),Datos!$Q$4,IF($AK$12=5,Datos!$R$4,"")))</f>
        <v>Moderado (3)</v>
      </c>
      <c r="BO64" s="132" t="str">
        <f>IF($AK$12=1,Datos!$P$5,IF(OR($AK$12=2,$AK$12=3,$AK$12=4),Datos!$Q$5,IF($AK$12=5,Datos!$R$5,"")))</f>
        <v>Mayor (4)</v>
      </c>
      <c r="BP64" s="132" t="str">
        <f>IF($AK$12=1,Datos!$P$6,IF(OR($AK$12=2,$AK$12=3,$AK$12=4),Datos!$Q$6,IF($AK$12=5,Datos!$R$6,"")))</f>
        <v>Catastrófico (5)</v>
      </c>
    </row>
    <row r="65" spans="1:75" ht="14.45" customHeight="1">
      <c r="A65" s="56"/>
      <c r="B65" s="57"/>
      <c r="C65" s="57"/>
      <c r="D65" s="57"/>
      <c r="E65" s="914" t="s">
        <v>130</v>
      </c>
      <c r="F65" s="914"/>
      <c r="G65" s="914"/>
      <c r="H65" s="915"/>
      <c r="I65" s="907" t="str">
        <f>IF(Frecuencia!V8="","",Frecuencia!V8)</f>
        <v/>
      </c>
      <c r="J65" s="908"/>
      <c r="K65" s="908"/>
      <c r="L65" s="908"/>
      <c r="M65" s="908"/>
      <c r="N65" s="908"/>
      <c r="O65" s="908"/>
      <c r="P65" s="908"/>
      <c r="Q65" s="908"/>
      <c r="R65" s="908"/>
      <c r="S65" s="908"/>
      <c r="T65" s="908"/>
      <c r="U65" s="908"/>
      <c r="V65" s="908"/>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Rara vez (1)</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27" customHeight="1">
      <c r="A66" s="56"/>
      <c r="B66" s="57"/>
      <c r="C66" s="57"/>
      <c r="D66" s="57"/>
      <c r="E66" s="914" t="s">
        <v>128</v>
      </c>
      <c r="F66" s="914"/>
      <c r="G66" s="914"/>
      <c r="H66" s="915"/>
      <c r="I66" s="907" t="str">
        <f>IF(Factibilidad!P14="","",Factibilidad!P14)</f>
        <v>Existe una posibilidad media que suceda (3)</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Improbable (2)</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7"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Moderada</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Posible (3)</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7" customHeight="1">
      <c r="A68" s="56"/>
      <c r="B68" s="57"/>
      <c r="C68" s="57"/>
      <c r="D68" s="57"/>
      <c r="E68" s="57"/>
      <c r="F68" s="57"/>
      <c r="G68" s="57"/>
      <c r="H68" s="57"/>
      <c r="I68" s="57"/>
      <c r="J68" s="57"/>
      <c r="K68" s="57"/>
      <c r="L68" s="57"/>
      <c r="M68" s="57"/>
      <c r="N68" s="57"/>
      <c r="O68" s="57"/>
      <c r="P68" s="57"/>
      <c r="Q68" s="57"/>
      <c r="R68" s="816" t="str">
        <f>IF(OR($AK$12=1,$AK$12=2,$AK$12=3,$AK$12=4),Datos!O2,IF($AK$12=5,Datos!O6,""))</f>
        <v>Rara vez (1)</v>
      </c>
      <c r="S68" s="816"/>
      <c r="T68" s="816"/>
      <c r="U68" s="816"/>
      <c r="V68" s="816"/>
      <c r="W68" s="816"/>
      <c r="X68" s="57"/>
      <c r="Y68" s="57"/>
      <c r="Z68" s="875"/>
      <c r="AA68" s="815">
        <f>IF($AK$12=5,4,2)</f>
        <v>2</v>
      </c>
      <c r="AB68" s="878" t="str">
        <f>IF(ISERROR(BL72=TRUE),"",IF(BL72="","",BL72))</f>
        <v/>
      </c>
      <c r="AC68" s="879"/>
      <c r="AD68" s="878" t="str">
        <f>IF(ISERROR(BM72=TRUE),"",IF(BM72="","",BM72))</f>
        <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Probable (4)</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27"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Improbable (2)</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Casi seguro (5)</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27" customHeight="1">
      <c r="A70" s="56"/>
      <c r="B70" s="57"/>
      <c r="C70" s="57"/>
      <c r="D70" s="57"/>
      <c r="E70" s="57"/>
      <c r="F70" s="57"/>
      <c r="G70" s="57"/>
      <c r="H70" s="57"/>
      <c r="I70" s="57"/>
      <c r="J70" s="81"/>
      <c r="K70" s="82"/>
      <c r="L70" s="82"/>
      <c r="M70" s="82"/>
      <c r="N70" s="82"/>
      <c r="O70" s="82"/>
      <c r="P70" s="83"/>
      <c r="Q70" s="57"/>
      <c r="R70" s="816" t="str">
        <f>IF(OR($AK$12=1,$AK$12=2,$AK$12=3,$AK$12=4),Datos!O4,IF($AK$12=5,Datos!O4,""))</f>
        <v>Posible (3)</v>
      </c>
      <c r="S70" s="816"/>
      <c r="T70" s="816"/>
      <c r="U70" s="816"/>
      <c r="V70" s="816"/>
      <c r="W70" s="816"/>
      <c r="X70" s="57"/>
      <c r="Y70" s="57"/>
      <c r="Z70" s="875"/>
      <c r="AA70" s="815">
        <f>IF($AK$12=5,3,3)</f>
        <v>3</v>
      </c>
      <c r="AB70" s="878" t="str">
        <f>IF(ISERROR(BL73=TRUE),"",IF(BL73="","",BL73))</f>
        <v/>
      </c>
      <c r="AC70" s="879"/>
      <c r="AD70" s="882" t="str">
        <f>IF(ISERROR(BM73=TRUE),"",IF(BM73="","",BM73))</f>
        <v>X</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7" customHeight="1">
      <c r="A71" s="56"/>
      <c r="B71" s="57"/>
      <c r="C71" s="57"/>
      <c r="D71" s="57"/>
      <c r="E71" s="57"/>
      <c r="F71" s="57"/>
      <c r="G71" s="57"/>
      <c r="H71" s="57"/>
      <c r="I71" s="57"/>
      <c r="J71" s="817" t="str">
        <f>BM61</f>
        <v>Posible (3)</v>
      </c>
      <c r="K71" s="817"/>
      <c r="L71" s="817"/>
      <c r="M71" s="817"/>
      <c r="N71" s="817"/>
      <c r="O71" s="817"/>
      <c r="P71" s="817"/>
      <c r="Q71" s="57"/>
      <c r="R71" s="816" t="str">
        <f>IF(OR($AK$12=1,$AK$12=2,$AK$12=3,$AK$12=4),Datos!O5,IF($AK$12=5,Datos!O3,""))</f>
        <v>Probable (4)</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t="s">
        <v>732</v>
      </c>
      <c r="AQ71" s="795"/>
      <c r="AR71" s="795"/>
      <c r="AS71" s="795"/>
      <c r="AT71" s="795"/>
      <c r="AU71" s="795"/>
      <c r="AV71" s="795"/>
      <c r="AW71" s="795"/>
      <c r="AX71" s="795"/>
      <c r="AY71" s="795"/>
      <c r="AZ71" s="795"/>
      <c r="BA71" s="795"/>
      <c r="BB71" s="795"/>
      <c r="BC71" s="795"/>
      <c r="BD71" s="795"/>
      <c r="BE71" s="795"/>
      <c r="BF71" s="795"/>
      <c r="BG71" s="59"/>
      <c r="BK71" s="131">
        <f>AA66</f>
        <v>1</v>
      </c>
      <c r="BL71" s="132" t="str">
        <f>IF(AK12="","",IF(AND(BK65=$BU$61,$BL$64=$BU$62),"X",""))</f>
        <v/>
      </c>
      <c r="BM71" s="132" t="str">
        <f>IF(AK12="","",IF(AND(BK65=$BU$61,$BM$64=$BU$62),"X",""))</f>
        <v/>
      </c>
      <c r="BN71" s="132" t="str">
        <f>IF(AK12="","",IF(AND(BK65=$BU$61,$BN$64=$BU$62),"X",""))</f>
        <v/>
      </c>
      <c r="BO71" s="132" t="str">
        <f>IF(AK12="","",IF(AND(BK65=$BU$61,$BO$64=$BU$62),"X",""))</f>
        <v/>
      </c>
      <c r="BP71" s="132" t="str">
        <f>IF(AK12="","",IF(AND(BK65=$BU$61,$BP$64=$BU$62),"X",""))</f>
        <v/>
      </c>
      <c r="BR71" s="131" t="str">
        <f>AH66</f>
        <v/>
      </c>
      <c r="BS71" s="132">
        <f>IF(AND($AK$12&lt;&gt;Datos!$A$6,OR($I$65=Datos!M2,$I$66=Datos!N2)),1,0)</f>
        <v>0</v>
      </c>
      <c r="BT71" s="132">
        <f>IF(AND($AK$12=Datos!$A$6,OR($I$65=Datos!M2,$I$66=Datos!N2)),5,0)</f>
        <v>0</v>
      </c>
      <c r="BU71" s="78"/>
      <c r="BV71" s="57"/>
      <c r="BW71" s="57"/>
    </row>
    <row r="72" spans="1:75" ht="27" customHeight="1">
      <c r="A72" s="56"/>
      <c r="B72" s="57"/>
      <c r="C72" s="57"/>
      <c r="D72" s="57"/>
      <c r="E72" s="57"/>
      <c r="F72" s="57"/>
      <c r="G72" s="57"/>
      <c r="H72" s="57"/>
      <c r="I72" s="57"/>
      <c r="J72" s="84"/>
      <c r="K72" s="85"/>
      <c r="L72" s="85"/>
      <c r="M72" s="85"/>
      <c r="N72" s="85"/>
      <c r="O72" s="85"/>
      <c r="P72" s="86"/>
      <c r="Q72" s="57"/>
      <c r="R72" s="816" t="str">
        <f>IF(OR($AK$12=1,$AK$12=2,$AK$12=3,$AK$12=4),Datos!O6,IF($AK$12=5,Datos!O2,""))</f>
        <v>Casi seguro (5)</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str">
        <f>IF(AK12="","",IF(AND(BK66=$BU$61,$BL$64=$BU$62),"X",""))</f>
        <v/>
      </c>
      <c r="BM72" s="132" t="str">
        <f>IF(AK12="","",IF(AND(BK66=$BU$61,$BM$64=$BU$62),"X",""))</f>
        <v/>
      </c>
      <c r="BN72" s="132" t="str">
        <f>IF(AK12="","",IF(AND(BK66=$BU$61,$BN$64=$BU$62),"X",""))</f>
        <v/>
      </c>
      <c r="BO72" s="132" t="str">
        <f>IF(AK12="","",IF(AND(BK66=$BU$61,$BO$64=$BU$62),"X",""))</f>
        <v/>
      </c>
      <c r="BP72" s="132" t="str">
        <f>IF(AK12="","",IF(AND(BK66=$BU$61,$BP$64=$BU$62),"X",""))</f>
        <v/>
      </c>
      <c r="BR72" s="131" t="str">
        <f>AH68</f>
        <v/>
      </c>
      <c r="BS72" s="132">
        <f>IF(AND($AK$12&lt;&gt;Datos!$A$6,OR($I$65=Datos!M3,$I$66=Datos!N3)),2,0)</f>
        <v>0</v>
      </c>
      <c r="BT72" s="132">
        <f>IF(AND($AK$12=Datos!$A$6,OR($I$65=Datos!M3,$I$66=Datos!N3)),4,0)</f>
        <v>0</v>
      </c>
      <c r="BU72" s="78"/>
      <c r="BV72" s="57"/>
      <c r="BW72" s="57"/>
    </row>
    <row r="73" spans="1:75" ht="27"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str">
        <f>IF(AK12="","",IF(AND(BK67=$BU$61,$BL$64=$BU$62),"X",""))</f>
        <v/>
      </c>
      <c r="BM73" s="132" t="str">
        <f>IF(AK12="","",IF(AND(BK67=$BU$61,$BM$64=$BU$62),"X",""))</f>
        <v>X</v>
      </c>
      <c r="BN73" s="132" t="str">
        <f>IF(AK12="","",IF(AND(BK67=$BU$61,$BN$64=$BU$62),"X",""))</f>
        <v/>
      </c>
      <c r="BO73" s="132" t="str">
        <f>IF(AK12="","",IF(AND(BK67=$BU$61,$BO$64=$BU$62),"X",""))</f>
        <v/>
      </c>
      <c r="BP73" s="132" t="str">
        <f>IF(AK12="","",IF(AND(BK67=$BU$61,$BP$64=$BU$62),"X",""))</f>
        <v/>
      </c>
      <c r="BR73" s="131" t="str">
        <f>AH70</f>
        <v/>
      </c>
      <c r="BS73" s="132">
        <f>IF(AND($AK$12&lt;&gt;Datos!$A$6,OR($I$65=Datos!M4,$I$66=Datos!N4)),3,0)</f>
        <v>3</v>
      </c>
      <c r="BT73" s="132">
        <f>IF(AND($AK$12=Datos!$A$6,OR($I$65=Datos!M4,$I$66=Datos!N4)),3,0)</f>
        <v>0</v>
      </c>
      <c r="BU73" s="78"/>
      <c r="BV73" s="57"/>
      <c r="BW73" s="57"/>
    </row>
    <row r="74" spans="1:75" ht="27" customHeight="1">
      <c r="A74" s="56"/>
      <c r="B74" s="57"/>
      <c r="C74" s="895"/>
      <c r="D74" s="895"/>
      <c r="E74" s="960" t="str">
        <f>Datos!B2</f>
        <v>Riesgo de Corrupción</v>
      </c>
      <c r="F74" s="961"/>
      <c r="G74" s="961"/>
      <c r="H74" s="962"/>
      <c r="I74" s="959" t="str">
        <f>Datos!B8</f>
        <v>Riesgos de Daño Antijurídico</v>
      </c>
      <c r="J74" s="959"/>
      <c r="K74" s="959"/>
      <c r="L74" s="959"/>
      <c r="M74" s="959" t="str">
        <f>Datos!B4</f>
        <v>Riesgos de Procesos</v>
      </c>
      <c r="N74" s="959"/>
      <c r="O74" s="959"/>
      <c r="P74" s="959"/>
      <c r="Q74" s="87"/>
      <c r="R74" s="373"/>
      <c r="S74" s="373"/>
      <c r="T74" s="373"/>
      <c r="U74" s="373"/>
      <c r="V74" s="373"/>
      <c r="W74" s="373"/>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str">
        <f>IF(AK12="","",IF(AND(BK68=$BU$61,$BL$64=$BU$62),"X",""))</f>
        <v/>
      </c>
      <c r="BM74" s="132" t="str">
        <f>IF(AK12="","",IF(AND(BK68=$BU$61,$BM$64=$BU$62),"X",""))</f>
        <v/>
      </c>
      <c r="BN74" s="132" t="str">
        <f>IF(AK12="","",IF(AND(BK68=$BU$61,$BN$64=$BU$62),"X",""))</f>
        <v/>
      </c>
      <c r="BO74" s="134" t="str">
        <f>IF(AK12="","",IF(AND(BK68=$BU$61,$BO$64=$BU$62),"X",""))</f>
        <v/>
      </c>
      <c r="BP74" s="132" t="str">
        <f>IF(AK12="","",IF(AND(BK68=$BU$61,$BP$64=$BU$62),"X",""))</f>
        <v/>
      </c>
      <c r="BR74" s="131" t="str">
        <f>AH72</f>
        <v/>
      </c>
      <c r="BS74" s="132">
        <f>IF(AND($AK$12&lt;&gt;Datos!$A$6,OR($I$65=Datos!M5,$I$66=Datos!N5)),4,0)</f>
        <v>0</v>
      </c>
      <c r="BT74" s="132">
        <f>IF(AND($AK$12=Datos!$A$6,OR($I$65=Datos!M5,$I$66=Datos!N5)),2,0)</f>
        <v>0</v>
      </c>
      <c r="BU74" s="78"/>
      <c r="BV74" s="69"/>
      <c r="BW74" s="57"/>
    </row>
    <row r="75" spans="1:75" ht="27" customHeight="1">
      <c r="A75" s="56"/>
      <c r="B75" s="57"/>
      <c r="C75" s="895"/>
      <c r="D75" s="895"/>
      <c r="E75" s="959" t="str">
        <f>Datos!B7</f>
        <v>Riesgos de Seguridad Digital</v>
      </c>
      <c r="F75" s="959"/>
      <c r="G75" s="959"/>
      <c r="H75" s="959"/>
      <c r="I75" s="959" t="str">
        <f>Datos!B9</f>
        <v>Oportunidad</v>
      </c>
      <c r="J75" s="959"/>
      <c r="K75" s="959"/>
      <c r="L75" s="959"/>
      <c r="M75" s="963"/>
      <c r="N75" s="964"/>
      <c r="O75" s="964"/>
      <c r="P75" s="965"/>
      <c r="Q75" s="87"/>
      <c r="R75" s="373"/>
      <c r="S75" s="373"/>
      <c r="T75" s="373"/>
      <c r="U75" s="373"/>
      <c r="V75" s="373"/>
      <c r="W75" s="373"/>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str">
        <f>IF(AK12="","",IF(AND(BK69=$BU$61,$BL$64=$BU$62),"X",""))</f>
        <v/>
      </c>
      <c r="BM75" s="132" t="str">
        <f>IF(AK12="","",IF(AND(BK69=$BU$61,$BM$64=$BU$62),"X",""))</f>
        <v/>
      </c>
      <c r="BN75" s="132" t="str">
        <f>IF(AK12="","",IF(AND(BK69=$BU$61,$BN$64=$BU$62),"X",""))</f>
        <v/>
      </c>
      <c r="BO75" s="132" t="str">
        <f>IF(AK12="","",IF(AND(BK69=$BU$61,$BO$64=$BU$62),"X",""))</f>
        <v/>
      </c>
      <c r="BP75" s="132" t="str">
        <f>IF(AK12="","",IF(AND(BK69=$BU$61,$BP$64=$BU$62),"X",""))</f>
        <v/>
      </c>
      <c r="BR75" s="131" t="str">
        <f>AH74</f>
        <v/>
      </c>
      <c r="BS75" s="132">
        <f>IF(AND($AK$12&lt;&gt;Datos!$A$6,OR($I$65=Datos!M6,$I$66=Datos!N6)),5,0)</f>
        <v>0</v>
      </c>
      <c r="BT75" s="132">
        <f>IF(AND($AK$12=Datos!$A$6,OR($I$65=Datos!M6,$I$66=Datos!N6)),1,0)</f>
        <v>0</v>
      </c>
      <c r="BU75" s="78"/>
      <c r="BV75" s="57"/>
      <c r="BW75" s="57"/>
    </row>
    <row r="76" spans="1:75" ht="14.4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IF($AK$12=1,Datos!P2,IF(OR($AK$12=2,$AK$12=3),Imp_Est_Pro_Seg!AJ6,IF($AK$12=4,'Inventario de Activos'!AL16,IF($AK$12=5,Imp_oportunidad!AN6,""))))</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3</v>
      </c>
      <c r="BT76" s="131"/>
      <c r="BU76" s="57"/>
      <c r="BV76" s="57"/>
      <c r="BW76" s="57"/>
    </row>
    <row r="77" spans="1:75" ht="14.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IF($AK$12=1,Datos!P3,IF(OR($AK$12=2,$AK$12=3),Imp_Est_Pro_Seg!AK6,IF($AK$12=4,'Inventario de Activos'!AL17,IF($AK$12=5,Imp_oportunidad!AM6,""))))</f>
        <v>Menor (2)</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8.5" customHeight="1">
      <c r="A78" s="56"/>
      <c r="B78" s="57"/>
      <c r="C78" s="57"/>
      <c r="D78" s="57"/>
      <c r="E78" s="966"/>
      <c r="F78" s="966"/>
      <c r="G78" s="966"/>
      <c r="H78" s="966"/>
      <c r="I78" s="967"/>
      <c r="J78" s="956" t="str">
        <f>IF(J71="","", IF(ISERROR(BU62=TRUE),"",BU62))</f>
        <v>Menor (2)</v>
      </c>
      <c r="K78" s="957"/>
      <c r="L78" s="957"/>
      <c r="M78" s="957"/>
      <c r="N78" s="957"/>
      <c r="O78" s="957"/>
      <c r="P78" s="958"/>
      <c r="Q78" s="57"/>
      <c r="R78" s="970" t="str">
        <f>IF($AK$12=1,Enc_Imp_Corrupción!$D$25,IF(OR($AK$12=2,$AK$12=3),Imp_Est_Pro_Seg!AL6,IF($AK$12=4,'Inventario de Activos'!AL18,IF($AK$12=5,Imp_oportunidad!AL6,""))))</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ht="15" customHeight="1">
      <c r="A79" s="56"/>
      <c r="B79" s="57"/>
      <c r="C79" s="57"/>
      <c r="D79" s="57"/>
      <c r="E79" s="966"/>
      <c r="F79" s="966"/>
      <c r="G79" s="966"/>
      <c r="H79" s="966"/>
      <c r="I79" s="967"/>
      <c r="J79" s="84"/>
      <c r="K79" s="85"/>
      <c r="L79" s="85"/>
      <c r="M79" s="85"/>
      <c r="N79" s="85"/>
      <c r="O79" s="85"/>
      <c r="P79" s="86"/>
      <c r="Q79" s="57"/>
      <c r="R79" s="970" t="str">
        <f>IF($AK$12=1,Enc_Imp_Corrupción!$D$26,IF(OR($AK$12=2,$AK$12=3),Imp_Est_Pro_Seg!AM6,IF($AK$12=4,'Inventario de Activos'!AL19,IF($AK$12=5,Imp_oportunidad!AK6,""))))</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IF($AK$12=1,Enc_Imp_Corrupción!$D$27,IF(OR($AK$12=2,$AK$12=3),Imp_Est_Pro_Seg!AN6,IF($AK$12=4,'Inventario de Activos'!AL20,IF($AK$12=5,Imp_oportunidad!AJ6,""))))</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f>IF(R76&lt;&gt;"",1,IF(R77&lt;&gt;"",2,IF(R78&lt;&gt;"",3,IF(R79&lt;&gt;"",4,IF(R80&lt;&gt;"",5,"")))))</f>
        <v>2</v>
      </c>
      <c r="I81" s="65"/>
      <c r="J81" s="57"/>
      <c r="K81" s="57"/>
      <c r="L81" s="57"/>
      <c r="M81" s="57"/>
      <c r="N81" s="57"/>
      <c r="O81" s="57"/>
      <c r="P81" s="57"/>
      <c r="Q81" s="57"/>
      <c r="R81" s="373"/>
      <c r="S81" s="373"/>
      <c r="T81" s="373"/>
      <c r="U81" s="373"/>
      <c r="V81" s="373"/>
      <c r="W81" s="373"/>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50.25" customHeight="1">
      <c r="A86" s="56"/>
      <c r="B86" s="57"/>
      <c r="C86" s="57"/>
      <c r="D86" s="859" t="s">
        <v>733</v>
      </c>
      <c r="E86" s="859"/>
      <c r="F86" s="859"/>
      <c r="G86" s="859"/>
      <c r="H86" s="859"/>
      <c r="I86" s="859"/>
      <c r="J86" s="859"/>
      <c r="K86" s="859"/>
      <c r="L86" s="859"/>
      <c r="M86" s="859"/>
      <c r="N86" s="859"/>
      <c r="O86" s="859"/>
      <c r="P86" s="859"/>
      <c r="Q86" s="859"/>
      <c r="R86" s="859"/>
      <c r="S86" s="859"/>
      <c r="T86" s="860" t="str">
        <f t="shared" ref="T86:T95" si="0">IF(D86&lt;&gt;"","Preventivo","")</f>
        <v>Preventivo</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
        <v>725</v>
      </c>
      <c r="AM86" s="797"/>
      <c r="AN86" s="798" t="s">
        <v>374</v>
      </c>
      <c r="AO86" s="799"/>
      <c r="AP86" s="799"/>
      <c r="AQ86" s="800"/>
      <c r="AR86" s="796" t="s">
        <v>725</v>
      </c>
      <c r="AS86" s="797"/>
      <c r="AT86" s="796" t="s">
        <v>725</v>
      </c>
      <c r="AU86" s="801"/>
      <c r="AV86" s="797"/>
      <c r="AW86" s="802" t="s">
        <v>725</v>
      </c>
      <c r="AX86" s="803"/>
      <c r="AY86" s="804"/>
      <c r="AZ86" s="802" t="str">
        <f>IF(AW86="","",IF(BW$96&gt;=Datos!$AS$2,Datos!AQ2,Datos!AQ3))</f>
        <v>Directamente</v>
      </c>
      <c r="BA86" s="803"/>
      <c r="BB86" s="804"/>
      <c r="BC86" s="856" t="s">
        <v>724</v>
      </c>
      <c r="BD86" s="857"/>
      <c r="BE86" s="857"/>
      <c r="BF86" s="857"/>
      <c r="BG86" s="85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Fuerte</v>
      </c>
      <c r="BR86" s="132" t="str">
        <f>IF(AN86="","",IF(AN86=Datos!$AP$2,Datos!$AO$2,IF(AN86=Datos!$AP$3,Datos!$AO$3,IF(AN86=Datos!$AP$4,Datos!$AO$4,""))))</f>
        <v>Fuerte</v>
      </c>
      <c r="BS86" s="132" t="str">
        <f>IF(AND(BQ86=$BS$85,BR86=$BS$85),$BS$85,"")</f>
        <v>Fuerte</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Fuerte</v>
      </c>
      <c r="BW86" s="132">
        <f>IF(BV86=Datos!$AO$2,100,IF(BV86=Datos!$AO$3,50,IF(BV86=Datos!$AO$4,0,"")))</f>
        <v>100</v>
      </c>
      <c r="BX86" s="139"/>
      <c r="BY86" s="142"/>
      <c r="BZ86" s="138"/>
    </row>
    <row r="87" spans="1:78">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ref="AL87:AL95" si="1">IF(D87&lt;&gt;"",BQ87,"")</f>
        <v/>
      </c>
      <c r="AM87" s="797"/>
      <c r="AN87" s="798"/>
      <c r="AO87" s="799"/>
      <c r="AP87" s="799"/>
      <c r="AQ87" s="800"/>
      <c r="AR87" s="796" t="str">
        <f>IF(AN87&lt;&gt;"",BR87,"")</f>
        <v/>
      </c>
      <c r="AS87" s="797"/>
      <c r="AT87" s="796" t="str">
        <f t="shared" ref="AT87:AT95" si="2">IF(BV87="","",BV87)</f>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3">SUM(BI87:BO87)</f>
        <v>0</v>
      </c>
      <c r="BQ87" s="132" t="str">
        <f>IF(D87="","",IF(BP87&gt;=96,Datos!$AO$2,IF(BP87&gt;=86,Datos!$AO$3,IF(BP87&lt;86,Datos!$AO$4,""))))</f>
        <v/>
      </c>
      <c r="BR87" s="132" t="str">
        <f>IF(AN87="","",IF(AN87=Datos!$AP$2,Datos!$AO$2,IF(AN87=Datos!$AP$3,Datos!$AO$3,IF(AN87=Datos!$AP$4,Datos!$AO$4,""))))</f>
        <v/>
      </c>
      <c r="BS87" s="132" t="str">
        <f t="shared" ref="BS87:BS95" si="4">IF(AND(BQ87=$BS$85,BR87=$BS$85),$BS$85,"")</f>
        <v/>
      </c>
      <c r="BT87" s="132" t="str">
        <f t="shared" ref="BT87:BT95" si="5">IF(AND(BQ87=$BS$85,BR87=$BT$85),$BT$85,IF(AND(BQ87=$BT$85,BR87=$BS$85),$BT$85,IF(AND(BQ87=$BT$85,BR87=$BT$85),$BT$85,"")))</f>
        <v/>
      </c>
      <c r="BU87" s="132" t="str">
        <f t="shared" ref="BU87:BU95" si="6">IF(AND(BQ87=$BS$85,BR87=$BU$85),$BU$85,IF(AND(BQ87=$BT$85,BR87=$BU$85),$BU$85,IF(AND(BQ87=$BU$85,BR87=$BS$85),$BU$85,IF(AND(BQ87=$BU$85,BR87=$BT$85),$BU$85,IF(AND(BQ87=$BU$85,BR87=$BU$85),$BU$85,"")))))</f>
        <v/>
      </c>
      <c r="BV87" s="132" t="str">
        <f t="shared" ref="BV87:BV95" si="7">IF(BS87&lt;&gt;"",BS87,IF(BT87&lt;&gt;"",BT87,IF(BU87&lt;&gt;"",BU87,"")))</f>
        <v/>
      </c>
      <c r="BW87" s="132" t="str">
        <f>IF(BV87=Datos!$AO$2,100,IF(BV87=Datos!$AO$3,50,IF(BV87=Datos!$AO$4,0,"")))</f>
        <v/>
      </c>
      <c r="BX87" s="139"/>
      <c r="BY87" s="139"/>
      <c r="BZ87" s="138"/>
    </row>
    <row r="88" spans="1:78">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ref="AR88:AR95" si="8">IF(AN88&lt;&gt;"",BR88,"")</f>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3"/>
        <v>0</v>
      </c>
      <c r="BQ88" s="132" t="str">
        <f>IF(D88="","",IF(BP88&gt;=96,Datos!$AO$2,IF(BP88&gt;=86,Datos!$AO$3,IF(BP88&lt;86,Datos!$AO$4,""))))</f>
        <v/>
      </c>
      <c r="BR88" s="132" t="str">
        <f>IF(AN88="","",IF(AN88=Datos!$AP$2,Datos!$AO$2,IF(AN88=Datos!$AP$3,Datos!$AO$3,IF(AN88=Datos!$AP$4,Datos!$AO$4,""))))</f>
        <v/>
      </c>
      <c r="BS88" s="132" t="str">
        <f t="shared" si="4"/>
        <v/>
      </c>
      <c r="BT88" s="132" t="str">
        <f t="shared" si="5"/>
        <v/>
      </c>
      <c r="BU88" s="132" t="str">
        <f t="shared" si="6"/>
        <v/>
      </c>
      <c r="BV88" s="132" t="str">
        <f t="shared" si="7"/>
        <v/>
      </c>
      <c r="BW88" s="132" t="str">
        <f>IF(BV88=Datos!$AO$2,100,IF(BV88=Datos!$AO$3,50,IF(BV88=Datos!$AO$4,0,"")))</f>
        <v/>
      </c>
      <c r="BX88" s="139"/>
      <c r="BY88" s="139"/>
      <c r="BZ88" s="138"/>
    </row>
    <row r="89" spans="1:78">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3"/>
        <v>0</v>
      </c>
      <c r="BQ89" s="132" t="str">
        <f>IF(D89="","",IF(BP89&gt;=96,Datos!$AO$2,IF(BP89&gt;=86,Datos!$AO$3,IF(BP89&lt;86,Datos!$AO$4,""))))</f>
        <v/>
      </c>
      <c r="BR89" s="132" t="str">
        <f>IF(AN89="","",IF(AN89=Datos!$AP$2,Datos!$AO$2,IF(AN89=Datos!$AP$3,Datos!$AO$3,IF(AN89=Datos!$AP$4,Datos!$AO$4,""))))</f>
        <v/>
      </c>
      <c r="BS89" s="132" t="str">
        <f t="shared" si="4"/>
        <v/>
      </c>
      <c r="BT89" s="132" t="str">
        <f t="shared" si="5"/>
        <v/>
      </c>
      <c r="BU89" s="132" t="str">
        <f t="shared" si="6"/>
        <v/>
      </c>
      <c r="BV89" s="132" t="str">
        <f t="shared" si="7"/>
        <v/>
      </c>
      <c r="BW89" s="132" t="str">
        <f>IF(BV89=Datos!$AO$2,100,IF(BV89=Datos!$AO$3,50,IF(BV89=Datos!$AO$4,0,"")))</f>
        <v/>
      </c>
      <c r="BX89" s="139"/>
      <c r="BY89" s="139"/>
      <c r="BZ89" s="138"/>
    </row>
    <row r="90" spans="1:78">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8"/>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3"/>
        <v>0</v>
      </c>
      <c r="BQ90" s="132" t="str">
        <f>IF(D90="","",IF(BP90&gt;=96,Datos!$AO$2,IF(BP90&gt;=86,Datos!$AO$3,IF(BP90&lt;86,Datos!$AO$4,""))))</f>
        <v/>
      </c>
      <c r="BR90" s="132" t="str">
        <f>IF(AN90="","",IF(AN90=Datos!$AP$2,Datos!$AO$2,IF(AN90=Datos!$AP$3,Datos!$AO$3,IF(AN90=Datos!$AP$4,Datos!$AO$4,""))))</f>
        <v/>
      </c>
      <c r="BS90" s="132" t="str">
        <f t="shared" si="4"/>
        <v/>
      </c>
      <c r="BT90" s="132" t="str">
        <f t="shared" si="5"/>
        <v/>
      </c>
      <c r="BU90" s="132" t="str">
        <f t="shared" si="6"/>
        <v/>
      </c>
      <c r="BV90" s="132" t="str">
        <f t="shared" si="7"/>
        <v/>
      </c>
      <c r="BW90" s="132" t="str">
        <f>IF(BV90=Datos!$AO$2,100,IF(BV90=Datos!$AO$3,50,IF(BV90=Datos!$AO$4,0,"")))</f>
        <v/>
      </c>
      <c r="BX90" s="139"/>
      <c r="BY90" s="139"/>
      <c r="BZ90" s="138"/>
    </row>
    <row r="91" spans="1:78">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8"/>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3"/>
        <v>0</v>
      </c>
      <c r="BQ91" s="132" t="str">
        <f>IF(D91="","",IF(BP91&gt;=96,Datos!$AO$2,IF(BP91&gt;=86,Datos!$AO$3,IF(BP91&lt;86,Datos!$AO$4,""))))</f>
        <v/>
      </c>
      <c r="BR91" s="132" t="str">
        <f>IF(AN91="","",IF(AN91=Datos!$AP$2,Datos!$AO$2,IF(AN91=Datos!$AP$3,Datos!$AO$3,IF(AN91=Datos!$AP$4,Datos!$AO$4,""))))</f>
        <v/>
      </c>
      <c r="BS91" s="132" t="str">
        <f t="shared" si="4"/>
        <v/>
      </c>
      <c r="BT91" s="132" t="str">
        <f t="shared" si="5"/>
        <v/>
      </c>
      <c r="BU91" s="132" t="str">
        <f t="shared" si="6"/>
        <v/>
      </c>
      <c r="BV91" s="132" t="str">
        <f t="shared" si="7"/>
        <v/>
      </c>
      <c r="BW91" s="132" t="str">
        <f>IF(BV91=Datos!$AO$2,100,IF(BV91=Datos!$AO$3,50,IF(BV91=Datos!$AO$4,0,"")))</f>
        <v/>
      </c>
      <c r="BX91" s="139"/>
      <c r="BY91" s="139"/>
      <c r="BZ91" s="138"/>
    </row>
    <row r="92" spans="1:78">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8"/>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3"/>
        <v>0</v>
      </c>
      <c r="BQ92" s="132" t="str">
        <f>IF(D92="","",IF(BP92&gt;=96,Datos!$AO$2,IF(BP92&gt;=86,Datos!$AO$3,IF(BP92&lt;86,Datos!$AO$4,""))))</f>
        <v/>
      </c>
      <c r="BR92" s="132" t="str">
        <f>IF(AN92="","",IF(AN92=Datos!$AP$2,Datos!$AO$2,IF(AN92=Datos!$AP$3,Datos!$AO$3,IF(AN92=Datos!$AP$4,Datos!$AO$4,""))))</f>
        <v/>
      </c>
      <c r="BS92" s="132" t="str">
        <f t="shared" si="4"/>
        <v/>
      </c>
      <c r="BT92" s="132" t="str">
        <f t="shared" si="5"/>
        <v/>
      </c>
      <c r="BU92" s="132" t="str">
        <f t="shared" si="6"/>
        <v/>
      </c>
      <c r="BV92" s="132" t="str">
        <f t="shared" si="7"/>
        <v/>
      </c>
      <c r="BW92" s="132" t="str">
        <f>IF(BV92=Datos!$AO$2,100,IF(BV92=Datos!$AO$3,50,IF(BV92=Datos!$AO$4,0,"")))</f>
        <v/>
      </c>
      <c r="BX92" s="139"/>
      <c r="BY92" s="139"/>
      <c r="BZ92" s="138"/>
    </row>
    <row r="93" spans="1:78">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8"/>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3"/>
        <v>0</v>
      </c>
      <c r="BQ93" s="132" t="str">
        <f>IF(D93="","",IF(BP93&gt;=96,Datos!$AO$2,IF(BP93&gt;=86,Datos!$AO$3,IF(BP93&lt;86,Datos!$AO$4,""))))</f>
        <v/>
      </c>
      <c r="BR93" s="132" t="str">
        <f>IF(AN93="","",IF(AN93=Datos!$AP$2,Datos!$AO$2,IF(AN93=Datos!$AP$3,Datos!$AO$3,IF(AN93=Datos!$AP$4,Datos!$AO$4,""))))</f>
        <v/>
      </c>
      <c r="BS93" s="132" t="str">
        <f t="shared" si="4"/>
        <v/>
      </c>
      <c r="BT93" s="132" t="str">
        <f t="shared" si="5"/>
        <v/>
      </c>
      <c r="BU93" s="132" t="str">
        <f t="shared" si="6"/>
        <v/>
      </c>
      <c r="BV93" s="132" t="str">
        <f t="shared" si="7"/>
        <v/>
      </c>
      <c r="BW93" s="132" t="str">
        <f>IF(BV93=Datos!$AO$2,100,IF(BV93=Datos!$AO$3,50,IF(BV93=Datos!$AO$4,0,"")))</f>
        <v/>
      </c>
      <c r="BX93" s="139"/>
      <c r="BY93" s="139"/>
      <c r="BZ93" s="138"/>
    </row>
    <row r="94" spans="1:78">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8"/>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3"/>
        <v>0</v>
      </c>
      <c r="BQ94" s="132" t="str">
        <f>IF(D94="","",IF(BP94&gt;=96,Datos!$AO$2,IF(BP94&gt;=86,Datos!$AO$3,IF(BP94&lt;86,Datos!$AO$4,""))))</f>
        <v/>
      </c>
      <c r="BR94" s="132" t="str">
        <f>IF(AN94="","",IF(AN94=Datos!$AP$2,Datos!$AO$2,IF(AN94=Datos!$AP$3,Datos!$AO$3,IF(AN94=Datos!$AP$4,Datos!$AO$4,""))))</f>
        <v/>
      </c>
      <c r="BS94" s="132" t="str">
        <f t="shared" si="4"/>
        <v/>
      </c>
      <c r="BT94" s="132" t="str">
        <f t="shared" si="5"/>
        <v/>
      </c>
      <c r="BU94" s="132" t="str">
        <f t="shared" si="6"/>
        <v/>
      </c>
      <c r="BV94" s="132" t="str">
        <f t="shared" si="7"/>
        <v/>
      </c>
      <c r="BW94" s="132" t="str">
        <f>IF(BV94=Datos!$AO$2,100,IF(BV94=Datos!$AO$3,50,IF(BV94=Datos!$AO$4,0,"")))</f>
        <v/>
      </c>
      <c r="BX94" s="139"/>
      <c r="BY94" s="139"/>
      <c r="BZ94" s="138"/>
    </row>
    <row r="95" spans="1:78">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8"/>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3"/>
        <v>0</v>
      </c>
      <c r="BQ95" s="132" t="str">
        <f>IF(D95="","",IF(BP95&gt;=96,Datos!$AO$2,IF(BP95&gt;=86,Datos!$AO$3,IF(BP95&lt;86,Datos!$AO$4,""))))</f>
        <v/>
      </c>
      <c r="BR95" s="132" t="str">
        <f>IF(AN95="","",IF(AN95=Datos!$AP$2,Datos!$AO$2,IF(AN95=Datos!$AP$3,Datos!$AO$3,IF(AN95=Datos!$AP$4,Datos!$AO$4,""))))</f>
        <v/>
      </c>
      <c r="BS95" s="132" t="str">
        <f t="shared" si="4"/>
        <v/>
      </c>
      <c r="BT95" s="132" t="str">
        <f t="shared" si="5"/>
        <v/>
      </c>
      <c r="BU95" s="132" t="str">
        <f t="shared" si="6"/>
        <v/>
      </c>
      <c r="BV95" s="132" t="str">
        <f t="shared" si="7"/>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100</v>
      </c>
      <c r="BV96" s="132" t="s">
        <v>382</v>
      </c>
      <c r="BW96" s="132">
        <f>IF(COUNTA(D86:D95)=0,0,SUM(BW86:BW95)/(COUNTA(D86:S95)))</f>
        <v>100</v>
      </c>
      <c r="BX96" s="137" t="str">
        <f>IF(BW96="","",IF(BW96=100,Datos!$AO$2,IF(BW96&gt;=50,Datos!$AO$3,Datos!$AO$4)))</f>
        <v>Fuerte</v>
      </c>
      <c r="BY96" s="137" t="str">
        <f>IF(AZ86="","",AZ86)</f>
        <v>Directamente</v>
      </c>
      <c r="BZ96" s="137">
        <f>IF(OR(BX96="",BY96=""),"",IF(AND(BX96=Datos!$AO$2,BY96=Datos!$AQ$2),2,IF(AND(BX96=Datos!$AO$2,BY96=Datos!$AQ$3),0,IF(AND(BX96=Datos!$AO$3,BY96=Datos!$AQ$2),1,IF(AND(BX96=Datos!$AO$3,BY96=Datos!$AQ$3),0,IF(BX96=Datos!$AO$4,0,""))))))</f>
        <v>2</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c r="E101" s="859"/>
      <c r="F101" s="859"/>
      <c r="G101" s="859"/>
      <c r="H101" s="859"/>
      <c r="I101" s="859"/>
      <c r="J101" s="859"/>
      <c r="K101" s="859"/>
      <c r="L101" s="859"/>
      <c r="M101" s="859"/>
      <c r="N101" s="859"/>
      <c r="O101" s="859"/>
      <c r="P101" s="859"/>
      <c r="Q101" s="859"/>
      <c r="R101" s="859"/>
      <c r="S101" s="859"/>
      <c r="T101" s="860" t="str">
        <f>IF(D101&lt;&gt;"","Detectivo","")</f>
        <v/>
      </c>
      <c r="U101" s="860"/>
      <c r="V101" s="860"/>
      <c r="W101" s="860"/>
      <c r="X101" s="798"/>
      <c r="Y101" s="800"/>
      <c r="Z101" s="798"/>
      <c r="AA101" s="800"/>
      <c r="AB101" s="798"/>
      <c r="AC101" s="800"/>
      <c r="AD101" s="798"/>
      <c r="AE101" s="800"/>
      <c r="AF101" s="798"/>
      <c r="AG101" s="800"/>
      <c r="AH101" s="798"/>
      <c r="AI101" s="800"/>
      <c r="AJ101" s="798"/>
      <c r="AK101" s="800"/>
      <c r="AL101" s="796" t="str">
        <f t="shared" ref="AL101:AL110" si="9">IF(D101&lt;&gt;"",BQ101,"")</f>
        <v/>
      </c>
      <c r="AM101" s="797"/>
      <c r="AN101" s="798"/>
      <c r="AO101" s="799"/>
      <c r="AP101" s="799"/>
      <c r="AQ101" s="800"/>
      <c r="AR101" s="796" t="str">
        <f t="shared" ref="AR101:AR110" si="10">IF(AN101&lt;&gt;"",BR101,"")</f>
        <v/>
      </c>
      <c r="AS101" s="797"/>
      <c r="AT101" s="796" t="str">
        <f t="shared" ref="AT101:AT110" si="11">IF(BV101="","",BV101)</f>
        <v/>
      </c>
      <c r="AU101" s="801"/>
      <c r="AV101" s="797"/>
      <c r="AW101" s="802" t="str">
        <f>IF(OR(AT101="",BX111=""),"",BX111)</f>
        <v/>
      </c>
      <c r="AX101" s="803"/>
      <c r="AY101" s="804"/>
      <c r="AZ101" s="802" t="str">
        <f>IF(AW101="","",IF($AK$12=1,Datos!$AR$4,IF(BW$111&gt;=Datos!$AT$2,Datos!$AR$2,IF(BW$111&gt;=Datos!$AT$3,Datos!$AR$3,IF(BW$111&lt;Datos!$AT$3,Datos!$AR$4,"")))))</f>
        <v/>
      </c>
      <c r="BA101" s="803"/>
      <c r="BB101" s="804"/>
      <c r="BC101" s="786"/>
      <c r="BD101" s="787"/>
      <c r="BE101" s="787"/>
      <c r="BF101" s="787"/>
      <c r="BG101" s="788"/>
      <c r="BI101" s="132" t="str">
        <f>IF(X101=Datos!$AH$2,15,"")</f>
        <v/>
      </c>
      <c r="BJ101" s="132" t="str">
        <f>IF(Z101=Datos!$AI$2,15,"")</f>
        <v/>
      </c>
      <c r="BK101" s="132" t="str">
        <f>IF(AB101=Datos!$AJ$2,15,"")</f>
        <v/>
      </c>
      <c r="BL101" s="132" t="str">
        <f>IF(AD101=Datos!$AK$2,15,"")</f>
        <v/>
      </c>
      <c r="BM101" s="132" t="str">
        <f>IF(AF101=Datos!$AL$2,15,"")</f>
        <v/>
      </c>
      <c r="BN101" s="132" t="str">
        <f>IF(AH101=Datos!$AM$2,15,"")</f>
        <v/>
      </c>
      <c r="BO101" s="132" t="str">
        <f>IF(AJ101=Datos!$AN$2,10,IF(AJ101=Datos!$AN$3,5,IF(AJ101=Datos!$AN$4,"","")))</f>
        <v/>
      </c>
      <c r="BP101" s="132">
        <f>SUM(BI101:BO101)</f>
        <v>0</v>
      </c>
      <c r="BQ101" s="132" t="str">
        <f>IF(D101="","",IF(BP101&gt;=96,Datos!$AO$2,IF(BP101&gt;=86,Datos!$AO$3,IF(BP101&lt;86,Datos!$AO$4,""))))</f>
        <v/>
      </c>
      <c r="BR101" s="132" t="str">
        <f>IF(AN101="","",IF(AN101=Datos!$AP$2,Datos!$AO$2,IF(AN101=Datos!$AP$3,Datos!$AO$3,IF(AN101=Datos!$AP$4,Datos!$AO$4,""))))</f>
        <v/>
      </c>
      <c r="BS101" s="132" t="str">
        <f>IF(AND(BQ101=$BS$100,BR101=$BS$100),$BS$100,"")</f>
        <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
      </c>
      <c r="BW101" s="132" t="str">
        <f>IF(BV101=Datos!$AO$2,100,IF(BV101=Datos!$AO$3,50,IF(BV101=Datos!$AO$4,0,"")))</f>
        <v/>
      </c>
      <c r="BX101" s="139"/>
      <c r="BY101" s="142"/>
      <c r="BZ101" s="138"/>
    </row>
    <row r="102" spans="1:78" ht="26.25" customHeight="1">
      <c r="A102" s="56"/>
      <c r="B102" s="57"/>
      <c r="C102" s="57"/>
      <c r="D102" s="859"/>
      <c r="E102" s="859"/>
      <c r="F102" s="859"/>
      <c r="G102" s="859"/>
      <c r="H102" s="859"/>
      <c r="I102" s="859"/>
      <c r="J102" s="859"/>
      <c r="K102" s="859"/>
      <c r="L102" s="859"/>
      <c r="M102" s="859"/>
      <c r="N102" s="859"/>
      <c r="O102" s="859"/>
      <c r="P102" s="859"/>
      <c r="Q102" s="859"/>
      <c r="R102" s="859"/>
      <c r="S102" s="859"/>
      <c r="T102" s="860" t="str">
        <f t="shared" ref="T102:T110" si="12">IF(D102&lt;&gt;"","Detectivo","")</f>
        <v/>
      </c>
      <c r="U102" s="860"/>
      <c r="V102" s="860"/>
      <c r="W102" s="860"/>
      <c r="X102" s="798"/>
      <c r="Y102" s="800"/>
      <c r="Z102" s="798"/>
      <c r="AA102" s="800"/>
      <c r="AB102" s="798"/>
      <c r="AC102" s="800"/>
      <c r="AD102" s="798"/>
      <c r="AE102" s="800"/>
      <c r="AF102" s="798"/>
      <c r="AG102" s="800"/>
      <c r="AH102" s="798"/>
      <c r="AI102" s="800"/>
      <c r="AJ102" s="798"/>
      <c r="AK102" s="800"/>
      <c r="AL102" s="796" t="str">
        <f t="shared" si="9"/>
        <v/>
      </c>
      <c r="AM102" s="797"/>
      <c r="AN102" s="798"/>
      <c r="AO102" s="799"/>
      <c r="AP102" s="799"/>
      <c r="AQ102" s="800"/>
      <c r="AR102" s="796" t="str">
        <f t="shared" si="10"/>
        <v/>
      </c>
      <c r="AS102" s="797"/>
      <c r="AT102" s="796" t="str">
        <f t="shared" si="11"/>
        <v/>
      </c>
      <c r="AU102" s="801"/>
      <c r="AV102" s="797"/>
      <c r="AW102" s="805"/>
      <c r="AX102" s="806"/>
      <c r="AY102" s="807"/>
      <c r="AZ102" s="805"/>
      <c r="BA102" s="806"/>
      <c r="BB102" s="807"/>
      <c r="BC102" s="786"/>
      <c r="BD102" s="787"/>
      <c r="BE102" s="787"/>
      <c r="BF102" s="787"/>
      <c r="BG102" s="788"/>
      <c r="BI102" s="132" t="str">
        <f>IF(X102=Datos!$AH$2,15,"")</f>
        <v/>
      </c>
      <c r="BJ102" s="132" t="str">
        <f>IF(Z102=Datos!$AI$2,15,"")</f>
        <v/>
      </c>
      <c r="BK102" s="132" t="str">
        <f>IF(AB102=Datos!$AJ$2,15,"")</f>
        <v/>
      </c>
      <c r="BL102" s="132" t="str">
        <f>IF(AD102=Datos!$AK$2,15,"")</f>
        <v/>
      </c>
      <c r="BM102" s="132" t="str">
        <f>IF(AF102=Datos!$AL$2,15,"")</f>
        <v/>
      </c>
      <c r="BN102" s="132" t="str">
        <f>IF(AH102=Datos!$AM$2,15,"")</f>
        <v/>
      </c>
      <c r="BO102" s="132" t="str">
        <f>IF(AJ102=Datos!$AN$2,10,IF(AJ102=Datos!$AN$3,5,IF(AJ102=Datos!$AN$4,"","")))</f>
        <v/>
      </c>
      <c r="BP102" s="132">
        <f t="shared" ref="BP102:BP110" si="13">SUM(BI102:BO102)</f>
        <v>0</v>
      </c>
      <c r="BQ102" s="132" t="str">
        <f>IF(D102="","",IF(BP102&gt;=96,Datos!$AO$2,IF(BP102&gt;=86,Datos!$AO$3,IF(BP102&lt;86,Datos!$AO$4,""))))</f>
        <v/>
      </c>
      <c r="BR102" s="132" t="str">
        <f>IF(AN102="","",IF(AN102=Datos!$AP$2,Datos!$AO$2,IF(AN102=Datos!$AP$3,Datos!$AO$3,IF(AN102=Datos!$AP$4,Datos!$AO$4,""))))</f>
        <v/>
      </c>
      <c r="BS102" s="132" t="str">
        <f t="shared" ref="BS102:BS110" si="14">IF(AND(BQ102=$BS$100,BR102=$BS$100),$BS$100,"")</f>
        <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
      </c>
      <c r="BW102" s="132" t="str">
        <f>IF(BV102=Datos!$AO$2,100,IF(BV102=Datos!$AO$3,50,IF(BV102=Datos!$AO$4,0,"")))</f>
        <v/>
      </c>
      <c r="BX102" s="139"/>
      <c r="BY102" s="139"/>
      <c r="BZ102" s="138"/>
    </row>
    <row r="103" spans="1:78" ht="26.25" customHeight="1">
      <c r="A103" s="56"/>
      <c r="B103" s="57"/>
      <c r="C103" s="57"/>
      <c r="D103" s="859"/>
      <c r="E103" s="859"/>
      <c r="F103" s="859"/>
      <c r="G103" s="859"/>
      <c r="H103" s="859"/>
      <c r="I103" s="859"/>
      <c r="J103" s="859"/>
      <c r="K103" s="859"/>
      <c r="L103" s="859"/>
      <c r="M103" s="859"/>
      <c r="N103" s="859"/>
      <c r="O103" s="859"/>
      <c r="P103" s="859"/>
      <c r="Q103" s="859"/>
      <c r="R103" s="859"/>
      <c r="S103" s="859"/>
      <c r="T103" s="860" t="str">
        <f t="shared" si="12"/>
        <v/>
      </c>
      <c r="U103" s="860"/>
      <c r="V103" s="860"/>
      <c r="W103" s="860"/>
      <c r="X103" s="798"/>
      <c r="Y103" s="800"/>
      <c r="Z103" s="798"/>
      <c r="AA103" s="800"/>
      <c r="AB103" s="798"/>
      <c r="AC103" s="800"/>
      <c r="AD103" s="798"/>
      <c r="AE103" s="800"/>
      <c r="AF103" s="798"/>
      <c r="AG103" s="800"/>
      <c r="AH103" s="798"/>
      <c r="AI103" s="800"/>
      <c r="AJ103" s="798"/>
      <c r="AK103" s="800"/>
      <c r="AL103" s="796" t="str">
        <f t="shared" si="9"/>
        <v/>
      </c>
      <c r="AM103" s="797"/>
      <c r="AN103" s="798"/>
      <c r="AO103" s="799"/>
      <c r="AP103" s="799"/>
      <c r="AQ103" s="800"/>
      <c r="AR103" s="796" t="str">
        <f t="shared" si="10"/>
        <v/>
      </c>
      <c r="AS103" s="797"/>
      <c r="AT103" s="796" t="str">
        <f>IF(BV103="","",BV103)</f>
        <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t="str">
        <f>IF(AD103=Datos!$AK$2,15,"")</f>
        <v/>
      </c>
      <c r="BM103" s="132" t="str">
        <f>IF(AF103=Datos!$AL$2,15,"")</f>
        <v/>
      </c>
      <c r="BN103" s="132" t="str">
        <f>IF(AH103=Datos!$AM$2,15,"")</f>
        <v/>
      </c>
      <c r="BO103" s="132" t="str">
        <f>IF(AJ103=Datos!$AN$2,10,IF(AJ103=Datos!$AN$3,5,IF(AJ103=Datos!$AN$4,"","")))</f>
        <v/>
      </c>
      <c r="BP103" s="132">
        <f t="shared" si="13"/>
        <v>0</v>
      </c>
      <c r="BQ103" s="132" t="str">
        <f>IF(D103="","",IF(BP103&gt;=96,Datos!$AO$2,IF(BP103&gt;=86,Datos!$AO$3,IF(BP103&lt;86,Datos!$AO$4,""))))</f>
        <v/>
      </c>
      <c r="BR103" s="132" t="str">
        <f>IF(AN103="","",IF(AN103=Datos!$AP$2,Datos!$AO$2,IF(AN103=Datos!$AP$3,Datos!$AO$3,IF(AN103=Datos!$AP$4,Datos!$AO$4,""))))</f>
        <v/>
      </c>
      <c r="BS103" s="132" t="str">
        <f t="shared" si="14"/>
        <v/>
      </c>
      <c r="BT103" s="132" t="str">
        <f t="shared" si="15"/>
        <v/>
      </c>
      <c r="BU103" s="132" t="str">
        <f t="shared" si="16"/>
        <v/>
      </c>
      <c r="BV103" s="132" t="str">
        <f t="shared" si="17"/>
        <v/>
      </c>
      <c r="BW103" s="132" t="str">
        <f>IF(BV103=Datos!$AO$2,100,IF(BV103=Datos!$AO$3,50,IF(BV103=Datos!$AO$4,0,"")))</f>
        <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0</v>
      </c>
      <c r="BV111" s="132" t="s">
        <v>382</v>
      </c>
      <c r="BW111" s="132">
        <f>IF(COUNTA(D101:D110)=0,0,SUM(BW101:BW110)/(COUNTA(D101:S110)))</f>
        <v>0</v>
      </c>
      <c r="BX111" s="137" t="str">
        <f>IF(BW111="","",IF(BW111=100,Datos!$AO$2,IF(BW111&gt;=50,Datos!$AO$3,Datos!$AO$4)))</f>
        <v>Débil</v>
      </c>
      <c r="BY111" s="137" t="str">
        <f>IF(AZ101="","",AZ101)</f>
        <v/>
      </c>
      <c r="BZ111" s="137" t="str">
        <f>IF(OR(BX111="",BY111=""),"",IF($AK$12=1,0,IF(AND(BX111=Datos!$AO$2,BY111=Datos!$AR$2),2,IF(AND(BX111=Datos!$AO$2,BY111=Datos!$AR$3),1,IF(AND(BX111=Datos!$AO$2,BY111=Datos!$AR$4),0,IF(AND(BX111=Datos!$AO$3,BY111=Datos!$AR$2),1,IF(AND(BX111=Datos!$AO$3,BY111=Datos!$AR$3),0,IF(AND(BX111=Datos!$AO$3,BY111=Datos!$AR$4),0,IF(BX111=Datos!$AO$4,0,"")))))))))</f>
        <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0</v>
      </c>
    </row>
    <row r="114" spans="1:73" ht="27" customHeight="1">
      <c r="A114" s="99"/>
      <c r="B114" s="219"/>
      <c r="C114" s="219"/>
      <c r="D114" s="219"/>
      <c r="E114" s="219"/>
      <c r="F114" s="219"/>
      <c r="G114" s="219"/>
      <c r="H114" s="219"/>
      <c r="I114" s="219"/>
      <c r="J114" s="219"/>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19"/>
      <c r="C115" s="219"/>
      <c r="D115" s="219"/>
      <c r="E115" s="219"/>
      <c r="F115" s="219"/>
      <c r="G115" s="219"/>
      <c r="H115" s="219"/>
      <c r="I115" s="219"/>
      <c r="J115" s="219"/>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19"/>
      <c r="C116" s="219"/>
      <c r="D116" s="219"/>
      <c r="E116" s="219"/>
      <c r="F116" s="219"/>
      <c r="G116" s="219"/>
      <c r="H116" s="219"/>
      <c r="I116" s="219"/>
      <c r="J116" s="219"/>
      <c r="K116" s="58"/>
      <c r="L116" s="58"/>
      <c r="M116" s="57"/>
      <c r="N116" s="57"/>
      <c r="O116" s="57"/>
      <c r="P116" s="57"/>
      <c r="Q116" s="57"/>
      <c r="R116" s="57"/>
      <c r="S116" s="57"/>
      <c r="T116" s="57"/>
      <c r="U116" s="902" t="s">
        <v>91</v>
      </c>
      <c r="V116" s="903"/>
      <c r="W116" s="903"/>
      <c r="X116" s="903"/>
      <c r="Y116" s="903"/>
      <c r="Z116" s="904">
        <f>IF(COUNTA(D86:D95)=0,0,IF(BZ96=0,0,BZ96))</f>
        <v>2</v>
      </c>
      <c r="AA116" s="905"/>
      <c r="AB116" s="57"/>
      <c r="AC116" s="57"/>
      <c r="AD116" s="57"/>
      <c r="AE116" s="896" t="s">
        <v>90</v>
      </c>
      <c r="AF116" s="896"/>
      <c r="AG116" s="896"/>
      <c r="AH116" s="896"/>
      <c r="AI116" s="897"/>
      <c r="AJ116" s="906">
        <f>IF(COUNTA(D101:D110)=0,0,IF(BZ111=0,0,BZ111))</f>
        <v>0</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19"/>
      <c r="C117" s="219"/>
      <c r="D117" s="219"/>
      <c r="E117" s="219"/>
      <c r="F117" s="219"/>
      <c r="G117" s="219"/>
      <c r="H117" s="219"/>
      <c r="I117" s="219"/>
      <c r="J117" s="219"/>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19"/>
      <c r="C118" s="219"/>
      <c r="D118" s="219"/>
      <c r="E118" s="219"/>
      <c r="F118" s="219"/>
      <c r="G118" s="219"/>
      <c r="H118" s="219"/>
      <c r="I118" s="219"/>
      <c r="J118" s="219"/>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19"/>
      <c r="C119" s="219"/>
      <c r="D119" s="219"/>
      <c r="E119" s="219"/>
      <c r="F119" s="219"/>
      <c r="G119" s="219"/>
      <c r="H119" s="219"/>
      <c r="I119" s="219"/>
      <c r="J119" s="219"/>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f>IF(AK12=Datos!A6,BQ132,BL132)</f>
        <v>1</v>
      </c>
      <c r="BM122" s="66" t="str">
        <f>INDEX($R$122:$W$126,$BL$122,1)</f>
        <v>Rara vez (1)</v>
      </c>
      <c r="BP122" s="818"/>
      <c r="BQ122" s="818"/>
      <c r="BS122" s="52" t="s">
        <v>91</v>
      </c>
      <c r="BT122" s="66">
        <f>IF($AK$12&lt;&gt;"",BL122,"")</f>
        <v>1</v>
      </c>
      <c r="BU122" s="66" t="str">
        <f>IF($AK$12&lt;&gt;"",$BM$122,"")</f>
        <v>Rara vez (1)</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f>IF($AK$12&lt;&gt;"",(INDEX($BK$125:$BN$131,MATCH($BT$62,$BK$125:$BK$131,0),MATCH($AJ$116,$BK$126:$BN$126,0))),"")</f>
        <v>2</v>
      </c>
      <c r="BM123" s="66" t="str">
        <f>INDEX($R$129:$W$133,$BL$123,1)</f>
        <v>Menor (2)</v>
      </c>
      <c r="BO123" s="52" t="s">
        <v>108</v>
      </c>
      <c r="BP123" s="66">
        <f>IF($AK$12&lt;&gt;"",(INDEX($BK$125:$BN$131,MATCH($BT$62,$BK$125:$BK$131,0),MATCH($AJ$116,$BK$126:$BN$126,0))),"")</f>
        <v>2</v>
      </c>
      <c r="BQ123" s="66" t="str">
        <f>INDEX($R$129:$W$133,$BP$123+1,1)</f>
        <v>Moderado (3)</v>
      </c>
      <c r="BS123" s="52" t="s">
        <v>90</v>
      </c>
      <c r="BT123" s="66">
        <f>IF($AK$12="","",IF($AK$12=1,$BP$123,$BL$123))</f>
        <v>2</v>
      </c>
      <c r="BU123" s="66" t="str">
        <f>IF($AK$12="","",IF($AK$12=1,$BQ$123,$BM$123))</f>
        <v>Menor (2)</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X</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Baja</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Rara vez (1)</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Insignificante (1)</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t="s">
        <v>734</v>
      </c>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Menor (2)</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Moderado (3)</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Mayor (4)</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f>IF($AK$12="","",IF($AK$12&lt;&gt;Datos!A6,(INDEX($BK$125:$BN$131,MATCH($BT$61,$BK$125:$BK$131,0),MATCH($Z$116,$BK$126:$BN$126,0)))))</f>
        <v>1</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Menor (2)</v>
      </c>
      <c r="K133" s="930"/>
      <c r="L133" s="930"/>
      <c r="M133" s="930"/>
      <c r="N133" s="930"/>
      <c r="O133" s="930"/>
      <c r="P133" s="930"/>
      <c r="Q133" s="57"/>
      <c r="R133" s="877" t="str">
        <f>IF($AK$12=1,Datos!P6,IF(OR($AK$12=2,$AK$12=3,$AK$12=4),Datos!Q6,IF($AK$12=5,Datos!R6,"")))</f>
        <v>Catastrófico (5)</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f>IF($AK$12="","",IF($AK$12&lt;&gt;Datos!A6,(INDEX($BK$125:$BN$131,MATCH($BT$62,$BK$125:$BK$131,0),MATCH($AJ$116,$BK$126:$BN$126,0)))))</f>
        <v>2</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str">
        <f>IF(AK12="","",IF(AND(BK65=$BU$122,$BL$64=$BU$123),"X",""))</f>
        <v/>
      </c>
      <c r="BM139" s="66" t="str">
        <f>IF(AK12="","",IF(AND(BK65=$BU$122,$BM$64=$BU$123),"X",""))</f>
        <v>X</v>
      </c>
      <c r="BN139" s="66" t="str">
        <f>IF(AK12="","",IF(AND(BK65=$BU$122,$BN$64=$BU$123),"X",""))</f>
        <v/>
      </c>
      <c r="BO139" s="66" t="str">
        <f>IF(AK12="","",IF(AND(BK65=$BU$122,$BO$64=$BU$123),"X",""))</f>
        <v/>
      </c>
      <c r="BP139" s="66" t="str">
        <f>IF(AK12="","",IF(AND(BK65=$BU$122,$BP$64=$BU$123),"X",""))</f>
        <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str">
        <f>IF(AK12="","",IF(AND(BK66=$BU$122,$BL$64=$BU$123),"X",""))</f>
        <v/>
      </c>
      <c r="BM140" s="66" t="str">
        <f>IF(AK12="","",IF(AND(BK66=$BU$122,$BM$64=$BU$123),"X",""))</f>
        <v/>
      </c>
      <c r="BN140" s="66" t="str">
        <f>IF(AK12="","",IF(AND(BK66=$BU$122,$BN$64=$BU$123),"X",""))</f>
        <v/>
      </c>
      <c r="BO140" s="66" t="str">
        <f>IF(AK12="","",IF(AND(BK66=$BU$122,$BO$64=$BU$123),"X",""))</f>
        <v/>
      </c>
      <c r="BP140" s="66" t="str">
        <f>IF(AK12="","",IF(AND(BK66=$BU$122,$BP$64=$BU$123),"X",""))</f>
        <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str">
        <f>IF(AK12="","",IF(AND(BK67=$BU$122,$BL$64=$BU$123),"X",""))</f>
        <v/>
      </c>
      <c r="BM141" s="66" t="str">
        <f>IF(AK12="","",IF(AND(BK67=$BU$122,$BM$64=$BU$123),"X",""))</f>
        <v/>
      </c>
      <c r="BN141" s="66" t="str">
        <f>IF(AK12="","",IF(AND(BK67=$BU$122,$BN$64=$BU$123),"X",""))</f>
        <v/>
      </c>
      <c r="BO141" s="66" t="str">
        <f>IF(AK12="","",IF(AND(BK67=$BU$122,$BO$64=$BU$123),"X",""))</f>
        <v/>
      </c>
      <c r="BP141" s="66" t="str">
        <f>IF(AK12="","",IF(AND(BK67=$BU$122,$BP$64=$BU$123),"X",""))</f>
        <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str">
        <f>IF(AK12="","",IF(AND(BK68=$BU$122,$BL$64=$BU$123),"X",""))</f>
        <v/>
      </c>
      <c r="BM142" s="66" t="str">
        <f>IF(AK12="","",IF(AND(BK68=$BU$122,$BM$64=$BU$123),"X",""))</f>
        <v/>
      </c>
      <c r="BN142" s="66" t="str">
        <f>IF(AK12="","",IF(AND(BK68=$BU$122,$BN$64=$BU$123),"X",""))</f>
        <v/>
      </c>
      <c r="BO142" s="89" t="str">
        <f>IF(AK12="","",IF(AND(BK68=$BU$122,$BO$64=$BU$123),"X",""))</f>
        <v/>
      </c>
      <c r="BP142" s="66" t="str">
        <f>IF(AK12="","",IF(AND(BK68=$BU$122,$BP$64=$BU$123),"X",""))</f>
        <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str">
        <f>IF(AK12="","",IF(AND(BK69=$BU$122,$BL$64=$BU$123),"X",""))</f>
        <v/>
      </c>
      <c r="BM143" s="66" t="str">
        <f>IF(AK12="","",IF(AND(BK69=$BU$122,$BM$64=$BU$123),"X",""))</f>
        <v/>
      </c>
      <c r="BN143" s="66" t="str">
        <f>IF(AK12="","",IF(AND(BK69=$BU$122,$BN$64=$BU$123),"X",""))</f>
        <v/>
      </c>
      <c r="BO143" s="66" t="str">
        <f>IF(AK12="","",IF(AND(BK69=$BU$122,$BO$64=$BU$123),"X",""))</f>
        <v/>
      </c>
      <c r="BP143" s="66" t="str">
        <f>IF(AK12="","",IF(AND(BK69=$BU$122,$BP$64=$BU$123),"X",""))</f>
        <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681</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Verificar  por parte de la jefatura a demand,  la atención de los temas relacionados con la carrera notarial y asignar de forma prioritaria en servidores públicos con menos carga laboral validando el cuadro de control,  para atender las peticiones en los términos de Ley, en caso de que la peticións e encuentra vencida se le informara al peticionario la ampliación para dar respuesta de fondo a su petición.</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t="s">
        <v>733</v>
      </c>
      <c r="F179" s="735"/>
      <c r="G179" s="735"/>
      <c r="H179" s="735"/>
      <c r="I179" s="735"/>
      <c r="J179" s="735"/>
      <c r="K179" s="735"/>
      <c r="L179" s="735"/>
      <c r="M179" s="735"/>
      <c r="N179" s="735"/>
      <c r="O179" s="735"/>
      <c r="P179" s="735"/>
      <c r="Q179" s="735"/>
      <c r="R179" s="735"/>
      <c r="S179" s="735"/>
      <c r="T179" s="735"/>
      <c r="U179" s="735"/>
      <c r="V179" s="735" t="s">
        <v>735</v>
      </c>
      <c r="W179" s="735"/>
      <c r="X179" s="735"/>
      <c r="Y179" s="735"/>
      <c r="Z179" s="735"/>
      <c r="AA179" s="735"/>
      <c r="AB179" s="735"/>
      <c r="AC179" s="735"/>
      <c r="AD179" s="735"/>
      <c r="AE179" s="735"/>
      <c r="AF179" s="735"/>
      <c r="AG179" s="735"/>
      <c r="AH179" s="735" t="s">
        <v>736</v>
      </c>
      <c r="AI179" s="735"/>
      <c r="AJ179" s="735"/>
      <c r="AK179" s="735"/>
      <c r="AL179" s="735"/>
      <c r="AM179" s="735"/>
      <c r="AN179" s="735"/>
      <c r="AO179" s="735"/>
      <c r="AP179" s="735"/>
      <c r="AQ179" s="735" t="s">
        <v>737</v>
      </c>
      <c r="AR179" s="735"/>
      <c r="AS179" s="735"/>
      <c r="AT179" s="735"/>
      <c r="AU179" s="735"/>
      <c r="AV179" s="735"/>
      <c r="AW179" s="735"/>
      <c r="AX179" s="735"/>
      <c r="AY179" s="735"/>
      <c r="AZ179" s="735"/>
      <c r="BA179" s="736">
        <v>44081</v>
      </c>
      <c r="BB179" s="736"/>
      <c r="BC179" s="736"/>
      <c r="BD179" s="736"/>
      <c r="BE179" s="736"/>
      <c r="BF179" s="736"/>
      <c r="BG179" s="299">
        <v>44377</v>
      </c>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ht="15" customHeight="1">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Plan de Mejoramiento con fuente -Administración de riesgos (contingencia)-")</f>
        <v>*   Si el riesgo se presenta incluir este plan en el Plan de Mejoramiento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155">
        <v>1</v>
      </c>
    </row>
    <row r="231" spans="63:64">
      <c r="BK231" s="82"/>
    </row>
  </sheetData>
  <sheetProtection formatColumns="0" formatRows="0"/>
  <mergeCells count="866">
    <mergeCell ref="R80:W80"/>
    <mergeCell ref="BU69:BU70"/>
    <mergeCell ref="D33:AB33"/>
    <mergeCell ref="D27:AB27"/>
    <mergeCell ref="BS69:BS70"/>
    <mergeCell ref="BT69:BT70"/>
    <mergeCell ref="A61:J61"/>
    <mergeCell ref="AB66:AC67"/>
    <mergeCell ref="AD66:AE67"/>
    <mergeCell ref="AF66:AG67"/>
    <mergeCell ref="AH66:AI67"/>
    <mergeCell ref="AJ66:AK67"/>
    <mergeCell ref="AB68:AC69"/>
    <mergeCell ref="AJ68:AK69"/>
    <mergeCell ref="AB65:AC65"/>
    <mergeCell ref="AD65:AE65"/>
    <mergeCell ref="AF65:AG65"/>
    <mergeCell ref="AH65:AI65"/>
    <mergeCell ref="AD54:BF54"/>
    <mergeCell ref="AD55:BF55"/>
    <mergeCell ref="AD56:BF56"/>
    <mergeCell ref="AD57:BF57"/>
    <mergeCell ref="AD58:BF58"/>
    <mergeCell ref="Z62:AK62"/>
    <mergeCell ref="Z66:Z75"/>
    <mergeCell ref="AN212:BG212"/>
    <mergeCell ref="AN213:BG213"/>
    <mergeCell ref="D154:D163"/>
    <mergeCell ref="D164:D173"/>
    <mergeCell ref="E154:U154"/>
    <mergeCell ref="E160:U160"/>
    <mergeCell ref="E161:U161"/>
    <mergeCell ref="E164:U164"/>
    <mergeCell ref="E172:U172"/>
    <mergeCell ref="E173:U173"/>
    <mergeCell ref="D200:BB200"/>
    <mergeCell ref="E170:U170"/>
    <mergeCell ref="E171:U171"/>
    <mergeCell ref="BA162:BF162"/>
    <mergeCell ref="BA156:BF156"/>
    <mergeCell ref="V157:AG157"/>
    <mergeCell ref="AH163:AP163"/>
    <mergeCell ref="AQ163:AZ163"/>
    <mergeCell ref="BA163:BF163"/>
    <mergeCell ref="AQ157:AZ157"/>
    <mergeCell ref="BA157:BF157"/>
    <mergeCell ref="V158:AG158"/>
    <mergeCell ref="AH158:AP158"/>
    <mergeCell ref="AH123:AI123"/>
    <mergeCell ref="AA132:AA133"/>
    <mergeCell ref="AB132:AC133"/>
    <mergeCell ref="AD132:AE133"/>
    <mergeCell ref="AF132:AG133"/>
    <mergeCell ref="AH132:AI133"/>
    <mergeCell ref="D214:BB214"/>
    <mergeCell ref="D203:U203"/>
    <mergeCell ref="V203:AM203"/>
    <mergeCell ref="D204:U204"/>
    <mergeCell ref="V204:AM204"/>
    <mergeCell ref="D205:U205"/>
    <mergeCell ref="V205:AM205"/>
    <mergeCell ref="D209:U209"/>
    <mergeCell ref="V209:AM209"/>
    <mergeCell ref="D210:U210"/>
    <mergeCell ref="V210:AM210"/>
    <mergeCell ref="D211:U211"/>
    <mergeCell ref="V211:AM211"/>
    <mergeCell ref="D212:U212"/>
    <mergeCell ref="V212:AM212"/>
    <mergeCell ref="D213:U213"/>
    <mergeCell ref="V213:AM213"/>
    <mergeCell ref="AN211:BG211"/>
    <mergeCell ref="D104:S104"/>
    <mergeCell ref="T104:W104"/>
    <mergeCell ref="X104:Y104"/>
    <mergeCell ref="Z104:AA104"/>
    <mergeCell ref="AB104:AC104"/>
    <mergeCell ref="AD104:AE104"/>
    <mergeCell ref="AF104:AG104"/>
    <mergeCell ref="AH104:AI104"/>
    <mergeCell ref="D107:S107"/>
    <mergeCell ref="T107:W107"/>
    <mergeCell ref="X107:Y107"/>
    <mergeCell ref="D106:S106"/>
    <mergeCell ref="T106:W106"/>
    <mergeCell ref="X106:Y106"/>
    <mergeCell ref="D108:S108"/>
    <mergeCell ref="T108:W108"/>
    <mergeCell ref="X108:Y108"/>
    <mergeCell ref="Z108:AA108"/>
    <mergeCell ref="AB108:AC108"/>
    <mergeCell ref="AD108:AE108"/>
    <mergeCell ref="AF108:AG108"/>
    <mergeCell ref="AH108:AI108"/>
    <mergeCell ref="AH107:AI107"/>
    <mergeCell ref="E64:Z64"/>
    <mergeCell ref="D32:AB32"/>
    <mergeCell ref="D29:AB29"/>
    <mergeCell ref="D30:AB30"/>
    <mergeCell ref="D31:AB31"/>
    <mergeCell ref="D28:AB28"/>
    <mergeCell ref="D57:I57"/>
    <mergeCell ref="J57:AB57"/>
    <mergeCell ref="D58:I58"/>
    <mergeCell ref="J58:AB58"/>
    <mergeCell ref="D59:I59"/>
    <mergeCell ref="J59:AB59"/>
    <mergeCell ref="D54:I54"/>
    <mergeCell ref="J54:AB54"/>
    <mergeCell ref="D55:I55"/>
    <mergeCell ref="J55:AB55"/>
    <mergeCell ref="D56:I56"/>
    <mergeCell ref="J56:AB56"/>
    <mergeCell ref="D63:G63"/>
    <mergeCell ref="D52:I52"/>
    <mergeCell ref="J52:AB52"/>
    <mergeCell ref="D53:I53"/>
    <mergeCell ref="J53:AB53"/>
    <mergeCell ref="D48:AB48"/>
    <mergeCell ref="AH95:AI95"/>
    <mergeCell ref="AJ95:AK95"/>
    <mergeCell ref="AL102:AM102"/>
    <mergeCell ref="AN102:AQ102"/>
    <mergeCell ref="AR102:AS102"/>
    <mergeCell ref="AJ104:AK104"/>
    <mergeCell ref="Z106:AA106"/>
    <mergeCell ref="AB106:AC106"/>
    <mergeCell ref="AD106:AE106"/>
    <mergeCell ref="AF106:AG106"/>
    <mergeCell ref="AH106:AI106"/>
    <mergeCell ref="AJ106:AK106"/>
    <mergeCell ref="Z95:AA95"/>
    <mergeCell ref="AJ101:AK101"/>
    <mergeCell ref="AN101:AQ101"/>
    <mergeCell ref="AR104:AS104"/>
    <mergeCell ref="AL95:AM95"/>
    <mergeCell ref="D86:S86"/>
    <mergeCell ref="X86:Y86"/>
    <mergeCell ref="Z86:AA86"/>
    <mergeCell ref="AB86:AC86"/>
    <mergeCell ref="AD86:AE86"/>
    <mergeCell ref="AF86:AG86"/>
    <mergeCell ref="AH86:AI86"/>
    <mergeCell ref="AJ86:AK86"/>
    <mergeCell ref="D93:S93"/>
    <mergeCell ref="T93:W93"/>
    <mergeCell ref="X93:Y93"/>
    <mergeCell ref="Z93:AA93"/>
    <mergeCell ref="AB93:AC93"/>
    <mergeCell ref="AD93:AE93"/>
    <mergeCell ref="AF93:AG93"/>
    <mergeCell ref="AH93:AI93"/>
    <mergeCell ref="AJ93:AK93"/>
    <mergeCell ref="D92:S92"/>
    <mergeCell ref="T92:W92"/>
    <mergeCell ref="X92:Y92"/>
    <mergeCell ref="Z92:AA92"/>
    <mergeCell ref="AB92:AC92"/>
    <mergeCell ref="AD92:AE92"/>
    <mergeCell ref="AF92:AG92"/>
    <mergeCell ref="R72:W72"/>
    <mergeCell ref="E66:H66"/>
    <mergeCell ref="R68:W68"/>
    <mergeCell ref="J78:P78"/>
    <mergeCell ref="E76:P76"/>
    <mergeCell ref="I74:L74"/>
    <mergeCell ref="M74:P74"/>
    <mergeCell ref="E75:H75"/>
    <mergeCell ref="I75:L75"/>
    <mergeCell ref="E74:H74"/>
    <mergeCell ref="M75:P75"/>
    <mergeCell ref="E77:I79"/>
    <mergeCell ref="R76:W76"/>
    <mergeCell ref="R77:W77"/>
    <mergeCell ref="R78:W78"/>
    <mergeCell ref="R79:W79"/>
    <mergeCell ref="AB72:AC73"/>
    <mergeCell ref="AB74:AC75"/>
    <mergeCell ref="AJ74:AK75"/>
    <mergeCell ref="AH74:AI75"/>
    <mergeCell ref="AF74:AG75"/>
    <mergeCell ref="AF72:AG73"/>
    <mergeCell ref="AF70:AG71"/>
    <mergeCell ref="AF68:AG69"/>
    <mergeCell ref="AH68:AI69"/>
    <mergeCell ref="AD68:AE69"/>
    <mergeCell ref="AD70:AE71"/>
    <mergeCell ref="AD72:AE73"/>
    <mergeCell ref="AD74:AE75"/>
    <mergeCell ref="AJ70:AK71"/>
    <mergeCell ref="AH70:AI71"/>
    <mergeCell ref="AH72:AI73"/>
    <mergeCell ref="AJ72:AK73"/>
    <mergeCell ref="AB70:AC71"/>
    <mergeCell ref="J51:AB51"/>
    <mergeCell ref="AD37:BF37"/>
    <mergeCell ref="AD35:BF36"/>
    <mergeCell ref="D40:I40"/>
    <mergeCell ref="J40:AB40"/>
    <mergeCell ref="J47:AB47"/>
    <mergeCell ref="D42:I42"/>
    <mergeCell ref="J42:AB42"/>
    <mergeCell ref="D43:I43"/>
    <mergeCell ref="J43:AB43"/>
    <mergeCell ref="D44:I44"/>
    <mergeCell ref="J44:AB44"/>
    <mergeCell ref="D45:I45"/>
    <mergeCell ref="D46:I46"/>
    <mergeCell ref="J46:AB46"/>
    <mergeCell ref="D47:I47"/>
    <mergeCell ref="D41:I41"/>
    <mergeCell ref="J41:AB41"/>
    <mergeCell ref="D37:I37"/>
    <mergeCell ref="J37:AB37"/>
    <mergeCell ref="D38:I38"/>
    <mergeCell ref="J38:AB38"/>
    <mergeCell ref="AD38:BF38"/>
    <mergeCell ref="AD39:BF39"/>
    <mergeCell ref="AT10:BC10"/>
    <mergeCell ref="A14:J14"/>
    <mergeCell ref="D9:I9"/>
    <mergeCell ref="D22:AR22"/>
    <mergeCell ref="V12:AJ12"/>
    <mergeCell ref="M12:T12"/>
    <mergeCell ref="S17:V17"/>
    <mergeCell ref="D17:Q17"/>
    <mergeCell ref="S16:V16"/>
    <mergeCell ref="D16:Q16"/>
    <mergeCell ref="D19:BC19"/>
    <mergeCell ref="X16:BB16"/>
    <mergeCell ref="K9:AJ9"/>
    <mergeCell ref="D35:AB35"/>
    <mergeCell ref="X17:BF17"/>
    <mergeCell ref="D20:BF20"/>
    <mergeCell ref="AY23:BF23"/>
    <mergeCell ref="AY22:BF22"/>
    <mergeCell ref="D23:AV23"/>
    <mergeCell ref="D21:BF21"/>
    <mergeCell ref="AD27:BF27"/>
    <mergeCell ref="AD28:BF33"/>
    <mergeCell ref="D25:O25"/>
    <mergeCell ref="R25:S25"/>
    <mergeCell ref="W25:AC25"/>
    <mergeCell ref="AI25:AR25"/>
    <mergeCell ref="AU25:AV25"/>
    <mergeCell ref="BK59:BM60"/>
    <mergeCell ref="BP60:BP61"/>
    <mergeCell ref="AD45:BF45"/>
    <mergeCell ref="AD46:BF46"/>
    <mergeCell ref="AD47:BF47"/>
    <mergeCell ref="AD48:BF48"/>
    <mergeCell ref="AD49:BF49"/>
    <mergeCell ref="AD59:BF59"/>
    <mergeCell ref="AD41:BF41"/>
    <mergeCell ref="AD42:BF42"/>
    <mergeCell ref="AD43:BF43"/>
    <mergeCell ref="AD44:BF44"/>
    <mergeCell ref="D39:I39"/>
    <mergeCell ref="J39:AB39"/>
    <mergeCell ref="AD40:BF40"/>
    <mergeCell ref="AX9:BF9"/>
    <mergeCell ref="AQ9:AW9"/>
    <mergeCell ref="D36:AB36"/>
    <mergeCell ref="BQ60:BQ61"/>
    <mergeCell ref="A140:J140"/>
    <mergeCell ref="D121:G121"/>
    <mergeCell ref="BL125:BN125"/>
    <mergeCell ref="R122:W122"/>
    <mergeCell ref="R123:W123"/>
    <mergeCell ref="R124:W124"/>
    <mergeCell ref="R125:W125"/>
    <mergeCell ref="R129:W129"/>
    <mergeCell ref="R131:W131"/>
    <mergeCell ref="R132:W132"/>
    <mergeCell ref="J126:P126"/>
    <mergeCell ref="AF123:AG123"/>
    <mergeCell ref="BQ121:BQ122"/>
    <mergeCell ref="BK120:BM121"/>
    <mergeCell ref="AJ132:AK133"/>
    <mergeCell ref="AA128:AA129"/>
    <mergeCell ref="J133:P133"/>
    <mergeCell ref="Z116:AA116"/>
    <mergeCell ref="AJ116:AK116"/>
    <mergeCell ref="I66:V66"/>
    <mergeCell ref="I65:V65"/>
    <mergeCell ref="BP121:BP122"/>
    <mergeCell ref="AD123:AE123"/>
    <mergeCell ref="AB123:AC123"/>
    <mergeCell ref="AB122:AK122"/>
    <mergeCell ref="Z120:AK120"/>
    <mergeCell ref="A113:J113"/>
    <mergeCell ref="AA74:AA75"/>
    <mergeCell ref="A83:J83"/>
    <mergeCell ref="T86:W86"/>
    <mergeCell ref="T85:W85"/>
    <mergeCell ref="D85:S85"/>
    <mergeCell ref="X85:Y85"/>
    <mergeCell ref="AH84:AI84"/>
    <mergeCell ref="X87:Y87"/>
    <mergeCell ref="Z87:AA87"/>
    <mergeCell ref="AB87:AC87"/>
    <mergeCell ref="AD87:AE87"/>
    <mergeCell ref="AF87:AG87"/>
    <mergeCell ref="E65:H65"/>
    <mergeCell ref="AA72:AA73"/>
    <mergeCell ref="Z85:AA85"/>
    <mergeCell ref="AB85:AC85"/>
    <mergeCell ref="AD85:AE85"/>
    <mergeCell ref="AF85:AG85"/>
    <mergeCell ref="C73:D77"/>
    <mergeCell ref="AE116:AI116"/>
    <mergeCell ref="AJ123:AK123"/>
    <mergeCell ref="D88:S88"/>
    <mergeCell ref="D87:S87"/>
    <mergeCell ref="T87:W87"/>
    <mergeCell ref="T88:W88"/>
    <mergeCell ref="D105:S105"/>
    <mergeCell ref="D94:S94"/>
    <mergeCell ref="D95:S95"/>
    <mergeCell ref="D110:S110"/>
    <mergeCell ref="AD88:AE88"/>
    <mergeCell ref="AF88:AG88"/>
    <mergeCell ref="AH88:AI88"/>
    <mergeCell ref="AJ88:AK88"/>
    <mergeCell ref="X89:Y89"/>
    <mergeCell ref="Z89:AA89"/>
    <mergeCell ref="AB89:AC89"/>
    <mergeCell ref="U115:AK115"/>
    <mergeCell ref="U116:Y116"/>
    <mergeCell ref="Z110:AA110"/>
    <mergeCell ref="AD89:AE89"/>
    <mergeCell ref="AJ84:AK84"/>
    <mergeCell ref="AD84:AE84"/>
    <mergeCell ref="F80:G80"/>
    <mergeCell ref="H80:I80"/>
    <mergeCell ref="AH124:AI125"/>
    <mergeCell ref="AJ124:AK125"/>
    <mergeCell ref="AA126:AA127"/>
    <mergeCell ref="AB126:AC127"/>
    <mergeCell ref="AD126:AE127"/>
    <mergeCell ref="AF126:AG127"/>
    <mergeCell ref="AH126:AI127"/>
    <mergeCell ref="AJ126:AK127"/>
    <mergeCell ref="E124:P124"/>
    <mergeCell ref="X83:AM83"/>
    <mergeCell ref="X84:AA84"/>
    <mergeCell ref="AL86:AM86"/>
    <mergeCell ref="AL88:AM88"/>
    <mergeCell ref="AL89:AM89"/>
    <mergeCell ref="AH85:AI85"/>
    <mergeCell ref="AJ85:AK85"/>
    <mergeCell ref="AF89:AG89"/>
    <mergeCell ref="AH89:AI89"/>
    <mergeCell ref="R133:W133"/>
    <mergeCell ref="AD130:AE131"/>
    <mergeCell ref="AF130:AG131"/>
    <mergeCell ref="AH130:AI131"/>
    <mergeCell ref="AJ130:AK131"/>
    <mergeCell ref="AB130:AC131"/>
    <mergeCell ref="T89:W89"/>
    <mergeCell ref="T90:W90"/>
    <mergeCell ref="T91:W91"/>
    <mergeCell ref="AA130:AA131"/>
    <mergeCell ref="AF124:AG125"/>
    <mergeCell ref="T105:W105"/>
    <mergeCell ref="X105:Y105"/>
    <mergeCell ref="Z105:AA105"/>
    <mergeCell ref="AB105:AC105"/>
    <mergeCell ref="AD105:AE105"/>
    <mergeCell ref="AF105:AG105"/>
    <mergeCell ref="T94:W94"/>
    <mergeCell ref="X94:Y94"/>
    <mergeCell ref="Z94:AA94"/>
    <mergeCell ref="T95:W95"/>
    <mergeCell ref="X95:Y95"/>
    <mergeCell ref="T110:W110"/>
    <mergeCell ref="X110:Y110"/>
    <mergeCell ref="X88:Y88"/>
    <mergeCell ref="Z88:AA88"/>
    <mergeCell ref="AB88:AC88"/>
    <mergeCell ref="AL87:AM87"/>
    <mergeCell ref="BQ125:BS125"/>
    <mergeCell ref="D206:U206"/>
    <mergeCell ref="V206:AM206"/>
    <mergeCell ref="D207:U207"/>
    <mergeCell ref="V207:AM207"/>
    <mergeCell ref="D91:S91"/>
    <mergeCell ref="D90:S90"/>
    <mergeCell ref="D89:S89"/>
    <mergeCell ref="Z124:Z133"/>
    <mergeCell ref="R126:W126"/>
    <mergeCell ref="R130:W130"/>
    <mergeCell ref="AB128:AC129"/>
    <mergeCell ref="AD128:AE129"/>
    <mergeCell ref="AF128:AG129"/>
    <mergeCell ref="AH128:AI129"/>
    <mergeCell ref="AJ128:AK129"/>
    <mergeCell ref="AA124:AA125"/>
    <mergeCell ref="AB124:AC125"/>
    <mergeCell ref="AD124:AE125"/>
    <mergeCell ref="AH92:AI92"/>
    <mergeCell ref="X90:Y90"/>
    <mergeCell ref="Z90:AA90"/>
    <mergeCell ref="AB90:AC90"/>
    <mergeCell ref="AD90:AE90"/>
    <mergeCell ref="AF90:AG90"/>
    <mergeCell ref="AH90:AI90"/>
    <mergeCell ref="AJ90:AK90"/>
    <mergeCell ref="X91:Y91"/>
    <mergeCell ref="Z91:AA91"/>
    <mergeCell ref="AB91:AC91"/>
    <mergeCell ref="AD91:AE91"/>
    <mergeCell ref="AF91:AG91"/>
    <mergeCell ref="AH91:AI91"/>
    <mergeCell ref="AJ91:AK91"/>
    <mergeCell ref="AJ89:AK89"/>
    <mergeCell ref="AL92:AM92"/>
    <mergeCell ref="AL93:AM93"/>
    <mergeCell ref="AL84:AM85"/>
    <mergeCell ref="AR91:AS91"/>
    <mergeCell ref="AB84:AC84"/>
    <mergeCell ref="AF84:AG84"/>
    <mergeCell ref="AT91:AV91"/>
    <mergeCell ref="AT92:AV92"/>
    <mergeCell ref="AT93:AV93"/>
    <mergeCell ref="AN93:AQ93"/>
    <mergeCell ref="AR93:AS93"/>
    <mergeCell ref="AR87:AS87"/>
    <mergeCell ref="AN88:AQ88"/>
    <mergeCell ref="AR88:AS88"/>
    <mergeCell ref="AN89:AQ89"/>
    <mergeCell ref="AJ92:AK92"/>
    <mergeCell ref="AN92:AQ92"/>
    <mergeCell ref="AR92:AS92"/>
    <mergeCell ref="AH87:AI87"/>
    <mergeCell ref="AJ87:AK87"/>
    <mergeCell ref="AT94:AV94"/>
    <mergeCell ref="AW85:AY85"/>
    <mergeCell ref="AN87:AQ87"/>
    <mergeCell ref="AR94:AS94"/>
    <mergeCell ref="AL94:AM94"/>
    <mergeCell ref="AN94:AQ94"/>
    <mergeCell ref="AL90:AM90"/>
    <mergeCell ref="AL91:AM91"/>
    <mergeCell ref="AN83:AS83"/>
    <mergeCell ref="AT88:AV88"/>
    <mergeCell ref="AT89:AV89"/>
    <mergeCell ref="AT90:AV90"/>
    <mergeCell ref="AT87:AV87"/>
    <mergeCell ref="AN84:AQ84"/>
    <mergeCell ref="AN85:AQ85"/>
    <mergeCell ref="AN86:AQ86"/>
    <mergeCell ref="AR84:AS85"/>
    <mergeCell ref="AR86:AS86"/>
    <mergeCell ref="AR89:AS89"/>
    <mergeCell ref="AN90:AQ90"/>
    <mergeCell ref="AR90:AS90"/>
    <mergeCell ref="D101:S101"/>
    <mergeCell ref="T101:W101"/>
    <mergeCell ref="Z107:AA107"/>
    <mergeCell ref="AB107:AC107"/>
    <mergeCell ref="AD107:AE107"/>
    <mergeCell ref="AF107:AG107"/>
    <mergeCell ref="AN91:AQ91"/>
    <mergeCell ref="AH105:AI105"/>
    <mergeCell ref="AJ105:AK105"/>
    <mergeCell ref="AB99:AC99"/>
    <mergeCell ref="AD99:AE99"/>
    <mergeCell ref="AF99:AG99"/>
    <mergeCell ref="AH99:AI99"/>
    <mergeCell ref="AJ99:AK99"/>
    <mergeCell ref="AB94:AC94"/>
    <mergeCell ref="AD94:AE94"/>
    <mergeCell ref="AF94:AG94"/>
    <mergeCell ref="AH94:AI94"/>
    <mergeCell ref="AJ94:AK94"/>
    <mergeCell ref="AB95:AC95"/>
    <mergeCell ref="AD95:AE95"/>
    <mergeCell ref="AF95:AG95"/>
    <mergeCell ref="AL104:AM104"/>
    <mergeCell ref="AN104:AQ104"/>
    <mergeCell ref="AT101:AV101"/>
    <mergeCell ref="X99:AA99"/>
    <mergeCell ref="AL99:AM100"/>
    <mergeCell ref="AN99:AQ99"/>
    <mergeCell ref="AR99:AS100"/>
    <mergeCell ref="D100:S100"/>
    <mergeCell ref="T100:W100"/>
    <mergeCell ref="X100:Y100"/>
    <mergeCell ref="Z100:AA100"/>
    <mergeCell ref="AT100:AV100"/>
    <mergeCell ref="AL101:AM101"/>
    <mergeCell ref="AR101:AS101"/>
    <mergeCell ref="AB100:AC100"/>
    <mergeCell ref="AD100:AE100"/>
    <mergeCell ref="AF100:AG100"/>
    <mergeCell ref="AH100:AI100"/>
    <mergeCell ref="AJ100:AK100"/>
    <mergeCell ref="AN100:AQ100"/>
    <mergeCell ref="X101:Y101"/>
    <mergeCell ref="Z101:AA101"/>
    <mergeCell ref="AB101:AC101"/>
    <mergeCell ref="AD101:AE101"/>
    <mergeCell ref="AF101:AG101"/>
    <mergeCell ref="AH101:AI101"/>
    <mergeCell ref="AT102:AV102"/>
    <mergeCell ref="D103:S103"/>
    <mergeCell ref="T103:W103"/>
    <mergeCell ref="X103:Y103"/>
    <mergeCell ref="Z103:AA103"/>
    <mergeCell ref="AB103:AC103"/>
    <mergeCell ref="AD103:AE103"/>
    <mergeCell ref="AF103:AG103"/>
    <mergeCell ref="AH103:AI103"/>
    <mergeCell ref="AJ103:AK103"/>
    <mergeCell ref="AL103:AM103"/>
    <mergeCell ref="AN103:AQ103"/>
    <mergeCell ref="AR103:AS103"/>
    <mergeCell ref="AT103:AV103"/>
    <mergeCell ref="D102:S102"/>
    <mergeCell ref="T102:W102"/>
    <mergeCell ref="X102:Y102"/>
    <mergeCell ref="Z102:AA102"/>
    <mergeCell ref="AB102:AC102"/>
    <mergeCell ref="AD102:AE102"/>
    <mergeCell ref="AF102:AG102"/>
    <mergeCell ref="AH102:AI102"/>
    <mergeCell ref="AJ102:AK102"/>
    <mergeCell ref="D109:S109"/>
    <mergeCell ref="T109:W109"/>
    <mergeCell ref="X109:Y109"/>
    <mergeCell ref="Z109:AA109"/>
    <mergeCell ref="AB109:AC109"/>
    <mergeCell ref="AD109:AE109"/>
    <mergeCell ref="AF109:AG109"/>
    <mergeCell ref="AH109:AI109"/>
    <mergeCell ref="AJ109:AK109"/>
    <mergeCell ref="AB110:AC110"/>
    <mergeCell ref="AD110:AE110"/>
    <mergeCell ref="AF110:AG110"/>
    <mergeCell ref="AH110:AI110"/>
    <mergeCell ref="AJ110:AK110"/>
    <mergeCell ref="AZ101:BB110"/>
    <mergeCell ref="BC101:BG101"/>
    <mergeCell ref="BC102:BG102"/>
    <mergeCell ref="BC103:BG103"/>
    <mergeCell ref="BC104:BG104"/>
    <mergeCell ref="BC105:BG105"/>
    <mergeCell ref="BC106:BG106"/>
    <mergeCell ref="BC107:BG107"/>
    <mergeCell ref="BC108:BG108"/>
    <mergeCell ref="AL107:AM107"/>
    <mergeCell ref="AN107:AQ107"/>
    <mergeCell ref="AR107:AS107"/>
    <mergeCell ref="AT107:AV107"/>
    <mergeCell ref="AL108:AM108"/>
    <mergeCell ref="AN108:AQ108"/>
    <mergeCell ref="AR108:AS108"/>
    <mergeCell ref="AT108:AV108"/>
    <mergeCell ref="AJ107:AK107"/>
    <mergeCell ref="AJ108:AK108"/>
    <mergeCell ref="AW100:AY100"/>
    <mergeCell ref="AN95:AQ95"/>
    <mergeCell ref="AR95:AS95"/>
    <mergeCell ref="X98:AM98"/>
    <mergeCell ref="AN98:AS98"/>
    <mergeCell ref="BS84:BU84"/>
    <mergeCell ref="BV84:BX84"/>
    <mergeCell ref="BS99:BU99"/>
    <mergeCell ref="BV99:BX99"/>
    <mergeCell ref="AZ85:BB85"/>
    <mergeCell ref="AZ86:BB95"/>
    <mergeCell ref="AZ100:BB100"/>
    <mergeCell ref="BC85:BG85"/>
    <mergeCell ref="BC100:BG100"/>
    <mergeCell ref="BC86:BG86"/>
    <mergeCell ref="BC87:BG87"/>
    <mergeCell ref="BC88:BG88"/>
    <mergeCell ref="BC89:BG89"/>
    <mergeCell ref="BC90:BG90"/>
    <mergeCell ref="BC91:BG91"/>
    <mergeCell ref="AT95:AV95"/>
    <mergeCell ref="AW86:AY95"/>
    <mergeCell ref="AT85:AV85"/>
    <mergeCell ref="AT86:AV86"/>
    <mergeCell ref="K5:BF5"/>
    <mergeCell ref="K7:BF7"/>
    <mergeCell ref="A1:Q3"/>
    <mergeCell ref="U1:BA1"/>
    <mergeCell ref="BB1:BF1"/>
    <mergeCell ref="V2:BA2"/>
    <mergeCell ref="BB2:BF2"/>
    <mergeCell ref="U3:BA3"/>
    <mergeCell ref="BB3:BF3"/>
    <mergeCell ref="D5:G5"/>
    <mergeCell ref="D7:G7"/>
    <mergeCell ref="AP66:BF66"/>
    <mergeCell ref="AP67:BF68"/>
    <mergeCell ref="AP70:BF70"/>
    <mergeCell ref="AB64:AK64"/>
    <mergeCell ref="J45:AB45"/>
    <mergeCell ref="AD50:BF50"/>
    <mergeCell ref="AD51:BF51"/>
    <mergeCell ref="AD52:BF52"/>
    <mergeCell ref="AD53:BF53"/>
    <mergeCell ref="AA66:AA67"/>
    <mergeCell ref="AA68:AA69"/>
    <mergeCell ref="AA70:AA71"/>
    <mergeCell ref="R71:W71"/>
    <mergeCell ref="J71:P71"/>
    <mergeCell ref="AP71:BF75"/>
    <mergeCell ref="AJ65:AK65"/>
    <mergeCell ref="R69:W69"/>
    <mergeCell ref="R70:W70"/>
    <mergeCell ref="E69:P69"/>
    <mergeCell ref="D49:I49"/>
    <mergeCell ref="J49:AB49"/>
    <mergeCell ref="D50:I50"/>
    <mergeCell ref="J50:AB50"/>
    <mergeCell ref="D51:I51"/>
    <mergeCell ref="AP124:BF124"/>
    <mergeCell ref="AP125:BF126"/>
    <mergeCell ref="AP128:BF128"/>
    <mergeCell ref="AP129:BF133"/>
    <mergeCell ref="BC109:BG109"/>
    <mergeCell ref="BC110:BG110"/>
    <mergeCell ref="AL110:AM110"/>
    <mergeCell ref="AN110:AQ110"/>
    <mergeCell ref="AR110:AS110"/>
    <mergeCell ref="AT110:AV110"/>
    <mergeCell ref="AL109:AM109"/>
    <mergeCell ref="AN109:AQ109"/>
    <mergeCell ref="AR109:AS109"/>
    <mergeCell ref="AT109:AV109"/>
    <mergeCell ref="AW101:AY110"/>
    <mergeCell ref="AT104:AV104"/>
    <mergeCell ref="AL105:AM105"/>
    <mergeCell ref="AN105:AQ105"/>
    <mergeCell ref="AR105:AS105"/>
    <mergeCell ref="AT105:AV105"/>
    <mergeCell ref="AL106:AM106"/>
    <mergeCell ref="AN106:AQ106"/>
    <mergeCell ref="AR106:AS106"/>
    <mergeCell ref="AT106:AV106"/>
    <mergeCell ref="BC92:BG92"/>
    <mergeCell ref="BC93:BG93"/>
    <mergeCell ref="BC94:BG94"/>
    <mergeCell ref="BC95:BG95"/>
    <mergeCell ref="T144:U144"/>
    <mergeCell ref="V144:W144"/>
    <mergeCell ref="AM144:AN144"/>
    <mergeCell ref="AO144:AR144"/>
    <mergeCell ref="E165:U165"/>
    <mergeCell ref="AH157:AP157"/>
    <mergeCell ref="V163:AG163"/>
    <mergeCell ref="V153:AG153"/>
    <mergeCell ref="V156:AG156"/>
    <mergeCell ref="AH156:AP156"/>
    <mergeCell ref="AQ156:AZ156"/>
    <mergeCell ref="BA153:BF153"/>
    <mergeCell ref="BA154:BF154"/>
    <mergeCell ref="AQ153:AZ153"/>
    <mergeCell ref="AQ154:AZ154"/>
    <mergeCell ref="AH153:AP153"/>
    <mergeCell ref="V154:AG154"/>
    <mergeCell ref="AH154:AP154"/>
    <mergeCell ref="V155:AG155"/>
    <mergeCell ref="AH155:AP155"/>
    <mergeCell ref="E166:U166"/>
    <mergeCell ref="E167:U167"/>
    <mergeCell ref="E168:U168"/>
    <mergeCell ref="E169:U169"/>
    <mergeCell ref="G143:K145"/>
    <mergeCell ref="E155:U155"/>
    <mergeCell ref="E156:U156"/>
    <mergeCell ref="E157:U157"/>
    <mergeCell ref="E158:U158"/>
    <mergeCell ref="D152:U153"/>
    <mergeCell ref="E159:U159"/>
    <mergeCell ref="E162:U162"/>
    <mergeCell ref="E163:U163"/>
    <mergeCell ref="AQ155:AZ155"/>
    <mergeCell ref="BA155:BF155"/>
    <mergeCell ref="AQ158:AZ158"/>
    <mergeCell ref="BA158:BF158"/>
    <mergeCell ref="V159:AG159"/>
    <mergeCell ref="AH159:AP159"/>
    <mergeCell ref="AQ159:AZ159"/>
    <mergeCell ref="BA159:BF159"/>
    <mergeCell ref="V160:AG160"/>
    <mergeCell ref="AH160:AP160"/>
    <mergeCell ref="AQ160:AZ160"/>
    <mergeCell ref="BA160:BF160"/>
    <mergeCell ref="V161:AG161"/>
    <mergeCell ref="AH161:AP161"/>
    <mergeCell ref="AQ161:AZ161"/>
    <mergeCell ref="BA161:BF161"/>
    <mergeCell ref="V162:AG162"/>
    <mergeCell ref="AH162:AP162"/>
    <mergeCell ref="AQ162:AZ162"/>
    <mergeCell ref="V164:AG164"/>
    <mergeCell ref="AH164:AP164"/>
    <mergeCell ref="AQ164:AZ164"/>
    <mergeCell ref="BA164:BF164"/>
    <mergeCell ref="V165:AG165"/>
    <mergeCell ref="AH165:AP165"/>
    <mergeCell ref="AQ165:AZ165"/>
    <mergeCell ref="BA165:BF165"/>
    <mergeCell ref="V166:AG166"/>
    <mergeCell ref="AH166:AP166"/>
    <mergeCell ref="AQ166:AZ166"/>
    <mergeCell ref="BA166:BF166"/>
    <mergeCell ref="V167:AG167"/>
    <mergeCell ref="AH167:AP167"/>
    <mergeCell ref="AQ167:AZ167"/>
    <mergeCell ref="BA167:BF167"/>
    <mergeCell ref="V168:AG168"/>
    <mergeCell ref="AH168:AP168"/>
    <mergeCell ref="AQ168:AZ168"/>
    <mergeCell ref="BA168:BF168"/>
    <mergeCell ref="V169:AG169"/>
    <mergeCell ref="AH169:AP169"/>
    <mergeCell ref="AQ169:AZ169"/>
    <mergeCell ref="BA169:BF169"/>
    <mergeCell ref="V173:AG173"/>
    <mergeCell ref="AH173:AP173"/>
    <mergeCell ref="AQ173:AZ173"/>
    <mergeCell ref="BA173:BF173"/>
    <mergeCell ref="V170:AG170"/>
    <mergeCell ref="AH170:AP170"/>
    <mergeCell ref="AQ170:AZ170"/>
    <mergeCell ref="BA170:BF170"/>
    <mergeCell ref="V171:AG171"/>
    <mergeCell ref="AH171:AP171"/>
    <mergeCell ref="AQ171:AZ171"/>
    <mergeCell ref="BA171:BF171"/>
    <mergeCell ref="V172:AG172"/>
    <mergeCell ref="AH172:AP172"/>
    <mergeCell ref="AQ172:AZ172"/>
    <mergeCell ref="BA172:BF172"/>
    <mergeCell ref="D202:BG202"/>
    <mergeCell ref="AN203:BG203"/>
    <mergeCell ref="AN204:BG204"/>
    <mergeCell ref="AN205:BG205"/>
    <mergeCell ref="AN206:BG206"/>
    <mergeCell ref="AN207:BG207"/>
    <mergeCell ref="AN208:BG208"/>
    <mergeCell ref="AN209:BG209"/>
    <mergeCell ref="AN210:BG210"/>
    <mergeCell ref="D208:U208"/>
    <mergeCell ref="V208:AM208"/>
    <mergeCell ref="D177:U178"/>
    <mergeCell ref="V178:AG178"/>
    <mergeCell ref="AH178:AP178"/>
    <mergeCell ref="AQ178:AZ178"/>
    <mergeCell ref="BA178:BF178"/>
    <mergeCell ref="E179:U179"/>
    <mergeCell ref="V179:AG179"/>
    <mergeCell ref="AH179:AP179"/>
    <mergeCell ref="AQ179:AZ179"/>
    <mergeCell ref="BA179:BF179"/>
    <mergeCell ref="D179:D188"/>
    <mergeCell ref="E180:U180"/>
    <mergeCell ref="V180:AG180"/>
    <mergeCell ref="AH180:AP180"/>
    <mergeCell ref="AQ180:AZ180"/>
    <mergeCell ref="BA180:BF180"/>
    <mergeCell ref="E181:U181"/>
    <mergeCell ref="V181:AG181"/>
    <mergeCell ref="AH181:AP181"/>
    <mergeCell ref="AQ181:AZ181"/>
    <mergeCell ref="BA181:BF181"/>
    <mergeCell ref="E182:U182"/>
    <mergeCell ref="V182:AG182"/>
    <mergeCell ref="AH182:AP182"/>
    <mergeCell ref="AQ182:AZ182"/>
    <mergeCell ref="BA182:BF182"/>
    <mergeCell ref="E183:U183"/>
    <mergeCell ref="V183:AG183"/>
    <mergeCell ref="AH183:AP183"/>
    <mergeCell ref="AQ183:AZ183"/>
    <mergeCell ref="BA183:BF183"/>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6:BF186"/>
    <mergeCell ref="E188:U188"/>
    <mergeCell ref="V188:AG188"/>
    <mergeCell ref="AH188:AP188"/>
    <mergeCell ref="AQ188:AZ188"/>
    <mergeCell ref="BA188:BF188"/>
    <mergeCell ref="E187:U187"/>
    <mergeCell ref="V187:AG187"/>
    <mergeCell ref="AH187:AP187"/>
    <mergeCell ref="AQ187:AZ187"/>
    <mergeCell ref="BA187:BF187"/>
    <mergeCell ref="D189:D198"/>
    <mergeCell ref="E189:U189"/>
    <mergeCell ref="V189:AG189"/>
    <mergeCell ref="AH189:AP189"/>
    <mergeCell ref="AQ189:AZ189"/>
    <mergeCell ref="BA189:BF189"/>
    <mergeCell ref="E190:U190"/>
    <mergeCell ref="V190:AG190"/>
    <mergeCell ref="AH190:AP190"/>
    <mergeCell ref="AQ190:AZ190"/>
    <mergeCell ref="BA190:BF190"/>
    <mergeCell ref="E191:U191"/>
    <mergeCell ref="V191:AG191"/>
    <mergeCell ref="AH191:AP191"/>
    <mergeCell ref="AQ191:AZ191"/>
    <mergeCell ref="BA191:BF191"/>
    <mergeCell ref="E192:U192"/>
    <mergeCell ref="V192:AG192"/>
    <mergeCell ref="AH192:AP192"/>
    <mergeCell ref="AQ192:AZ192"/>
    <mergeCell ref="BA192:BF192"/>
    <mergeCell ref="E193:U193"/>
    <mergeCell ref="V193:AG193"/>
    <mergeCell ref="AH193:AP193"/>
    <mergeCell ref="BA193:BF193"/>
    <mergeCell ref="E194:U194"/>
    <mergeCell ref="V194:AG194"/>
    <mergeCell ref="AH194:AP194"/>
    <mergeCell ref="AQ194:AZ194"/>
    <mergeCell ref="BA194:BF194"/>
    <mergeCell ref="E195:U195"/>
    <mergeCell ref="V195:AG195"/>
    <mergeCell ref="AH195:AP195"/>
    <mergeCell ref="AQ195:AZ195"/>
    <mergeCell ref="BA195:BF195"/>
    <mergeCell ref="V152:BG152"/>
    <mergeCell ref="D151:BG151"/>
    <mergeCell ref="D176:BG176"/>
    <mergeCell ref="V177:BG177"/>
    <mergeCell ref="D199:BB199"/>
    <mergeCell ref="BC199:BG199"/>
    <mergeCell ref="D148:J149"/>
    <mergeCell ref="L148:BF149"/>
    <mergeCell ref="E198:U198"/>
    <mergeCell ref="V198:AG198"/>
    <mergeCell ref="AH198:AP198"/>
    <mergeCell ref="AQ198:AZ198"/>
    <mergeCell ref="BA198:BF198"/>
    <mergeCell ref="E196:U196"/>
    <mergeCell ref="V196:AG196"/>
    <mergeCell ref="AH196:AP196"/>
    <mergeCell ref="AQ196:AZ196"/>
    <mergeCell ref="BA196:BF196"/>
    <mergeCell ref="E197:U197"/>
    <mergeCell ref="V197:AG197"/>
    <mergeCell ref="AH197:AP197"/>
    <mergeCell ref="AQ197:AZ197"/>
    <mergeCell ref="BA197:BF197"/>
    <mergeCell ref="AQ193:AZ193"/>
  </mergeCells>
  <conditionalFormatting sqref="X86:Y86">
    <cfRule type="expression" dxfId="3559" priority="1252">
      <formula>AND($D86&lt;&gt;"",$X86="")</formula>
    </cfRule>
  </conditionalFormatting>
  <conditionalFormatting sqref="Z86:AA86">
    <cfRule type="expression" dxfId="3558" priority="1251">
      <formula>AND($D86&lt;&gt;"",$Z86="")</formula>
    </cfRule>
  </conditionalFormatting>
  <conditionalFormatting sqref="AB86:AC86">
    <cfRule type="expression" dxfId="3557" priority="1250">
      <formula>AND($D86&lt;&gt;"",$AB86="")</formula>
    </cfRule>
  </conditionalFormatting>
  <conditionalFormatting sqref="AD86:AE86">
    <cfRule type="expression" dxfId="3556" priority="1249">
      <formula>AND($D86&lt;&gt;"",$AD86="")</formula>
    </cfRule>
  </conditionalFormatting>
  <conditionalFormatting sqref="AF86:AG86">
    <cfRule type="expression" dxfId="3555" priority="1248">
      <formula>AND($D86&lt;&gt;"",$AF86="")</formula>
    </cfRule>
  </conditionalFormatting>
  <conditionalFormatting sqref="AH86:AI86">
    <cfRule type="expression" dxfId="3554" priority="1247">
      <formula>AND($D86&lt;&gt;"",$AH86="")</formula>
    </cfRule>
  </conditionalFormatting>
  <conditionalFormatting sqref="AJ86:AK86">
    <cfRule type="expression" dxfId="3553" priority="1246">
      <formula>AND($D86&lt;&gt;"",$AJ86="")</formula>
    </cfRule>
  </conditionalFormatting>
  <conditionalFormatting sqref="E65:H65">
    <cfRule type="expression" dxfId="3552" priority="1044">
      <formula>$I$66&lt;&gt;""</formula>
    </cfRule>
  </conditionalFormatting>
  <conditionalFormatting sqref="I65:V65">
    <cfRule type="expression" dxfId="3551" priority="1043">
      <formula>$I$66&lt;&gt;""</formula>
    </cfRule>
  </conditionalFormatting>
  <conditionalFormatting sqref="AD124:AE133">
    <cfRule type="expression" dxfId="3550" priority="934">
      <formula>$AK$12=1</formula>
    </cfRule>
  </conditionalFormatting>
  <conditionalFormatting sqref="AB66:AC67">
    <cfRule type="expression" dxfId="3549" priority="1001">
      <formula>$AK$12=1</formula>
    </cfRule>
  </conditionalFormatting>
  <conditionalFormatting sqref="AB68:AC69">
    <cfRule type="expression" dxfId="3548" priority="1000">
      <formula>$AK$12=1</formula>
    </cfRule>
  </conditionalFormatting>
  <conditionalFormatting sqref="AB70:AC71">
    <cfRule type="expression" dxfId="3547" priority="999">
      <formula>$AK$12=1</formula>
    </cfRule>
  </conditionalFormatting>
  <conditionalFormatting sqref="AB72:AC73">
    <cfRule type="expression" dxfId="3546" priority="998">
      <formula>$AK$12=1</formula>
    </cfRule>
  </conditionalFormatting>
  <conditionalFormatting sqref="AB74:AC75">
    <cfRule type="expression" dxfId="3545" priority="997">
      <formula>$AK$12=1</formula>
    </cfRule>
  </conditionalFormatting>
  <conditionalFormatting sqref="AD66:AE75">
    <cfRule type="expression" dxfId="3544" priority="996">
      <formula>$AK$12=1</formula>
    </cfRule>
  </conditionalFormatting>
  <conditionalFormatting sqref="AB124:AC125">
    <cfRule type="expression" dxfId="3543" priority="959">
      <formula>$AB$66=x</formula>
    </cfRule>
    <cfRule type="expression" dxfId="3542" priority="964">
      <formula>$AK$12=1</formula>
    </cfRule>
  </conditionalFormatting>
  <conditionalFormatting sqref="AB126:AC127">
    <cfRule type="expression" dxfId="3541" priority="954">
      <formula>$AB$68=x</formula>
    </cfRule>
    <cfRule type="expression" dxfId="3540" priority="963">
      <formula>$AK$12=1</formula>
    </cfRule>
  </conditionalFormatting>
  <conditionalFormatting sqref="AB128:AC129">
    <cfRule type="expression" dxfId="3539" priority="949">
      <formula>$AB$70=x</formula>
    </cfRule>
    <cfRule type="expression" dxfId="3538" priority="962">
      <formula>$AK$12=1</formula>
    </cfRule>
  </conditionalFormatting>
  <conditionalFormatting sqref="AB130:AC131">
    <cfRule type="expression" dxfId="3537" priority="944">
      <formula>$AB$72=x</formula>
    </cfRule>
    <cfRule type="expression" dxfId="3536" priority="961">
      <formula>$AK$12=1</formula>
    </cfRule>
  </conditionalFormatting>
  <conditionalFormatting sqref="AB132:AC133">
    <cfRule type="expression" dxfId="3535" priority="939">
      <formula>$AB$74=x</formula>
    </cfRule>
    <cfRule type="expression" dxfId="3534" priority="960">
      <formula>$AK$12=1</formula>
    </cfRule>
  </conditionalFormatting>
  <conditionalFormatting sqref="AJ124:AK125">
    <cfRule type="expression" dxfId="3533" priority="955">
      <formula>$AJ$66=x</formula>
    </cfRule>
  </conditionalFormatting>
  <conditionalFormatting sqref="AJ126:AK127">
    <cfRule type="expression" dxfId="3532" priority="950">
      <formula>$AJ$68=x</formula>
    </cfRule>
  </conditionalFormatting>
  <conditionalFormatting sqref="AJ128:AK129">
    <cfRule type="expression" dxfId="3531" priority="945">
      <formula>$AJ$70=x</formula>
    </cfRule>
  </conditionalFormatting>
  <conditionalFormatting sqref="AJ130:AK131">
    <cfRule type="expression" dxfId="3530" priority="940">
      <formula>$AJ$72=x</formula>
    </cfRule>
  </conditionalFormatting>
  <conditionalFormatting sqref="AJ132:AK133">
    <cfRule type="expression" dxfId="3529" priority="935">
      <formula>$AJ$74=x</formula>
    </cfRule>
  </conditionalFormatting>
  <conditionalFormatting sqref="AD124:AE125">
    <cfRule type="expression" dxfId="3528" priority="958">
      <formula>$AD$66=x</formula>
    </cfRule>
  </conditionalFormatting>
  <conditionalFormatting sqref="AF124:AG125">
    <cfRule type="expression" dxfId="3527" priority="957">
      <formula>$AF$66=x</formula>
    </cfRule>
  </conditionalFormatting>
  <conditionalFormatting sqref="AH124:AI125">
    <cfRule type="expression" dxfId="3526" priority="956">
      <formula>$AH$66=x</formula>
    </cfRule>
  </conditionalFormatting>
  <conditionalFormatting sqref="AD126:AE127">
    <cfRule type="expression" dxfId="3525" priority="953">
      <formula>$AD$68=x</formula>
    </cfRule>
  </conditionalFormatting>
  <conditionalFormatting sqref="AF126:AG127">
    <cfRule type="expression" dxfId="3524" priority="952">
      <formula>$AF$68=x</formula>
    </cfRule>
  </conditionalFormatting>
  <conditionalFormatting sqref="AH126:AI127">
    <cfRule type="expression" dxfId="3523" priority="951">
      <formula>$AH$68=x</formula>
    </cfRule>
  </conditionalFormatting>
  <conditionalFormatting sqref="AD128:AE129">
    <cfRule type="expression" dxfId="3522" priority="948">
      <formula>$AD$70=x</formula>
    </cfRule>
  </conditionalFormatting>
  <conditionalFormatting sqref="AF128:AG129">
    <cfRule type="expression" dxfId="3521" priority="947">
      <formula>$AF$70=x</formula>
    </cfRule>
  </conditionalFormatting>
  <conditionalFormatting sqref="AH128:AI129">
    <cfRule type="expression" dxfId="3520" priority="946">
      <formula>$AH$70=x</formula>
    </cfRule>
  </conditionalFormatting>
  <conditionalFormatting sqref="AD130:AE131">
    <cfRule type="expression" dxfId="3519" priority="943">
      <formula>$AD$72=x</formula>
    </cfRule>
  </conditionalFormatting>
  <conditionalFormatting sqref="AF130:AG131">
    <cfRule type="expression" dxfId="3518" priority="942">
      <formula>$AF$72=x</formula>
    </cfRule>
  </conditionalFormatting>
  <conditionalFormatting sqref="AH130:AI131">
    <cfRule type="expression" dxfId="3517" priority="941">
      <formula>$AH$72=x</formula>
    </cfRule>
  </conditionalFormatting>
  <conditionalFormatting sqref="AD132:AE133">
    <cfRule type="expression" dxfId="3516" priority="938">
      <formula>$AD$74=x</formula>
    </cfRule>
  </conditionalFormatting>
  <conditionalFormatting sqref="AF132:AG133">
    <cfRule type="expression" dxfId="3515" priority="937">
      <formula>$AF$74=x</formula>
    </cfRule>
  </conditionalFormatting>
  <conditionalFormatting sqref="AH132:AI133">
    <cfRule type="expression" dxfId="3514" priority="936">
      <formula>$AH$74=x</formula>
    </cfRule>
  </conditionalFormatting>
  <conditionalFormatting sqref="D28:AB33">
    <cfRule type="cellIs" dxfId="3513" priority="876" operator="notEqual">
      <formula>$BF$18</formula>
    </cfRule>
  </conditionalFormatting>
  <conditionalFormatting sqref="AD28">
    <cfRule type="cellIs" dxfId="3512" priority="875" operator="notEqual">
      <formula>$BF$18</formula>
    </cfRule>
  </conditionalFormatting>
  <conditionalFormatting sqref="I66:V66">
    <cfRule type="expression" dxfId="3511" priority="873">
      <formula>$I$65&lt;&gt;""</formula>
    </cfRule>
  </conditionalFormatting>
  <conditionalFormatting sqref="D21">
    <cfRule type="expression" dxfId="3510" priority="870">
      <formula>$AK$12&lt;&gt;1</formula>
    </cfRule>
  </conditionalFormatting>
  <conditionalFormatting sqref="X90:Y90">
    <cfRule type="expression" dxfId="3509" priority="618">
      <formula>AND($D90&lt;&gt;"",$X90="")</formula>
    </cfRule>
  </conditionalFormatting>
  <conditionalFormatting sqref="Z90:AA90">
    <cfRule type="expression" dxfId="3508" priority="617">
      <formula>AND($D90&lt;&gt;"",$Z90="")</formula>
    </cfRule>
  </conditionalFormatting>
  <conditionalFormatting sqref="AB90:AC90">
    <cfRule type="expression" dxfId="3507" priority="616">
      <formula>AND($D90&lt;&gt;"",$AB90="")</formula>
    </cfRule>
  </conditionalFormatting>
  <conditionalFormatting sqref="AD90:AE90">
    <cfRule type="expression" dxfId="3506" priority="615">
      <formula>AND($D90&lt;&gt;"",$AD90="")</formula>
    </cfRule>
  </conditionalFormatting>
  <conditionalFormatting sqref="AF90:AG90">
    <cfRule type="expression" dxfId="3505" priority="614">
      <formula>AND($D90&lt;&gt;"",$AF90="")</formula>
    </cfRule>
  </conditionalFormatting>
  <conditionalFormatting sqref="AH90:AI90">
    <cfRule type="expression" dxfId="3504" priority="613">
      <formula>AND($D90&lt;&gt;"",$AH90="")</formula>
    </cfRule>
  </conditionalFormatting>
  <conditionalFormatting sqref="AJ90:AK90">
    <cfRule type="expression" dxfId="3503" priority="612">
      <formula>AND($D90&lt;&gt;"",$AJ90="")</formula>
    </cfRule>
  </conditionalFormatting>
  <conditionalFormatting sqref="X91:Y91">
    <cfRule type="expression" dxfId="3502" priority="602">
      <formula>AND($D91&lt;&gt;"",$X91="")</formula>
    </cfRule>
  </conditionalFormatting>
  <conditionalFormatting sqref="Z91:AA91">
    <cfRule type="expression" dxfId="3501" priority="601">
      <formula>AND($D91&lt;&gt;"",$Z91="")</formula>
    </cfRule>
  </conditionalFormatting>
  <conditionalFormatting sqref="AB91:AC91">
    <cfRule type="expression" dxfId="3500" priority="600">
      <formula>AND($D91&lt;&gt;"",$AB91="")</formula>
    </cfRule>
  </conditionalFormatting>
  <conditionalFormatting sqref="AD91:AE91">
    <cfRule type="expression" dxfId="3499" priority="599">
      <formula>AND($D91&lt;&gt;"",$AD91="")</formula>
    </cfRule>
  </conditionalFormatting>
  <conditionalFormatting sqref="AF91:AG91">
    <cfRule type="expression" dxfId="3498" priority="598">
      <formula>AND($D91&lt;&gt;"",$AF91="")</formula>
    </cfRule>
  </conditionalFormatting>
  <conditionalFormatting sqref="AH91:AI91">
    <cfRule type="expression" dxfId="3497" priority="597">
      <formula>AND($D91&lt;&gt;"",$AH91="")</formula>
    </cfRule>
  </conditionalFormatting>
  <conditionalFormatting sqref="AJ91:AK91">
    <cfRule type="expression" dxfId="3496" priority="596">
      <formula>AND($D91&lt;&gt;"",$AJ91="")</formula>
    </cfRule>
  </conditionalFormatting>
  <conditionalFormatting sqref="X92:Y92">
    <cfRule type="expression" dxfId="3495" priority="586">
      <formula>AND($D92&lt;&gt;"",$X92="")</formula>
    </cfRule>
  </conditionalFormatting>
  <conditionalFormatting sqref="Z92:AA92">
    <cfRule type="expression" dxfId="3494" priority="585">
      <formula>AND($D92&lt;&gt;"",$Z92="")</formula>
    </cfRule>
  </conditionalFormatting>
  <conditionalFormatting sqref="AB92:AC92">
    <cfRule type="expression" dxfId="3493" priority="584">
      <formula>AND($D92&lt;&gt;"",$AB92="")</formula>
    </cfRule>
  </conditionalFormatting>
  <conditionalFormatting sqref="AD92:AE92">
    <cfRule type="expression" dxfId="3492" priority="583">
      <formula>AND($D92&lt;&gt;"",$AD92="")</formula>
    </cfRule>
  </conditionalFormatting>
  <conditionalFormatting sqref="AF92:AG92">
    <cfRule type="expression" dxfId="3491" priority="582">
      <formula>AND($D92&lt;&gt;"",$AF92="")</formula>
    </cfRule>
  </conditionalFormatting>
  <conditionalFormatting sqref="AH92:AI92">
    <cfRule type="expression" dxfId="3490" priority="581">
      <formula>AND($D92&lt;&gt;"",$AH92="")</formula>
    </cfRule>
  </conditionalFormatting>
  <conditionalFormatting sqref="AJ92:AK92">
    <cfRule type="expression" dxfId="3489" priority="580">
      <formula>AND($D92&lt;&gt;"",$AJ92="")</formula>
    </cfRule>
  </conditionalFormatting>
  <conditionalFormatting sqref="X93:Y93">
    <cfRule type="expression" dxfId="3488" priority="570">
      <formula>AND($D93&lt;&gt;"",$X93="")</formula>
    </cfRule>
  </conditionalFormatting>
  <conditionalFormatting sqref="Z93:AA93">
    <cfRule type="expression" dxfId="3487" priority="569">
      <formula>AND($D93&lt;&gt;"",$Z93="")</formula>
    </cfRule>
  </conditionalFormatting>
  <conditionalFormatting sqref="AB93:AC93">
    <cfRule type="expression" dxfId="3486" priority="568">
      <formula>AND($D93&lt;&gt;"",$AB93="")</formula>
    </cfRule>
  </conditionalFormatting>
  <conditionalFormatting sqref="AD93:AE93">
    <cfRule type="expression" dxfId="3485" priority="567">
      <formula>AND($D93&lt;&gt;"",$AD93="")</formula>
    </cfRule>
  </conditionalFormatting>
  <conditionalFormatting sqref="AF93:AG93">
    <cfRule type="expression" dxfId="3484" priority="566">
      <formula>AND($D93&lt;&gt;"",$AF93="")</formula>
    </cfRule>
  </conditionalFormatting>
  <conditionalFormatting sqref="AH93:AI93">
    <cfRule type="expression" dxfId="3483" priority="565">
      <formula>AND($D93&lt;&gt;"",$AH93="")</formula>
    </cfRule>
  </conditionalFormatting>
  <conditionalFormatting sqref="AJ93:AK93">
    <cfRule type="expression" dxfId="3482" priority="564">
      <formula>AND($D93&lt;&gt;"",$AJ93="")</formula>
    </cfRule>
  </conditionalFormatting>
  <conditionalFormatting sqref="X94:Y94">
    <cfRule type="expression" dxfId="3481" priority="554">
      <formula>AND($D94&lt;&gt;"",$X94="")</formula>
    </cfRule>
  </conditionalFormatting>
  <conditionalFormatting sqref="Z94:AA94">
    <cfRule type="expression" dxfId="3480" priority="553">
      <formula>AND($D94&lt;&gt;"",$Z94="")</formula>
    </cfRule>
  </conditionalFormatting>
  <conditionalFormatting sqref="AB94:AC94">
    <cfRule type="expression" dxfId="3479" priority="552">
      <formula>AND($D94&lt;&gt;"",$AB94="")</formula>
    </cfRule>
  </conditionalFormatting>
  <conditionalFormatting sqref="AD94:AE94">
    <cfRule type="expression" dxfId="3478" priority="551">
      <formula>AND($D94&lt;&gt;"",$AD94="")</formula>
    </cfRule>
  </conditionalFormatting>
  <conditionalFormatting sqref="AF94:AG94">
    <cfRule type="expression" dxfId="3477" priority="550">
      <formula>AND($D94&lt;&gt;"",$AF94="")</formula>
    </cfRule>
  </conditionalFormatting>
  <conditionalFormatting sqref="AH94:AI94">
    <cfRule type="expression" dxfId="3476" priority="549">
      <formula>AND($D94&lt;&gt;"",$AH94="")</formula>
    </cfRule>
  </conditionalFormatting>
  <conditionalFormatting sqref="AJ94:AK94">
    <cfRule type="expression" dxfId="3475" priority="548">
      <formula>AND($D94&lt;&gt;"",$AJ94="")</formula>
    </cfRule>
  </conditionalFormatting>
  <conditionalFormatting sqref="X95:Y95">
    <cfRule type="expression" dxfId="3474" priority="538">
      <formula>AND($D95&lt;&gt;"",$X95="")</formula>
    </cfRule>
  </conditionalFormatting>
  <conditionalFormatting sqref="Z95:AA95">
    <cfRule type="expression" dxfId="3473" priority="537">
      <formula>AND($D95&lt;&gt;"",$Z95="")</formula>
    </cfRule>
  </conditionalFormatting>
  <conditionalFormatting sqref="AB95:AC95">
    <cfRule type="expression" dxfId="3472" priority="536">
      <formula>AND($D95&lt;&gt;"",$AB95="")</formula>
    </cfRule>
  </conditionalFormatting>
  <conditionalFormatting sqref="AD95:AE95">
    <cfRule type="expression" dxfId="3471" priority="535">
      <formula>AND($D95&lt;&gt;"",$AD95="")</formula>
    </cfRule>
  </conditionalFormatting>
  <conditionalFormatting sqref="AF95:AG95">
    <cfRule type="expression" dxfId="3470" priority="534">
      <formula>AND($D95&lt;&gt;"",$AF95="")</formula>
    </cfRule>
  </conditionalFormatting>
  <conditionalFormatting sqref="AH95:AI95">
    <cfRule type="expression" dxfId="3469" priority="533">
      <formula>AND($D95&lt;&gt;"",$AH95="")</formula>
    </cfRule>
  </conditionalFormatting>
  <conditionalFormatting sqref="AJ95:AK95">
    <cfRule type="expression" dxfId="3468" priority="532">
      <formula>AND($D95&lt;&gt;"",$AJ95="")</formula>
    </cfRule>
  </conditionalFormatting>
  <conditionalFormatting sqref="X104:Y104">
    <cfRule type="expression" dxfId="3467" priority="349">
      <formula>AND($D104&lt;&gt;"",$X104="")</formula>
    </cfRule>
  </conditionalFormatting>
  <conditionalFormatting sqref="Z104:AA104">
    <cfRule type="expression" dxfId="3466" priority="348">
      <formula>AND($D104&lt;&gt;"",$Z104="")</formula>
    </cfRule>
  </conditionalFormatting>
  <conditionalFormatting sqref="AB104:AC104">
    <cfRule type="expression" dxfId="3465" priority="347">
      <formula>AND($D104&lt;&gt;"",$AB104="")</formula>
    </cfRule>
  </conditionalFormatting>
  <conditionalFormatting sqref="AD104:AE104">
    <cfRule type="expression" dxfId="3464" priority="346">
      <formula>AND($D104&lt;&gt;"",$AD104="")</formula>
    </cfRule>
  </conditionalFormatting>
  <conditionalFormatting sqref="AF104:AG104">
    <cfRule type="expression" dxfId="3463" priority="345">
      <formula>AND($D104&lt;&gt;"",$AF104="")</formula>
    </cfRule>
  </conditionalFormatting>
  <conditionalFormatting sqref="AH104:AI104">
    <cfRule type="expression" dxfId="3462" priority="344">
      <formula>AND($D104&lt;&gt;"",$AH104="")</formula>
    </cfRule>
  </conditionalFormatting>
  <conditionalFormatting sqref="AJ104:AK104">
    <cfRule type="expression" dxfId="3461" priority="343">
      <formula>AND($D104&lt;&gt;"",$AJ104="")</formula>
    </cfRule>
  </conditionalFormatting>
  <conditionalFormatting sqref="X103:Y103">
    <cfRule type="expression" dxfId="3460" priority="356">
      <formula>AND($D103&lt;&gt;"",$X103="")</formula>
    </cfRule>
  </conditionalFormatting>
  <conditionalFormatting sqref="Z103:AA103">
    <cfRule type="expression" dxfId="3459" priority="355">
      <formula>AND($D103&lt;&gt;"",$Z103="")</formula>
    </cfRule>
  </conditionalFormatting>
  <conditionalFormatting sqref="AB103:AC103">
    <cfRule type="expression" dxfId="3458" priority="354">
      <formula>AND($D103&lt;&gt;"",$AB103="")</formula>
    </cfRule>
  </conditionalFormatting>
  <conditionalFormatting sqref="AD103:AE103">
    <cfRule type="expression" dxfId="3457" priority="353">
      <formula>AND($D103&lt;&gt;"",$AD103="")</formula>
    </cfRule>
  </conditionalFormatting>
  <conditionalFormatting sqref="AF103:AG103">
    <cfRule type="expression" dxfId="3456" priority="352">
      <formula>AND($D103&lt;&gt;"",$AF103="")</formula>
    </cfRule>
  </conditionalFormatting>
  <conditionalFormatting sqref="AH103:AI103">
    <cfRule type="expression" dxfId="3455" priority="351">
      <formula>AND($D103&lt;&gt;"",$AH103="")</formula>
    </cfRule>
  </conditionalFormatting>
  <conditionalFormatting sqref="AJ103:AK103">
    <cfRule type="expression" dxfId="3454" priority="350">
      <formula>AND($D103&lt;&gt;"",$AJ103="")</formula>
    </cfRule>
  </conditionalFormatting>
  <conditionalFormatting sqref="X105:Y105">
    <cfRule type="expression" dxfId="3453" priority="342">
      <formula>AND($D105&lt;&gt;"",$X105="")</formula>
    </cfRule>
  </conditionalFormatting>
  <conditionalFormatting sqref="Z105:AA105">
    <cfRule type="expression" dxfId="3452" priority="341">
      <formula>AND($D105&lt;&gt;"",$Z105="")</formula>
    </cfRule>
  </conditionalFormatting>
  <conditionalFormatting sqref="AB105:AC105">
    <cfRule type="expression" dxfId="3451" priority="340">
      <formula>AND($D105&lt;&gt;"",$AB105="")</formula>
    </cfRule>
  </conditionalFormatting>
  <conditionalFormatting sqref="AD105:AE105">
    <cfRule type="expression" dxfId="3450" priority="339">
      <formula>AND($D105&lt;&gt;"",$AD105="")</formula>
    </cfRule>
  </conditionalFormatting>
  <conditionalFormatting sqref="AF105:AG105">
    <cfRule type="expression" dxfId="3449" priority="338">
      <formula>AND($D105&lt;&gt;"",$AF105="")</formula>
    </cfRule>
  </conditionalFormatting>
  <conditionalFormatting sqref="AH105:AI105">
    <cfRule type="expression" dxfId="3448" priority="337">
      <formula>AND($D105&lt;&gt;"",$AH105="")</formula>
    </cfRule>
  </conditionalFormatting>
  <conditionalFormatting sqref="AJ105:AK105">
    <cfRule type="expression" dxfId="3447" priority="336">
      <formula>AND($D105&lt;&gt;"",$AJ105="")</formula>
    </cfRule>
  </conditionalFormatting>
  <conditionalFormatting sqref="X106:Y106">
    <cfRule type="expression" dxfId="3446" priority="335">
      <formula>AND($D106&lt;&gt;"",$X106="")</formula>
    </cfRule>
  </conditionalFormatting>
  <conditionalFormatting sqref="Z106:AA106">
    <cfRule type="expression" dxfId="3445" priority="334">
      <formula>AND($D106&lt;&gt;"",$Z106="")</formula>
    </cfRule>
  </conditionalFormatting>
  <conditionalFormatting sqref="AB106:AC106">
    <cfRule type="expression" dxfId="3444" priority="333">
      <formula>AND($D106&lt;&gt;"",$AB106="")</formula>
    </cfRule>
  </conditionalFormatting>
  <conditionalFormatting sqref="AD106:AE106">
    <cfRule type="expression" dxfId="3443" priority="332">
      <formula>AND($D106&lt;&gt;"",$AD106="")</formula>
    </cfRule>
  </conditionalFormatting>
  <conditionalFormatting sqref="AF106:AG106">
    <cfRule type="expression" dxfId="3442" priority="331">
      <formula>AND($D106&lt;&gt;"",$AF106="")</formula>
    </cfRule>
  </conditionalFormatting>
  <conditionalFormatting sqref="AH106:AI106">
    <cfRule type="expression" dxfId="3441" priority="330">
      <formula>AND($D106&lt;&gt;"",$AH106="")</formula>
    </cfRule>
  </conditionalFormatting>
  <conditionalFormatting sqref="AJ106:AK106">
    <cfRule type="expression" dxfId="3440" priority="329">
      <formula>AND($D106&lt;&gt;"",$AJ106="")</formula>
    </cfRule>
  </conditionalFormatting>
  <conditionalFormatting sqref="X107:Y107">
    <cfRule type="expression" dxfId="3439" priority="328">
      <formula>AND($D107&lt;&gt;"",$X107="")</formula>
    </cfRule>
  </conditionalFormatting>
  <conditionalFormatting sqref="Z107:AA107">
    <cfRule type="expression" dxfId="3438" priority="327">
      <formula>AND($D107&lt;&gt;"",$Z107="")</formula>
    </cfRule>
  </conditionalFormatting>
  <conditionalFormatting sqref="AB107:AC107">
    <cfRule type="expression" dxfId="3437" priority="326">
      <formula>AND($D107&lt;&gt;"",$AB107="")</formula>
    </cfRule>
  </conditionalFormatting>
  <conditionalFormatting sqref="AD107:AE107">
    <cfRule type="expression" dxfId="3436" priority="325">
      <formula>AND($D107&lt;&gt;"",$AD107="")</formula>
    </cfRule>
  </conditionalFormatting>
  <conditionalFormatting sqref="AF107:AG107">
    <cfRule type="expression" dxfId="3435" priority="324">
      <formula>AND($D107&lt;&gt;"",$AF107="")</formula>
    </cfRule>
  </conditionalFormatting>
  <conditionalFormatting sqref="AH107:AI107">
    <cfRule type="expression" dxfId="3434" priority="323">
      <formula>AND($D107&lt;&gt;"",$AH107="")</formula>
    </cfRule>
  </conditionalFormatting>
  <conditionalFormatting sqref="AJ107:AK107">
    <cfRule type="expression" dxfId="3433" priority="322">
      <formula>AND($D107&lt;&gt;"",$AJ107="")</formula>
    </cfRule>
  </conditionalFormatting>
  <conditionalFormatting sqref="X108:Y108">
    <cfRule type="expression" dxfId="3432" priority="321">
      <formula>AND($D108&lt;&gt;"",$X108="")</formula>
    </cfRule>
  </conditionalFormatting>
  <conditionalFormatting sqref="Z108:AA108">
    <cfRule type="expression" dxfId="3431" priority="320">
      <formula>AND($D108&lt;&gt;"",$Z108="")</formula>
    </cfRule>
  </conditionalFormatting>
  <conditionalFormatting sqref="AB108:AC108">
    <cfRule type="expression" dxfId="3430" priority="319">
      <formula>AND($D108&lt;&gt;"",$AB108="")</formula>
    </cfRule>
  </conditionalFormatting>
  <conditionalFormatting sqref="AD108:AE108">
    <cfRule type="expression" dxfId="3429" priority="318">
      <formula>AND($D108&lt;&gt;"",$AD108="")</formula>
    </cfRule>
  </conditionalFormatting>
  <conditionalFormatting sqref="AF108:AG108">
    <cfRule type="expression" dxfId="3428" priority="317">
      <formula>AND($D108&lt;&gt;"",$AF108="")</formula>
    </cfRule>
  </conditionalFormatting>
  <conditionalFormatting sqref="AH108:AI108">
    <cfRule type="expression" dxfId="3427" priority="316">
      <formula>AND($D108&lt;&gt;"",$AH108="")</formula>
    </cfRule>
  </conditionalFormatting>
  <conditionalFormatting sqref="AJ108:AK108">
    <cfRule type="expression" dxfId="3426" priority="315">
      <formula>AND($D108&lt;&gt;"",$AJ108="")</formula>
    </cfRule>
  </conditionalFormatting>
  <conditionalFormatting sqref="X109:Y109">
    <cfRule type="expression" dxfId="3425" priority="314">
      <formula>AND($D109&lt;&gt;"",$X109="")</formula>
    </cfRule>
  </conditionalFormatting>
  <conditionalFormatting sqref="Z109:AA109">
    <cfRule type="expression" dxfId="3424" priority="313">
      <formula>AND($D109&lt;&gt;"",$Z109="")</formula>
    </cfRule>
  </conditionalFormatting>
  <conditionalFormatting sqref="AB109:AC109">
    <cfRule type="expression" dxfId="3423" priority="312">
      <formula>AND($D109&lt;&gt;"",$AB109="")</formula>
    </cfRule>
  </conditionalFormatting>
  <conditionalFormatting sqref="AD109:AE109">
    <cfRule type="expression" dxfId="3422" priority="311">
      <formula>AND($D109&lt;&gt;"",$AD109="")</formula>
    </cfRule>
  </conditionalFormatting>
  <conditionalFormatting sqref="AF109:AG109">
    <cfRule type="expression" dxfId="3421" priority="310">
      <formula>AND($D109&lt;&gt;"",$AF109="")</formula>
    </cfRule>
  </conditionalFormatting>
  <conditionalFormatting sqref="AH109:AI109">
    <cfRule type="expression" dxfId="3420" priority="309">
      <formula>AND($D109&lt;&gt;"",$AH109="")</formula>
    </cfRule>
  </conditionalFormatting>
  <conditionalFormatting sqref="AJ109:AK109">
    <cfRule type="expression" dxfId="3419" priority="308">
      <formula>AND($D109&lt;&gt;"",$AJ109="")</formula>
    </cfRule>
  </conditionalFormatting>
  <conditionalFormatting sqref="X110:Y110">
    <cfRule type="expression" dxfId="3418" priority="307">
      <formula>AND($D110&lt;&gt;"",$X110="")</formula>
    </cfRule>
  </conditionalFormatting>
  <conditionalFormatting sqref="Z110:AA110">
    <cfRule type="expression" dxfId="3417" priority="306">
      <formula>AND($D110&lt;&gt;"",$Z110="")</formula>
    </cfRule>
  </conditionalFormatting>
  <conditionalFormatting sqref="AB110:AC110">
    <cfRule type="expression" dxfId="3416" priority="305">
      <formula>AND($D110&lt;&gt;"",$AB110="")</formula>
    </cfRule>
  </conditionalFormatting>
  <conditionalFormatting sqref="AD110:AE110">
    <cfRule type="expression" dxfId="3415" priority="304">
      <formula>AND($D110&lt;&gt;"",$AD110="")</formula>
    </cfRule>
  </conditionalFormatting>
  <conditionalFormatting sqref="AF110:AG110">
    <cfRule type="expression" dxfId="3414" priority="303">
      <formula>AND($D110&lt;&gt;"",$AF110="")</formula>
    </cfRule>
  </conditionalFormatting>
  <conditionalFormatting sqref="AH110:AI110">
    <cfRule type="expression" dxfId="3413" priority="302">
      <formula>AND($D110&lt;&gt;"",$AH110="")</formula>
    </cfRule>
  </conditionalFormatting>
  <conditionalFormatting sqref="AJ110:AK110">
    <cfRule type="expression" dxfId="3412" priority="301">
      <formula>AND($D110&lt;&gt;"",$AJ110="")</formula>
    </cfRule>
  </conditionalFormatting>
  <conditionalFormatting sqref="S143:W145">
    <cfRule type="expression" dxfId="3411" priority="65">
      <formula>$AM$144=x</formula>
    </cfRule>
  </conditionalFormatting>
  <conditionalFormatting sqref="AL143:AR145">
    <cfRule type="expression" dxfId="3410" priority="63">
      <formula>$T$144=x</formula>
    </cfRule>
  </conditionalFormatting>
  <conditionalFormatting sqref="R68:W72 R122:W126 R129:W133">
    <cfRule type="expression" dxfId="3409" priority="1272">
      <formula>$BL$230=1</formula>
    </cfRule>
  </conditionalFormatting>
  <conditionalFormatting sqref="AK12">
    <cfRule type="expression" dxfId="3408" priority="1276">
      <formula>$BL$230=1</formula>
    </cfRule>
  </conditionalFormatting>
  <conditionalFormatting sqref="BF18">
    <cfRule type="expression" dxfId="3407" priority="60">
      <formula>$BL$230=1</formula>
    </cfRule>
  </conditionalFormatting>
  <conditionalFormatting sqref="X102:Y102">
    <cfRule type="expression" dxfId="3406" priority="45">
      <formula>AND($D102&lt;&gt;"",$X102="")</formula>
    </cfRule>
  </conditionalFormatting>
  <conditionalFormatting sqref="Z102:AA102">
    <cfRule type="expression" dxfId="3405" priority="44">
      <formula>AND($D102&lt;&gt;"",$Z102="")</formula>
    </cfRule>
  </conditionalFormatting>
  <conditionalFormatting sqref="AB102:AC102">
    <cfRule type="expression" dxfId="3404" priority="43">
      <formula>AND($D102&lt;&gt;"",$AB102="")</formula>
    </cfRule>
  </conditionalFormatting>
  <conditionalFormatting sqref="AD102:AE102">
    <cfRule type="expression" dxfId="3403" priority="42">
      <formula>AND($D102&lt;&gt;"",$AD102="")</formula>
    </cfRule>
  </conditionalFormatting>
  <conditionalFormatting sqref="AF102:AG102">
    <cfRule type="expression" dxfId="3402" priority="41">
      <formula>AND($D102&lt;&gt;"",$AF102="")</formula>
    </cfRule>
  </conditionalFormatting>
  <conditionalFormatting sqref="AH102:AI102">
    <cfRule type="expression" dxfId="3401" priority="40">
      <formula>AND($D102&lt;&gt;"",$AH102="")</formula>
    </cfRule>
  </conditionalFormatting>
  <conditionalFormatting sqref="AJ102:AK102">
    <cfRule type="expression" dxfId="3400" priority="39">
      <formula>AND($D102&lt;&gt;"",$AJ102="")</formula>
    </cfRule>
  </conditionalFormatting>
  <conditionalFormatting sqref="X101:Y101">
    <cfRule type="expression" dxfId="3399" priority="52">
      <formula>AND($D101&lt;&gt;"",$X101="")</formula>
    </cfRule>
  </conditionalFormatting>
  <conditionalFormatting sqref="Z101:AA101">
    <cfRule type="expression" dxfId="3398" priority="51">
      <formula>AND($D101&lt;&gt;"",$Z101="")</formula>
    </cfRule>
  </conditionalFormatting>
  <conditionalFormatting sqref="AB101:AC101">
    <cfRule type="expression" dxfId="3397" priority="50">
      <formula>AND($D101&lt;&gt;"",$AB101="")</formula>
    </cfRule>
  </conditionalFormatting>
  <conditionalFormatting sqref="AD101:AE101">
    <cfRule type="expression" dxfId="3396" priority="49">
      <formula>AND($D101&lt;&gt;"",$AD101="")</formula>
    </cfRule>
  </conditionalFormatting>
  <conditionalFormatting sqref="AF101:AG101">
    <cfRule type="expression" dxfId="3395" priority="48">
      <formula>AND($D101&lt;&gt;"",$AF101="")</formula>
    </cfRule>
  </conditionalFormatting>
  <conditionalFormatting sqref="AH101:AI101">
    <cfRule type="expression" dxfId="3394" priority="47">
      <formula>AND($D101&lt;&gt;"",$AH101="")</formula>
    </cfRule>
  </conditionalFormatting>
  <conditionalFormatting sqref="AJ101:AK101">
    <cfRule type="expression" dxfId="3393" priority="46">
      <formula>AND($D101&lt;&gt;"",$AJ101="")</formula>
    </cfRule>
  </conditionalFormatting>
  <conditionalFormatting sqref="D176:BG179 D189:BG198 E180:BG188">
    <cfRule type="expression" dxfId="3392" priority="38">
      <formula>$AM$144=x</formula>
    </cfRule>
  </conditionalFormatting>
  <conditionalFormatting sqref="E66:H66">
    <cfRule type="expression" dxfId="3391" priority="18">
      <formula>$I$66&lt;&gt;""</formula>
    </cfRule>
  </conditionalFormatting>
  <conditionalFormatting sqref="X87:Y89">
    <cfRule type="expression" dxfId="3390" priority="17">
      <formula>AND($D87&lt;&gt;"",$X87="")</formula>
    </cfRule>
  </conditionalFormatting>
  <conditionalFormatting sqref="Z87:AA89">
    <cfRule type="expression" dxfId="3389" priority="16">
      <formula>AND($D87&lt;&gt;"",$Z87="")</formula>
    </cfRule>
  </conditionalFormatting>
  <conditionalFormatting sqref="AB87:AC89">
    <cfRule type="expression" dxfId="3388" priority="15">
      <formula>AND($D87&lt;&gt;"",$AB87="")</formula>
    </cfRule>
  </conditionalFormatting>
  <conditionalFormatting sqref="AD87:AE89">
    <cfRule type="expression" dxfId="3387" priority="14">
      <formula>AND($D87&lt;&gt;"",$AD87="")</formula>
    </cfRule>
  </conditionalFormatting>
  <conditionalFormatting sqref="AF87:AG89">
    <cfRule type="expression" dxfId="3386" priority="13">
      <formula>AND($D87&lt;&gt;"",$AF87="")</formula>
    </cfRule>
  </conditionalFormatting>
  <conditionalFormatting sqref="AH87:AI89">
    <cfRule type="expression" dxfId="3385" priority="12">
      <formula>AND($D87&lt;&gt;"",$AH87="")</formula>
    </cfRule>
  </conditionalFormatting>
  <conditionalFormatting sqref="AJ87:AK89">
    <cfRule type="expression" dxfId="3384" priority="11">
      <formula>AND($D87&lt;&gt;"",$AJ87="")</formula>
    </cfRule>
  </conditionalFormatting>
  <conditionalFormatting sqref="R75:W75">
    <cfRule type="expression" dxfId="3383" priority="3">
      <formula>$BL$231=1</formula>
    </cfRule>
  </conditionalFormatting>
  <conditionalFormatting sqref="R76:W80">
    <cfRule type="expression" dxfId="3382" priority="1">
      <formula>$BL$231=1</formula>
    </cfRule>
  </conditionalFormatting>
  <dataValidations count="21">
    <dataValidation type="list" allowBlank="1" showInputMessage="1" showErrorMessage="1" sqref="D38:I47">
      <formula1>Agente_generador_internas</formula1>
    </dataValidation>
    <dataValidation type="list" allowBlank="1" showInputMessage="1" showErrorMessage="1" sqref="D50:I59">
      <formula1>Agente_generador_externas</formula1>
    </dataValidation>
    <dataValidation type="list" allowBlank="1" showInputMessage="1" showErrorMessage="1" sqref="T144 AM144">
      <formula1>x</formula1>
    </dataValidation>
    <dataValidation showInputMessage="1" showErrorMessage="1" sqref="D204:D213"/>
    <dataValidation allowBlank="1" showInputMessage="1" sqref="X17"/>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InputMessage="1" showErrorMessage="1" sqref="X101:Y110 X86:Y95">
      <formula1>IF($D86&lt;&gt;"",Pregunta1)</formula1>
    </dataValidation>
    <dataValidation type="list" allowBlank="1" showInputMessage="1" showErrorMessage="1" sqref="Z101:AA110 Z86:AA95">
      <formula1>IF($D86&lt;&gt;"",Pregunta2)</formula1>
    </dataValidation>
    <dataValidation type="list" allowBlank="1" showInputMessage="1" showErrorMessage="1" sqref="AB101:AC110 AB86:AC95">
      <formula1>IF($D86&lt;&gt;"",Pregunta3)</formula1>
    </dataValidation>
    <dataValidation type="list" allowBlank="1" showInputMessage="1" showErrorMessage="1" sqref="AD101:AE110 AD86:AE95">
      <formula1>IF($D86&lt;&gt;"",Pregunta4)</formula1>
    </dataValidation>
    <dataValidation type="list" allowBlank="1" showInputMessage="1" showErrorMessage="1" sqref="AF101:AG110 AF86:AG95">
      <formula1>IF($D86&lt;&gt;"",Pregunta5)</formula1>
    </dataValidation>
    <dataValidation type="list" allowBlank="1" showInputMessage="1" showErrorMessage="1" sqref="AH101:AI110 AH86:AI95">
      <formula1>IF($D86&lt;&gt;"",Pregunta6)</formula1>
    </dataValidation>
    <dataValidation type="list" allowBlank="1" showInputMessage="1" showErrorMessage="1" sqref="AJ101:AK110 AJ86:AK95">
      <formula1>IF($D86&lt;&gt;"",Pregunta7)</formula1>
    </dataValidation>
    <dataValidation type="list" allowBlank="1" showInputMessage="1" showErrorMessage="1" sqref="AN86:AQ95 AN101:AQ110">
      <formula1>IF($D86&lt;&gt;"",Pregunta8)</formula1>
    </dataValidation>
    <dataValidation type="list" allowBlank="1" showInputMessage="1" showErrorMessage="1" sqref="AT26 AY23:AY24">
      <formula1>Clase_riesgo</formula1>
    </dataValidation>
    <dataValidation type="date" allowBlank="1" showInputMessage="1" showErrorMessage="1" sqref="AX9:BF9">
      <formula1>42370</formula1>
      <formula2>43830</formula2>
    </dataValidation>
    <dataValidation type="date" operator="greaterThanOrEqual" allowBlank="1" showInputMessage="1" showErrorMessage="1" errorTitle="Error de fecha" error="La fecha final debe ser mayor o igual a la inicial." sqref="BG154:BG173 BG179:BG198">
      <formula1>BA154</formula1>
    </dataValidation>
    <dataValidation type="list" allowBlank="1" showInputMessage="1" showErrorMessage="1" sqref="E189:U198">
      <formula1>$BK$188:$BK$198</formula1>
    </dataValidation>
    <dataValidation type="list" allowBlank="1" showInputMessage="1" showErrorMessage="1" sqref="V12:AJ12">
      <formula1>Enfoque</formula1>
    </dataValidation>
    <dataValidation type="list" showInputMessage="1" showErrorMessage="1" sqref="E179:U188">
      <formula1>$BK$176:$BK$186</formula1>
    </dataValidation>
  </dataValidations>
  <hyperlinks>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 ref="E65:H65" location="Frecuencia!C5" display="Frecuencia"/>
    <hyperlink ref="E66:H66" location="Factibilidad!C12" display="Factibilidad"/>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0834"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20835" r:id="rId5" name="Check Box 3">
              <controlPr defaultSize="0" autoFill="0" autoLine="0" autoPict="0">
                <anchor moveWithCells="1">
                  <from>
                    <xdr:col>19</xdr:col>
                    <xdr:colOff>57150</xdr:colOff>
                    <xdr:row>24</xdr:row>
                    <xdr:rowOff>66675</xdr:rowOff>
                  </from>
                  <to>
                    <xdr:col>20</xdr:col>
                    <xdr:colOff>9525</xdr:colOff>
                    <xdr:row>24</xdr:row>
                    <xdr:rowOff>361950</xdr:rowOff>
                  </to>
                </anchor>
              </controlPr>
            </control>
          </mc:Choice>
        </mc:AlternateContent>
        <mc:AlternateContent xmlns:mc="http://schemas.openxmlformats.org/markup-compatibility/2006">
          <mc:Choice Requires="x14">
            <control shapeId="120836"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20837"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20838" r:id="rId8" name="Check Box 6">
              <controlPr defaultSize="0" autoFill="0" autoLine="0" autoPict="0">
                <anchor moveWithCells="1">
                  <from>
                    <xdr:col>44</xdr:col>
                    <xdr:colOff>247650</xdr:colOff>
                    <xdr:row>24</xdr:row>
                    <xdr:rowOff>47625</xdr:rowOff>
                  </from>
                  <to>
                    <xdr:col>44</xdr:col>
                    <xdr:colOff>552450</xdr:colOff>
                    <xdr:row>24</xdr:row>
                    <xdr:rowOff>361950</xdr:rowOff>
                  </to>
                </anchor>
              </controlPr>
            </control>
          </mc:Choice>
        </mc:AlternateContent>
        <mc:AlternateContent xmlns:mc="http://schemas.openxmlformats.org/markup-compatibility/2006">
          <mc:Choice Requires="x14">
            <control shapeId="120839" r:id="rId9" name="Check Box 7">
              <controlPr defaultSize="0" autoFill="0" autoLine="0" autoPict="0">
                <anchor moveWithCells="1">
                  <from>
                    <xdr:col>48</xdr:col>
                    <xdr:colOff>19050</xdr:colOff>
                    <xdr:row>24</xdr:row>
                    <xdr:rowOff>57150</xdr:rowOff>
                  </from>
                  <to>
                    <xdr:col>49</xdr:col>
                    <xdr:colOff>38100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68" id="{F452DDE4-A8F0-4EA8-BDA4-393A315AB8C8}">
            <xm:f>OR($AP$67=Datos!$S$5,$AP$67=Datos!$T$5)</xm:f>
            <x14:dxf>
              <fill>
                <patternFill>
                  <bgColor rgb="FF92D050"/>
                </patternFill>
              </fill>
            </x14:dxf>
          </x14:cfRule>
          <x14:cfRule type="expression" priority="1269" id="{F1AE9491-ACF7-4F58-A5CA-9329F79FEE14}">
            <xm:f>OR($AP$67=Datos!$S$4,$AP$67=Datos!$T$4)</xm:f>
            <x14:dxf>
              <fill>
                <patternFill>
                  <bgColor rgb="FFFFFF00"/>
                </patternFill>
              </fill>
            </x14:dxf>
          </x14:cfRule>
          <x14:cfRule type="expression" priority="1270" id="{750A5B5E-ED27-41B3-8BCB-DF3120BC6E81}">
            <xm:f>OR($AP$67=Datos!$S$3,$AP$67=Datos!$T$3)</xm:f>
            <x14:dxf>
              <fill>
                <patternFill>
                  <bgColor rgb="FFFFC000"/>
                </patternFill>
              </fill>
            </x14:dxf>
          </x14:cfRule>
          <x14:cfRule type="expression" priority="1271" id="{E4164232-2C64-432C-B105-DA7EF278D1F0}">
            <xm:f>OR($AP$67=Datos!$S$2,$AP$67=Datos!$T$2)</xm:f>
            <x14:dxf>
              <fill>
                <patternFill>
                  <bgColor rgb="FFFF0000"/>
                </patternFill>
              </fill>
            </x14:dxf>
          </x14:cfRule>
          <xm:sqref>AP67</xm:sqref>
        </x14:conditionalFormatting>
        <x14:conditionalFormatting xmlns:xm="http://schemas.microsoft.com/office/excel/2006/main">
          <x14:cfRule type="expression" priority="1007" id="{FFAAA451-C6A0-4631-A709-05084F08776B}">
            <xm:f>OR($AP$125=Datos!$S$2,$AP$125=Datos!$T$2)</xm:f>
            <x14:dxf>
              <fill>
                <patternFill>
                  <bgColor rgb="FFFF0000"/>
                </patternFill>
              </fill>
            </x14:dxf>
          </x14:cfRule>
          <x14:cfRule type="expression" priority="1008" id="{C8467CEC-69CF-42D2-BFB7-47B238746A1E}">
            <xm:f>OR($AP$125=Datos!$S$3,$AP$125=Datos!$T$3)</xm:f>
            <x14:dxf>
              <fill>
                <patternFill>
                  <bgColor rgb="FFFFC000"/>
                </patternFill>
              </fill>
            </x14:dxf>
          </x14:cfRule>
          <x14:cfRule type="expression" priority="1009" id="{4DC9AA97-F28E-4C36-9F5C-B5B388006FB8}">
            <xm:f>OR($AP$125=Datos!$S$4,$AP$125=Datos!$T$4)</xm:f>
            <x14:dxf>
              <fill>
                <patternFill>
                  <bgColor rgb="FFFFFF00"/>
                </patternFill>
              </fill>
            </x14:dxf>
          </x14:cfRule>
          <x14:cfRule type="expression" priority="1010" id="{15B9266E-9369-4C5F-B42A-DDE85F533E78}">
            <xm:f>OR($AP$125=Datos!$S$5,$AP$125=Datos!$T$5)</xm:f>
            <x14:dxf>
              <fill>
                <patternFill>
                  <bgColor rgb="FF92D050"/>
                </patternFill>
              </fill>
            </x14:dxf>
          </x14:cfRule>
          <xm:sqref>AP125</xm:sqref>
        </x14:conditionalFormatting>
        <x14:conditionalFormatting xmlns:xm="http://schemas.microsoft.com/office/excel/2006/main">
          <x14:cfRule type="cellIs" priority="513" operator="equal" id="{C3058BBF-08FB-4916-A104-B9E0E73FDED4}">
            <xm:f>Datos!$AO$2</xm:f>
            <x14:dxf>
              <fill>
                <patternFill>
                  <bgColor rgb="FF92D050"/>
                </patternFill>
              </fill>
            </x14:dxf>
          </x14:cfRule>
          <x14:cfRule type="cellIs" priority="706" operator="equal" id="{9B38E488-2EEA-4E13-A331-F0A19AFDBACE}">
            <xm:f>Datos!$AO$4</xm:f>
            <x14:dxf>
              <fill>
                <patternFill>
                  <bgColor theme="5" tint="0.39994506668294322"/>
                </patternFill>
              </fill>
            </x14:dxf>
          </x14:cfRule>
          <x14:cfRule type="cellIs" priority="707" operator="equal" id="{BBF18335-14C0-4671-809F-313DF5A7278A}">
            <xm:f>Datos!$AO$3</xm:f>
            <x14:dxf>
              <fill>
                <patternFill>
                  <bgColor rgb="FFFFFF00"/>
                </patternFill>
              </fill>
            </x14:dxf>
          </x14:cfRule>
          <xm:sqref>AL86</xm:sqref>
        </x14:conditionalFormatting>
        <x14:conditionalFormatting xmlns:xm="http://schemas.microsoft.com/office/excel/2006/main">
          <x14:cfRule type="cellIs" priority="478" operator="equal" id="{EB09E4C7-1F6D-4239-A123-4B123AC96C4B}">
            <xm:f>Datos!$AO$2</xm:f>
            <x14:dxf>
              <fill>
                <patternFill>
                  <bgColor rgb="FF92D050"/>
                </patternFill>
              </fill>
            </x14:dxf>
          </x14:cfRule>
          <x14:cfRule type="cellIs" priority="479" operator="equal" id="{595B81EE-9F81-4349-AABE-F5669EFE9B1B}">
            <xm:f>Datos!$AO$4</xm:f>
            <x14:dxf>
              <fill>
                <patternFill>
                  <bgColor theme="5" tint="0.39994506668294322"/>
                </patternFill>
              </fill>
            </x14:dxf>
          </x14:cfRule>
          <x14:cfRule type="cellIs" priority="480" operator="equal" id="{A85E2A7A-940A-471C-B664-27EE0D249C4B}">
            <xm:f>Datos!$AO$3</xm:f>
            <x14:dxf>
              <fill>
                <patternFill>
                  <bgColor rgb="FFFFFF00"/>
                </patternFill>
              </fill>
            </x14:dxf>
          </x14:cfRule>
          <xm:sqref>AL87</xm:sqref>
        </x14:conditionalFormatting>
        <x14:conditionalFormatting xmlns:xm="http://schemas.microsoft.com/office/excel/2006/main">
          <x14:cfRule type="cellIs" priority="475" operator="equal" id="{42C02E00-365A-429C-8EFC-B23C69B2D096}">
            <xm:f>Datos!$AO$2</xm:f>
            <x14:dxf>
              <fill>
                <patternFill>
                  <bgColor rgb="FF92D050"/>
                </patternFill>
              </fill>
            </x14:dxf>
          </x14:cfRule>
          <x14:cfRule type="cellIs" priority="476" operator="equal" id="{CE7F877C-97DE-4F25-B15D-7619EE9EDFDF}">
            <xm:f>Datos!$AO$4</xm:f>
            <x14:dxf>
              <fill>
                <patternFill>
                  <bgColor theme="5" tint="0.39994506668294322"/>
                </patternFill>
              </fill>
            </x14:dxf>
          </x14:cfRule>
          <x14:cfRule type="cellIs" priority="477" operator="equal" id="{9F9241ED-1CDC-497C-8005-47FBDE015679}">
            <xm:f>Datos!$AO$3</xm:f>
            <x14:dxf>
              <fill>
                <patternFill>
                  <bgColor rgb="FFFFFF00"/>
                </patternFill>
              </fill>
            </x14:dxf>
          </x14:cfRule>
          <xm:sqref>AL88</xm:sqref>
        </x14:conditionalFormatting>
        <x14:conditionalFormatting xmlns:xm="http://schemas.microsoft.com/office/excel/2006/main">
          <x14:cfRule type="cellIs" priority="472" operator="equal" id="{16025750-19FE-4CE9-A40A-ABC1EFCEEB3D}">
            <xm:f>Datos!$AO$2</xm:f>
            <x14:dxf>
              <fill>
                <patternFill>
                  <bgColor rgb="FF92D050"/>
                </patternFill>
              </fill>
            </x14:dxf>
          </x14:cfRule>
          <x14:cfRule type="cellIs" priority="473" operator="equal" id="{E2A6E390-BFA2-4E3E-9B2B-2FA9F8D55B79}">
            <xm:f>Datos!$AO$4</xm:f>
            <x14:dxf>
              <fill>
                <patternFill>
                  <bgColor theme="5" tint="0.39994506668294322"/>
                </patternFill>
              </fill>
            </x14:dxf>
          </x14:cfRule>
          <x14:cfRule type="cellIs" priority="474" operator="equal" id="{0F4C52FF-9529-4D2D-AEB8-7A2E24B47D2E}">
            <xm:f>Datos!$AO$3</xm:f>
            <x14:dxf>
              <fill>
                <patternFill>
                  <bgColor rgb="FFFFFF00"/>
                </patternFill>
              </fill>
            </x14:dxf>
          </x14:cfRule>
          <xm:sqref>AL89</xm:sqref>
        </x14:conditionalFormatting>
        <x14:conditionalFormatting xmlns:xm="http://schemas.microsoft.com/office/excel/2006/main">
          <x14:cfRule type="cellIs" priority="469" operator="equal" id="{02B1EA43-3F16-4566-9146-617D375399D2}">
            <xm:f>Datos!$AO$2</xm:f>
            <x14:dxf>
              <fill>
                <patternFill>
                  <bgColor rgb="FF92D050"/>
                </patternFill>
              </fill>
            </x14:dxf>
          </x14:cfRule>
          <x14:cfRule type="cellIs" priority="470" operator="equal" id="{B7DF0A15-50D5-404F-BE47-DA056A5A427D}">
            <xm:f>Datos!$AO$4</xm:f>
            <x14:dxf>
              <fill>
                <patternFill>
                  <bgColor theme="5" tint="0.39994506668294322"/>
                </patternFill>
              </fill>
            </x14:dxf>
          </x14:cfRule>
          <x14:cfRule type="cellIs" priority="471" operator="equal" id="{7CE58906-9931-44E4-BE54-12326E6EEBD8}">
            <xm:f>Datos!$AO$3</xm:f>
            <x14:dxf>
              <fill>
                <patternFill>
                  <bgColor rgb="FFFFFF00"/>
                </patternFill>
              </fill>
            </x14:dxf>
          </x14:cfRule>
          <xm:sqref>AL90</xm:sqref>
        </x14:conditionalFormatting>
        <x14:conditionalFormatting xmlns:xm="http://schemas.microsoft.com/office/excel/2006/main">
          <x14:cfRule type="cellIs" priority="466" operator="equal" id="{E5B26D8D-2795-4416-B978-20E5539C6D16}">
            <xm:f>Datos!$AO$2</xm:f>
            <x14:dxf>
              <fill>
                <patternFill>
                  <bgColor rgb="FF92D050"/>
                </patternFill>
              </fill>
            </x14:dxf>
          </x14:cfRule>
          <x14:cfRule type="cellIs" priority="467" operator="equal" id="{B753E060-24A6-44C1-A5DA-0E22A86CE145}">
            <xm:f>Datos!$AO$4</xm:f>
            <x14:dxf>
              <fill>
                <patternFill>
                  <bgColor theme="5" tint="0.39994506668294322"/>
                </patternFill>
              </fill>
            </x14:dxf>
          </x14:cfRule>
          <x14:cfRule type="cellIs" priority="468" operator="equal" id="{C41D0009-51DC-48E4-9115-BBBC63D1C0A5}">
            <xm:f>Datos!$AO$3</xm:f>
            <x14:dxf>
              <fill>
                <patternFill>
                  <bgColor rgb="FFFFFF00"/>
                </patternFill>
              </fill>
            </x14:dxf>
          </x14:cfRule>
          <xm:sqref>AL91</xm:sqref>
        </x14:conditionalFormatting>
        <x14:conditionalFormatting xmlns:xm="http://schemas.microsoft.com/office/excel/2006/main">
          <x14:cfRule type="cellIs" priority="463" operator="equal" id="{66EB2C6B-FA3B-4714-826A-3F98B8696FFB}">
            <xm:f>Datos!$AO$2</xm:f>
            <x14:dxf>
              <fill>
                <patternFill>
                  <bgColor rgb="FF92D050"/>
                </patternFill>
              </fill>
            </x14:dxf>
          </x14:cfRule>
          <x14:cfRule type="cellIs" priority="464" operator="equal" id="{FC905661-32E5-4001-BA70-ADACE8FD8E6A}">
            <xm:f>Datos!$AO$4</xm:f>
            <x14:dxf>
              <fill>
                <patternFill>
                  <bgColor theme="5" tint="0.39994506668294322"/>
                </patternFill>
              </fill>
            </x14:dxf>
          </x14:cfRule>
          <x14:cfRule type="cellIs" priority="465" operator="equal" id="{D22B2440-B48E-4BC6-91A3-5446460D6467}">
            <xm:f>Datos!$AO$3</xm:f>
            <x14:dxf>
              <fill>
                <patternFill>
                  <bgColor rgb="FFFFFF00"/>
                </patternFill>
              </fill>
            </x14:dxf>
          </x14:cfRule>
          <xm:sqref>AL92</xm:sqref>
        </x14:conditionalFormatting>
        <x14:conditionalFormatting xmlns:xm="http://schemas.microsoft.com/office/excel/2006/main">
          <x14:cfRule type="cellIs" priority="460" operator="equal" id="{8DCAE3A6-6EE3-4945-A7F1-9B8E5447F058}">
            <xm:f>Datos!$AO$2</xm:f>
            <x14:dxf>
              <fill>
                <patternFill>
                  <bgColor rgb="FF92D050"/>
                </patternFill>
              </fill>
            </x14:dxf>
          </x14:cfRule>
          <x14:cfRule type="cellIs" priority="461" operator="equal" id="{A56BCE9E-9205-481B-A7E5-CD77071B6F5A}">
            <xm:f>Datos!$AO$4</xm:f>
            <x14:dxf>
              <fill>
                <patternFill>
                  <bgColor theme="5" tint="0.39994506668294322"/>
                </patternFill>
              </fill>
            </x14:dxf>
          </x14:cfRule>
          <x14:cfRule type="cellIs" priority="462" operator="equal" id="{BA784D2A-CFFE-4DAA-8B2C-8DFC99597DEE}">
            <xm:f>Datos!$AO$3</xm:f>
            <x14:dxf>
              <fill>
                <patternFill>
                  <bgColor rgb="FFFFFF00"/>
                </patternFill>
              </fill>
            </x14:dxf>
          </x14:cfRule>
          <xm:sqref>AL93</xm:sqref>
        </x14:conditionalFormatting>
        <x14:conditionalFormatting xmlns:xm="http://schemas.microsoft.com/office/excel/2006/main">
          <x14:cfRule type="cellIs" priority="457" operator="equal" id="{430E013B-B9A0-486A-A3F0-CCD25F960B22}">
            <xm:f>Datos!$AO$2</xm:f>
            <x14:dxf>
              <fill>
                <patternFill>
                  <bgColor rgb="FF92D050"/>
                </patternFill>
              </fill>
            </x14:dxf>
          </x14:cfRule>
          <x14:cfRule type="cellIs" priority="458" operator="equal" id="{B7C8BD7E-0204-4F4A-913F-3B29CB7D5C30}">
            <xm:f>Datos!$AO$4</xm:f>
            <x14:dxf>
              <fill>
                <patternFill>
                  <bgColor theme="5" tint="0.39994506668294322"/>
                </patternFill>
              </fill>
            </x14:dxf>
          </x14:cfRule>
          <x14:cfRule type="cellIs" priority="459" operator="equal" id="{7440ACF8-A948-424E-B770-5A85D3A0EF27}">
            <xm:f>Datos!$AO$3</xm:f>
            <x14:dxf>
              <fill>
                <patternFill>
                  <bgColor rgb="FFFFFF00"/>
                </patternFill>
              </fill>
            </x14:dxf>
          </x14:cfRule>
          <xm:sqref>AL94</xm:sqref>
        </x14:conditionalFormatting>
        <x14:conditionalFormatting xmlns:xm="http://schemas.microsoft.com/office/excel/2006/main">
          <x14:cfRule type="cellIs" priority="454" operator="equal" id="{B4637B9D-BD9B-4661-A639-8FE1880DBEA6}">
            <xm:f>Datos!$AO$2</xm:f>
            <x14:dxf>
              <fill>
                <patternFill>
                  <bgColor rgb="FF92D050"/>
                </patternFill>
              </fill>
            </x14:dxf>
          </x14:cfRule>
          <x14:cfRule type="cellIs" priority="455" operator="equal" id="{BA51B2E8-B3A8-4FEF-8BDF-E7CC405B539E}">
            <xm:f>Datos!$AO$4</xm:f>
            <x14:dxf>
              <fill>
                <patternFill>
                  <bgColor theme="5" tint="0.39994506668294322"/>
                </patternFill>
              </fill>
            </x14:dxf>
          </x14:cfRule>
          <x14:cfRule type="cellIs" priority="456" operator="equal" id="{A98E08EE-57E8-4349-9881-165A2E07C14F}">
            <xm:f>Datos!$AO$3</xm:f>
            <x14:dxf>
              <fill>
                <patternFill>
                  <bgColor rgb="FFFFFF00"/>
                </patternFill>
              </fill>
            </x14:dxf>
          </x14:cfRule>
          <xm:sqref>AL95</xm:sqref>
        </x14:conditionalFormatting>
        <x14:conditionalFormatting xmlns:xm="http://schemas.microsoft.com/office/excel/2006/main">
          <x14:cfRule type="cellIs" priority="424" operator="equal" id="{FE9E50BC-1DC0-47A2-B5AC-E8A7180C2177}">
            <xm:f>Datos!$AO$4</xm:f>
            <x14:dxf>
              <fill>
                <patternFill>
                  <bgColor theme="5" tint="0.39994506668294322"/>
                </patternFill>
              </fill>
            </x14:dxf>
          </x14:cfRule>
          <x14:cfRule type="cellIs" priority="425" operator="equal" id="{9737F9C8-AF9E-4E54-9AD0-81C828FC2D6F}">
            <xm:f>Datos!$AO$3</xm:f>
            <x14:dxf>
              <fill>
                <patternFill>
                  <bgColor rgb="FFFFFF00"/>
                </patternFill>
              </fill>
            </x14:dxf>
          </x14:cfRule>
          <x14:cfRule type="cellIs" priority="426" operator="equal" id="{85FFE6E7-DCF9-42F0-822F-01B28BD9737F}">
            <xm:f>Datos!$AO$2</xm:f>
            <x14:dxf>
              <fill>
                <patternFill>
                  <bgColor rgb="FF92D050"/>
                </patternFill>
              </fill>
            </x14:dxf>
          </x14:cfRule>
          <xm:sqref>AT87</xm:sqref>
        </x14:conditionalFormatting>
        <x14:conditionalFormatting xmlns:xm="http://schemas.microsoft.com/office/excel/2006/main">
          <x14:cfRule type="cellIs" priority="300" operator="equal" id="{5B3EAA00-DDBC-47E2-853D-4E6ADFB3006A}">
            <xm:f>Datos!$AO$2</xm:f>
            <x14:dxf>
              <fill>
                <patternFill>
                  <bgColor rgb="FF92D050"/>
                </patternFill>
              </fill>
            </x14:dxf>
          </x14:cfRule>
          <x14:cfRule type="cellIs" priority="367" operator="equal" id="{CE628DE1-EBF1-4856-B5E3-1B8ED830F652}">
            <xm:f>Datos!$AO$4</xm:f>
            <x14:dxf>
              <fill>
                <patternFill>
                  <bgColor theme="5" tint="0.39994506668294322"/>
                </patternFill>
              </fill>
            </x14:dxf>
          </x14:cfRule>
          <x14:cfRule type="cellIs" priority="368" operator="equal" id="{17DBDAE9-CA34-4660-BAA4-24622F658757}">
            <xm:f>Datos!$AO$3</xm:f>
            <x14:dxf>
              <fill>
                <patternFill>
                  <bgColor rgb="FFFFFF00"/>
                </patternFill>
              </fill>
            </x14:dxf>
          </x14:cfRule>
          <xm:sqref>AL101</xm:sqref>
        </x14:conditionalFormatting>
        <x14:conditionalFormatting xmlns:xm="http://schemas.microsoft.com/office/excel/2006/main">
          <x14:cfRule type="cellIs" priority="270" operator="equal" id="{300A8B9D-97B9-4E20-8A09-199E1906195E}">
            <xm:f>Datos!$AO$4</xm:f>
            <x14:dxf>
              <fill>
                <patternFill>
                  <bgColor theme="5" tint="0.39994506668294322"/>
                </patternFill>
              </fill>
            </x14:dxf>
          </x14:cfRule>
          <x14:cfRule type="cellIs" priority="271" operator="equal" id="{65633267-D230-4B12-8ED3-09E8A15C6B6B}">
            <xm:f>Datos!$AO$3</xm:f>
            <x14:dxf>
              <fill>
                <patternFill>
                  <bgColor rgb="FFFFFF00"/>
                </patternFill>
              </fill>
            </x14:dxf>
          </x14:cfRule>
          <x14:cfRule type="cellIs" priority="272" operator="equal" id="{F4A6F1D9-07EA-443F-9239-F6BD3B0FBF2B}">
            <xm:f>Datos!$AO$2</xm:f>
            <x14:dxf>
              <fill>
                <patternFill>
                  <bgColor rgb="FF92D050"/>
                </patternFill>
              </fill>
            </x14:dxf>
          </x14:cfRule>
          <xm:sqref>AR102</xm:sqref>
        </x14:conditionalFormatting>
        <x14:conditionalFormatting xmlns:xm="http://schemas.microsoft.com/office/excel/2006/main">
          <x14:cfRule type="cellIs" priority="243" operator="equal" id="{C72524A4-5112-4816-B743-11974DB845A2}">
            <xm:f>Datos!$AO$4</xm:f>
            <x14:dxf>
              <fill>
                <patternFill>
                  <bgColor theme="5" tint="0.39994506668294322"/>
                </patternFill>
              </fill>
            </x14:dxf>
          </x14:cfRule>
          <x14:cfRule type="cellIs" priority="244" operator="equal" id="{DB46642C-4D38-4C3A-8C37-5151E1203C5C}">
            <xm:f>Datos!$AO$3</xm:f>
            <x14:dxf>
              <fill>
                <patternFill>
                  <bgColor rgb="FFFFFF00"/>
                </patternFill>
              </fill>
            </x14:dxf>
          </x14:cfRule>
          <x14:cfRule type="cellIs" priority="245" operator="equal" id="{5D98975C-DD98-4A03-86D1-B99D68A68FFE}">
            <xm:f>Datos!$AO$2</xm:f>
            <x14:dxf>
              <fill>
                <patternFill>
                  <bgColor rgb="FF92D050"/>
                </patternFill>
              </fill>
            </x14:dxf>
          </x14:cfRule>
          <xm:sqref>AT102</xm:sqref>
        </x14:conditionalFormatting>
        <x14:conditionalFormatting xmlns:xm="http://schemas.microsoft.com/office/excel/2006/main">
          <x14:cfRule type="cellIs" priority="703" operator="equal" id="{22DB6D0D-16A3-42C4-9E13-54BBA1CA6806}">
            <xm:f>Datos!$AO$4</xm:f>
            <x14:dxf>
              <fill>
                <patternFill>
                  <bgColor theme="5" tint="0.39994506668294322"/>
                </patternFill>
              </fill>
            </x14:dxf>
          </x14:cfRule>
          <x14:cfRule type="cellIs" priority="704" operator="equal" id="{14D49ACC-B15E-48B5-8FE0-681E84E0AB6F}">
            <xm:f>Datos!$AO$3</xm:f>
            <x14:dxf>
              <fill>
                <patternFill>
                  <bgColor rgb="FFFFFF00"/>
                </patternFill>
              </fill>
            </x14:dxf>
          </x14:cfRule>
          <x14:cfRule type="cellIs" priority="705" operator="equal" id="{35595A15-47B3-4139-AA81-FDB28D77568C}">
            <xm:f>Datos!$AO2</xm:f>
            <x14:dxf>
              <fill>
                <patternFill>
                  <bgColor rgb="FF92D050"/>
                </patternFill>
              </fill>
            </x14:dxf>
          </x14:cfRule>
          <xm:sqref>AR86</xm:sqref>
        </x14:conditionalFormatting>
        <x14:conditionalFormatting xmlns:xm="http://schemas.microsoft.com/office/excel/2006/main">
          <x14:cfRule type="cellIs" priority="216" operator="equal" id="{4135AE87-2557-47BB-A7D6-2544FE401697}">
            <xm:f>Datos!$AO$4</xm:f>
            <x14:dxf>
              <fill>
                <patternFill>
                  <bgColor theme="5" tint="0.39994506668294322"/>
                </patternFill>
              </fill>
            </x14:dxf>
          </x14:cfRule>
          <x14:cfRule type="cellIs" priority="217" operator="equal" id="{9330128B-AF3A-48EF-A49D-0730918A2216}">
            <xm:f>Datos!$AO$3</xm:f>
            <x14:dxf>
              <fill>
                <patternFill>
                  <bgColor rgb="FFFFFF00"/>
                </patternFill>
              </fill>
            </x14:dxf>
          </x14:cfRule>
          <x14:cfRule type="cellIs" priority="218" operator="equal" id="{5F3CAA33-73C1-47E4-8445-540DD00B1935}">
            <xm:f>Datos!$AO$2</xm:f>
            <x14:dxf>
              <fill>
                <patternFill>
                  <bgColor rgb="FF92D050"/>
                </patternFill>
              </fill>
            </x14:dxf>
          </x14:cfRule>
          <xm:sqref>AR87</xm:sqref>
        </x14:conditionalFormatting>
        <x14:conditionalFormatting xmlns:xm="http://schemas.microsoft.com/office/excel/2006/main">
          <x14:cfRule type="cellIs" priority="213" operator="equal" id="{BFD0A75B-4CF0-4BD7-BBF2-7120F6E85BD7}">
            <xm:f>Datos!$AO$4</xm:f>
            <x14:dxf>
              <fill>
                <patternFill>
                  <bgColor theme="5" tint="0.39994506668294322"/>
                </patternFill>
              </fill>
            </x14:dxf>
          </x14:cfRule>
          <x14:cfRule type="cellIs" priority="214" operator="equal" id="{C604F26C-B256-458E-BE2E-92E5F19AA345}">
            <xm:f>Datos!$AO$3</xm:f>
            <x14:dxf>
              <fill>
                <patternFill>
                  <bgColor rgb="FFFFFF00"/>
                </patternFill>
              </fill>
            </x14:dxf>
          </x14:cfRule>
          <x14:cfRule type="cellIs" priority="215" operator="equal" id="{2E62F2C0-6A5F-44C6-B575-ECCC4E796EA4}">
            <xm:f>Datos!$AO$2</xm:f>
            <x14:dxf>
              <fill>
                <patternFill>
                  <bgColor rgb="FF92D050"/>
                </patternFill>
              </fill>
            </x14:dxf>
          </x14:cfRule>
          <xm:sqref>AR88</xm:sqref>
        </x14:conditionalFormatting>
        <x14:conditionalFormatting xmlns:xm="http://schemas.microsoft.com/office/excel/2006/main">
          <x14:cfRule type="cellIs" priority="210" operator="equal" id="{C1AFA6B8-F75D-4B9F-9612-146AD20F74CC}">
            <xm:f>Datos!$AO$4</xm:f>
            <x14:dxf>
              <fill>
                <patternFill>
                  <bgColor theme="5" tint="0.39994506668294322"/>
                </patternFill>
              </fill>
            </x14:dxf>
          </x14:cfRule>
          <x14:cfRule type="cellIs" priority="211" operator="equal" id="{3304984E-CC1D-4743-B58E-0EF5C6CE419B}">
            <xm:f>Datos!$AO$3</xm:f>
            <x14:dxf>
              <fill>
                <patternFill>
                  <bgColor rgb="FFFFFF00"/>
                </patternFill>
              </fill>
            </x14:dxf>
          </x14:cfRule>
          <x14:cfRule type="cellIs" priority="212" operator="equal" id="{A3F9C6E7-417C-4AA5-BA37-735B814D6852}">
            <xm:f>Datos!$AO$2</xm:f>
            <x14:dxf>
              <fill>
                <patternFill>
                  <bgColor rgb="FF92D050"/>
                </patternFill>
              </fill>
            </x14:dxf>
          </x14:cfRule>
          <xm:sqref>AR89</xm:sqref>
        </x14:conditionalFormatting>
        <x14:conditionalFormatting xmlns:xm="http://schemas.microsoft.com/office/excel/2006/main">
          <x14:cfRule type="cellIs" priority="207" operator="equal" id="{5E0D41CB-EB98-4693-AA7D-DB8F7E4D42A4}">
            <xm:f>Datos!$AO$4</xm:f>
            <x14:dxf>
              <fill>
                <patternFill>
                  <bgColor theme="5" tint="0.39994506668294322"/>
                </patternFill>
              </fill>
            </x14:dxf>
          </x14:cfRule>
          <x14:cfRule type="cellIs" priority="208" operator="equal" id="{F409B9FB-14FA-41F8-A86B-051FEB353C4B}">
            <xm:f>Datos!$AO$3</xm:f>
            <x14:dxf>
              <fill>
                <patternFill>
                  <bgColor rgb="FFFFFF00"/>
                </patternFill>
              </fill>
            </x14:dxf>
          </x14:cfRule>
          <x14:cfRule type="cellIs" priority="209" operator="equal" id="{EC16AF91-AD27-42E8-9E65-99AFC32D5B3F}">
            <xm:f>Datos!$AO$2</xm:f>
            <x14:dxf>
              <fill>
                <patternFill>
                  <bgColor rgb="FF92D050"/>
                </patternFill>
              </fill>
            </x14:dxf>
          </x14:cfRule>
          <xm:sqref>AR90</xm:sqref>
        </x14:conditionalFormatting>
        <x14:conditionalFormatting xmlns:xm="http://schemas.microsoft.com/office/excel/2006/main">
          <x14:cfRule type="cellIs" priority="204" operator="equal" id="{36D752D1-D080-4CB6-8224-FF55ECE3D221}">
            <xm:f>Datos!$AO$4</xm:f>
            <x14:dxf>
              <fill>
                <patternFill>
                  <bgColor theme="5" tint="0.39994506668294322"/>
                </patternFill>
              </fill>
            </x14:dxf>
          </x14:cfRule>
          <x14:cfRule type="cellIs" priority="205" operator="equal" id="{E7167813-4790-44FF-B4BB-2CBA69360549}">
            <xm:f>Datos!$AO$3</xm:f>
            <x14:dxf>
              <fill>
                <patternFill>
                  <bgColor rgb="FFFFFF00"/>
                </patternFill>
              </fill>
            </x14:dxf>
          </x14:cfRule>
          <x14:cfRule type="cellIs" priority="206" operator="equal" id="{AF0D6D3A-DFAD-4C7E-AA8B-F2CF862CB1A5}">
            <xm:f>Datos!$AO$2</xm:f>
            <x14:dxf>
              <fill>
                <patternFill>
                  <bgColor rgb="FF92D050"/>
                </patternFill>
              </fill>
            </x14:dxf>
          </x14:cfRule>
          <xm:sqref>AR91</xm:sqref>
        </x14:conditionalFormatting>
        <x14:conditionalFormatting xmlns:xm="http://schemas.microsoft.com/office/excel/2006/main">
          <x14:cfRule type="cellIs" priority="201" operator="equal" id="{1475B485-D744-41FD-A2B4-68624826ADA8}">
            <xm:f>Datos!$AO$4</xm:f>
            <x14:dxf>
              <fill>
                <patternFill>
                  <bgColor theme="5" tint="0.39994506668294322"/>
                </patternFill>
              </fill>
            </x14:dxf>
          </x14:cfRule>
          <x14:cfRule type="cellIs" priority="202" operator="equal" id="{C76D55A9-9CED-48C9-B390-46747EDC8ED1}">
            <xm:f>Datos!$AO$3</xm:f>
            <x14:dxf>
              <fill>
                <patternFill>
                  <bgColor rgb="FFFFFF00"/>
                </patternFill>
              </fill>
            </x14:dxf>
          </x14:cfRule>
          <x14:cfRule type="cellIs" priority="203" operator="equal" id="{C9CF0DC0-A2C6-4BEA-A726-B5B1C375D6E9}">
            <xm:f>Datos!$AO$2</xm:f>
            <x14:dxf>
              <fill>
                <patternFill>
                  <bgColor rgb="FF92D050"/>
                </patternFill>
              </fill>
            </x14:dxf>
          </x14:cfRule>
          <xm:sqref>AR92</xm:sqref>
        </x14:conditionalFormatting>
        <x14:conditionalFormatting xmlns:xm="http://schemas.microsoft.com/office/excel/2006/main">
          <x14:cfRule type="cellIs" priority="198" operator="equal" id="{9B77A5B9-3E97-4BCD-80F4-3EF5EA3AE259}">
            <xm:f>Datos!$AO$4</xm:f>
            <x14:dxf>
              <fill>
                <patternFill>
                  <bgColor theme="5" tint="0.39994506668294322"/>
                </patternFill>
              </fill>
            </x14:dxf>
          </x14:cfRule>
          <x14:cfRule type="cellIs" priority="199" operator="equal" id="{D01CEFF3-9D86-46F5-8765-C330408FF9EC}">
            <xm:f>Datos!$AO$3</xm:f>
            <x14:dxf>
              <fill>
                <patternFill>
                  <bgColor rgb="FFFFFF00"/>
                </patternFill>
              </fill>
            </x14:dxf>
          </x14:cfRule>
          <x14:cfRule type="cellIs" priority="200" operator="equal" id="{C5F98730-214F-4463-9248-7C169232495D}">
            <xm:f>Datos!$AO$2</xm:f>
            <x14:dxf>
              <fill>
                <patternFill>
                  <bgColor rgb="FF92D050"/>
                </patternFill>
              </fill>
            </x14:dxf>
          </x14:cfRule>
          <xm:sqref>AR93</xm:sqref>
        </x14:conditionalFormatting>
        <x14:conditionalFormatting xmlns:xm="http://schemas.microsoft.com/office/excel/2006/main">
          <x14:cfRule type="cellIs" priority="195" operator="equal" id="{F7625847-C16E-4BCF-BD98-42DDD3086FA9}">
            <xm:f>Datos!$AO$4</xm:f>
            <x14:dxf>
              <fill>
                <patternFill>
                  <bgColor theme="5" tint="0.39994506668294322"/>
                </patternFill>
              </fill>
            </x14:dxf>
          </x14:cfRule>
          <x14:cfRule type="cellIs" priority="196" operator="equal" id="{DE43442F-0796-4A46-B87A-F8D244D305B7}">
            <xm:f>Datos!$AO$3</xm:f>
            <x14:dxf>
              <fill>
                <patternFill>
                  <bgColor rgb="FFFFFF00"/>
                </patternFill>
              </fill>
            </x14:dxf>
          </x14:cfRule>
          <x14:cfRule type="cellIs" priority="197" operator="equal" id="{28F1CA7B-6DBB-46B8-9DE5-F5650EDADCFD}">
            <xm:f>Datos!$AO$2</xm:f>
            <x14:dxf>
              <fill>
                <patternFill>
                  <bgColor rgb="FF92D050"/>
                </patternFill>
              </fill>
            </x14:dxf>
          </x14:cfRule>
          <xm:sqref>AR94</xm:sqref>
        </x14:conditionalFormatting>
        <x14:conditionalFormatting xmlns:xm="http://schemas.microsoft.com/office/excel/2006/main">
          <x14:cfRule type="cellIs" priority="192" operator="equal" id="{E6634108-24F8-4636-B34A-68CA2EE41EB8}">
            <xm:f>Datos!$AO$4</xm:f>
            <x14:dxf>
              <fill>
                <patternFill>
                  <bgColor theme="5" tint="0.39994506668294322"/>
                </patternFill>
              </fill>
            </x14:dxf>
          </x14:cfRule>
          <x14:cfRule type="cellIs" priority="193" operator="equal" id="{375D8BA4-FB16-45EF-9CDF-720E3FD423AA}">
            <xm:f>Datos!$AO$3</xm:f>
            <x14:dxf>
              <fill>
                <patternFill>
                  <bgColor rgb="FFFFFF00"/>
                </patternFill>
              </fill>
            </x14:dxf>
          </x14:cfRule>
          <x14:cfRule type="cellIs" priority="194" operator="equal" id="{AA2B716D-C4BE-4E79-97A1-1950742A9AFD}">
            <xm:f>Datos!$AO$2</xm:f>
            <x14:dxf>
              <fill>
                <patternFill>
                  <bgColor rgb="FF92D050"/>
                </patternFill>
              </fill>
            </x14:dxf>
          </x14:cfRule>
          <xm:sqref>AR95</xm:sqref>
        </x14:conditionalFormatting>
        <x14:conditionalFormatting xmlns:xm="http://schemas.microsoft.com/office/excel/2006/main">
          <x14:cfRule type="cellIs" priority="189" operator="equal" id="{FD1FC275-7822-4C99-958C-0CD5A1D3D3CC}">
            <xm:f>Datos!$AO$4</xm:f>
            <x14:dxf>
              <fill>
                <patternFill>
                  <bgColor theme="5" tint="0.39994506668294322"/>
                </patternFill>
              </fill>
            </x14:dxf>
          </x14:cfRule>
          <x14:cfRule type="cellIs" priority="190" operator="equal" id="{9BCB012A-AC9F-40DB-9526-C32C11ECC0C1}">
            <xm:f>Datos!$AO$3</xm:f>
            <x14:dxf>
              <fill>
                <patternFill>
                  <bgColor rgb="FFFFFF00"/>
                </patternFill>
              </fill>
            </x14:dxf>
          </x14:cfRule>
          <x14:cfRule type="cellIs" priority="191" operator="equal" id="{3E91FBB4-B425-446E-B774-5832944986BF}">
            <xm:f>Datos!$AO$2</xm:f>
            <x14:dxf>
              <fill>
                <patternFill>
                  <bgColor rgb="FF92D050"/>
                </patternFill>
              </fill>
            </x14:dxf>
          </x14:cfRule>
          <xm:sqref>AT86</xm:sqref>
        </x14:conditionalFormatting>
        <x14:conditionalFormatting xmlns:xm="http://schemas.microsoft.com/office/excel/2006/main">
          <x14:cfRule type="cellIs" priority="186" operator="equal" id="{71E565ED-6D0F-4C1A-936E-1A63C41258E7}">
            <xm:f>Datos!$AO$4</xm:f>
            <x14:dxf>
              <fill>
                <patternFill>
                  <bgColor theme="5" tint="0.39994506668294322"/>
                </patternFill>
              </fill>
            </x14:dxf>
          </x14:cfRule>
          <x14:cfRule type="cellIs" priority="187" operator="equal" id="{683434F4-0375-4979-B7A0-5F75AE17B6E1}">
            <xm:f>Datos!$AO$3</xm:f>
            <x14:dxf>
              <fill>
                <patternFill>
                  <bgColor rgb="FFFFFF00"/>
                </patternFill>
              </fill>
            </x14:dxf>
          </x14:cfRule>
          <x14:cfRule type="cellIs" priority="188" operator="equal" id="{D6866DFA-FFDA-4266-94D8-7DC016F88E1C}">
            <xm:f>Datos!$AO$2</xm:f>
            <x14:dxf>
              <fill>
                <patternFill>
                  <bgColor rgb="FF92D050"/>
                </patternFill>
              </fill>
            </x14:dxf>
          </x14:cfRule>
          <xm:sqref>AT88</xm:sqref>
        </x14:conditionalFormatting>
        <x14:conditionalFormatting xmlns:xm="http://schemas.microsoft.com/office/excel/2006/main">
          <x14:cfRule type="cellIs" priority="183" operator="equal" id="{E6FB902C-781C-4536-B21C-8B71BE4A5233}">
            <xm:f>Datos!$AO$4</xm:f>
            <x14:dxf>
              <fill>
                <patternFill>
                  <bgColor theme="5" tint="0.39994506668294322"/>
                </patternFill>
              </fill>
            </x14:dxf>
          </x14:cfRule>
          <x14:cfRule type="cellIs" priority="184" operator="equal" id="{F97F52AF-2853-4EC7-A98B-65F466E32108}">
            <xm:f>Datos!$AO$3</xm:f>
            <x14:dxf>
              <fill>
                <patternFill>
                  <bgColor rgb="FFFFFF00"/>
                </patternFill>
              </fill>
            </x14:dxf>
          </x14:cfRule>
          <x14:cfRule type="cellIs" priority="185" operator="equal" id="{F0659C79-97BD-4FAF-B96D-67DC0555264F}">
            <xm:f>Datos!$AO$2</xm:f>
            <x14:dxf>
              <fill>
                <patternFill>
                  <bgColor rgb="FF92D050"/>
                </patternFill>
              </fill>
            </x14:dxf>
          </x14:cfRule>
          <xm:sqref>AT89</xm:sqref>
        </x14:conditionalFormatting>
        <x14:conditionalFormatting xmlns:xm="http://schemas.microsoft.com/office/excel/2006/main">
          <x14:cfRule type="cellIs" priority="180" operator="equal" id="{34F2BB51-6FB9-4061-AB0A-50CFEF8FCC1C}">
            <xm:f>Datos!$AO$4</xm:f>
            <x14:dxf>
              <fill>
                <patternFill>
                  <bgColor theme="5" tint="0.39994506668294322"/>
                </patternFill>
              </fill>
            </x14:dxf>
          </x14:cfRule>
          <x14:cfRule type="cellIs" priority="181" operator="equal" id="{1387D396-CBF0-45D1-BC5D-0AB41EAE9939}">
            <xm:f>Datos!$AO$3</xm:f>
            <x14:dxf>
              <fill>
                <patternFill>
                  <bgColor rgb="FFFFFF00"/>
                </patternFill>
              </fill>
            </x14:dxf>
          </x14:cfRule>
          <x14:cfRule type="cellIs" priority="182" operator="equal" id="{ADF7476F-E5C0-43B3-8136-DB8572746CF7}">
            <xm:f>Datos!$AO$2</xm:f>
            <x14:dxf>
              <fill>
                <patternFill>
                  <bgColor rgb="FF92D050"/>
                </patternFill>
              </fill>
            </x14:dxf>
          </x14:cfRule>
          <xm:sqref>AT90</xm:sqref>
        </x14:conditionalFormatting>
        <x14:conditionalFormatting xmlns:xm="http://schemas.microsoft.com/office/excel/2006/main">
          <x14:cfRule type="cellIs" priority="177" operator="equal" id="{3D6C9691-51D1-40D0-9A24-0BE90EA1875A}">
            <xm:f>Datos!$AO$4</xm:f>
            <x14:dxf>
              <fill>
                <patternFill>
                  <bgColor theme="5" tint="0.39994506668294322"/>
                </patternFill>
              </fill>
            </x14:dxf>
          </x14:cfRule>
          <x14:cfRule type="cellIs" priority="178" operator="equal" id="{A31AC03D-58FC-4EE1-A045-93D5C16558DD}">
            <xm:f>Datos!$AO$3</xm:f>
            <x14:dxf>
              <fill>
                <patternFill>
                  <bgColor rgb="FFFFFF00"/>
                </patternFill>
              </fill>
            </x14:dxf>
          </x14:cfRule>
          <x14:cfRule type="cellIs" priority="179" operator="equal" id="{9BC65A20-D98E-493C-9716-C54CEA457830}">
            <xm:f>Datos!$AO$2</xm:f>
            <x14:dxf>
              <fill>
                <patternFill>
                  <bgColor rgb="FF92D050"/>
                </patternFill>
              </fill>
            </x14:dxf>
          </x14:cfRule>
          <xm:sqref>AT91</xm:sqref>
        </x14:conditionalFormatting>
        <x14:conditionalFormatting xmlns:xm="http://schemas.microsoft.com/office/excel/2006/main">
          <x14:cfRule type="cellIs" priority="174" operator="equal" id="{8E6D56D8-E796-4F14-9486-36BEB24EB6AD}">
            <xm:f>Datos!$AO$4</xm:f>
            <x14:dxf>
              <fill>
                <patternFill>
                  <bgColor theme="5" tint="0.39994506668294322"/>
                </patternFill>
              </fill>
            </x14:dxf>
          </x14:cfRule>
          <x14:cfRule type="cellIs" priority="175" operator="equal" id="{6D7DDA59-1820-4019-818D-065F0FA8D85B}">
            <xm:f>Datos!$AO$3</xm:f>
            <x14:dxf>
              <fill>
                <patternFill>
                  <bgColor rgb="FFFFFF00"/>
                </patternFill>
              </fill>
            </x14:dxf>
          </x14:cfRule>
          <x14:cfRule type="cellIs" priority="176" operator="equal" id="{F757975E-41DA-4065-A507-C756E4DA7D1B}">
            <xm:f>Datos!$AO$2</xm:f>
            <x14:dxf>
              <fill>
                <patternFill>
                  <bgColor rgb="FF92D050"/>
                </patternFill>
              </fill>
            </x14:dxf>
          </x14:cfRule>
          <xm:sqref>AT92</xm:sqref>
        </x14:conditionalFormatting>
        <x14:conditionalFormatting xmlns:xm="http://schemas.microsoft.com/office/excel/2006/main">
          <x14:cfRule type="cellIs" priority="171" operator="equal" id="{E5D3205C-691E-4074-9EB9-CDE8E6632A9A}">
            <xm:f>Datos!$AO$4</xm:f>
            <x14:dxf>
              <fill>
                <patternFill>
                  <bgColor theme="5" tint="0.39994506668294322"/>
                </patternFill>
              </fill>
            </x14:dxf>
          </x14:cfRule>
          <x14:cfRule type="cellIs" priority="172" operator="equal" id="{06708BD7-6CEA-4191-AD89-728FD963FB84}">
            <xm:f>Datos!$AO$3</xm:f>
            <x14:dxf>
              <fill>
                <patternFill>
                  <bgColor rgb="FFFFFF00"/>
                </patternFill>
              </fill>
            </x14:dxf>
          </x14:cfRule>
          <x14:cfRule type="cellIs" priority="173" operator="equal" id="{9B825362-139C-43DA-A02F-56F5AA25EAB5}">
            <xm:f>Datos!$AO$2</xm:f>
            <x14:dxf>
              <fill>
                <patternFill>
                  <bgColor rgb="FF92D050"/>
                </patternFill>
              </fill>
            </x14:dxf>
          </x14:cfRule>
          <xm:sqref>AT93</xm:sqref>
        </x14:conditionalFormatting>
        <x14:conditionalFormatting xmlns:xm="http://schemas.microsoft.com/office/excel/2006/main">
          <x14:cfRule type="cellIs" priority="168" operator="equal" id="{A7551E5B-DB9A-478A-B53E-69C907F16ECC}">
            <xm:f>Datos!$AO$4</xm:f>
            <x14:dxf>
              <fill>
                <patternFill>
                  <bgColor theme="5" tint="0.39994506668294322"/>
                </patternFill>
              </fill>
            </x14:dxf>
          </x14:cfRule>
          <x14:cfRule type="cellIs" priority="169" operator="equal" id="{B8CB8BEA-5FB8-48A4-BF2F-17B26D244446}">
            <xm:f>Datos!$AO$3</xm:f>
            <x14:dxf>
              <fill>
                <patternFill>
                  <bgColor rgb="FFFFFF00"/>
                </patternFill>
              </fill>
            </x14:dxf>
          </x14:cfRule>
          <x14:cfRule type="cellIs" priority="170" operator="equal" id="{0B0A2C8A-1300-42E3-AE18-1C14E4F30269}">
            <xm:f>Datos!$AO$2</xm:f>
            <x14:dxf>
              <fill>
                <patternFill>
                  <bgColor rgb="FF92D050"/>
                </patternFill>
              </fill>
            </x14:dxf>
          </x14:cfRule>
          <xm:sqref>AT94</xm:sqref>
        </x14:conditionalFormatting>
        <x14:conditionalFormatting xmlns:xm="http://schemas.microsoft.com/office/excel/2006/main">
          <x14:cfRule type="cellIs" priority="165" operator="equal" id="{84BCA38E-C479-4AB3-A499-5BEA90446D0D}">
            <xm:f>Datos!$AO$4</xm:f>
            <x14:dxf>
              <fill>
                <patternFill>
                  <bgColor theme="5" tint="0.39994506668294322"/>
                </patternFill>
              </fill>
            </x14:dxf>
          </x14:cfRule>
          <x14:cfRule type="cellIs" priority="166" operator="equal" id="{2838CD2B-5F33-4D3F-9C53-20075265E472}">
            <xm:f>Datos!$AO$3</xm:f>
            <x14:dxf>
              <fill>
                <patternFill>
                  <bgColor rgb="FFFFFF00"/>
                </patternFill>
              </fill>
            </x14:dxf>
          </x14:cfRule>
          <x14:cfRule type="cellIs" priority="167" operator="equal" id="{80C6750A-668F-48C6-8596-E372DDF655DC}">
            <xm:f>Datos!$AO$2</xm:f>
            <x14:dxf>
              <fill>
                <patternFill>
                  <bgColor rgb="FF92D050"/>
                </patternFill>
              </fill>
            </x14:dxf>
          </x14:cfRule>
          <xm:sqref>AT95</xm:sqref>
        </x14:conditionalFormatting>
        <x14:conditionalFormatting xmlns:xm="http://schemas.microsoft.com/office/excel/2006/main">
          <x14:cfRule type="cellIs" priority="162" operator="equal" id="{835CCDDE-4DB4-48E3-8355-77A38EF775C6}">
            <xm:f>Datos!$AO$2</xm:f>
            <x14:dxf>
              <fill>
                <patternFill>
                  <bgColor rgb="FF92D050"/>
                </patternFill>
              </fill>
            </x14:dxf>
          </x14:cfRule>
          <x14:cfRule type="cellIs" priority="163" operator="equal" id="{44AB6E97-E9AE-49AB-A01F-D655B45BB2A1}">
            <xm:f>Datos!$AO$4</xm:f>
            <x14:dxf>
              <fill>
                <patternFill>
                  <bgColor theme="5" tint="0.39994506668294322"/>
                </patternFill>
              </fill>
            </x14:dxf>
          </x14:cfRule>
          <x14:cfRule type="cellIs" priority="164" operator="equal" id="{4F4F0023-F25B-42B0-B402-B53FFC920146}">
            <xm:f>Datos!$AO$3</xm:f>
            <x14:dxf>
              <fill>
                <patternFill>
                  <bgColor rgb="FFFFFF00"/>
                </patternFill>
              </fill>
            </x14:dxf>
          </x14:cfRule>
          <xm:sqref>AL102</xm:sqref>
        </x14:conditionalFormatting>
        <x14:conditionalFormatting xmlns:xm="http://schemas.microsoft.com/office/excel/2006/main">
          <x14:cfRule type="cellIs" priority="159" operator="equal" id="{609671AE-A815-47A6-9405-4727C218710A}">
            <xm:f>Datos!$AO$2</xm:f>
            <x14:dxf>
              <fill>
                <patternFill>
                  <bgColor rgb="FF92D050"/>
                </patternFill>
              </fill>
            </x14:dxf>
          </x14:cfRule>
          <x14:cfRule type="cellIs" priority="160" operator="equal" id="{914148C3-003C-4E05-9D5E-926D15D479F9}">
            <xm:f>Datos!$AO$4</xm:f>
            <x14:dxf>
              <fill>
                <patternFill>
                  <bgColor theme="5" tint="0.39994506668294322"/>
                </patternFill>
              </fill>
            </x14:dxf>
          </x14:cfRule>
          <x14:cfRule type="cellIs" priority="161" operator="equal" id="{04BE3FB9-1526-4FBA-952A-E5639412B014}">
            <xm:f>Datos!$AO$3</xm:f>
            <x14:dxf>
              <fill>
                <patternFill>
                  <bgColor rgb="FFFFFF00"/>
                </patternFill>
              </fill>
            </x14:dxf>
          </x14:cfRule>
          <xm:sqref>AL103</xm:sqref>
        </x14:conditionalFormatting>
        <x14:conditionalFormatting xmlns:xm="http://schemas.microsoft.com/office/excel/2006/main">
          <x14:cfRule type="cellIs" priority="156" operator="equal" id="{FD43FABD-C6A8-446D-A67B-0356932850C1}">
            <xm:f>Datos!$AO$2</xm:f>
            <x14:dxf>
              <fill>
                <patternFill>
                  <bgColor rgb="FF92D050"/>
                </patternFill>
              </fill>
            </x14:dxf>
          </x14:cfRule>
          <x14:cfRule type="cellIs" priority="157" operator="equal" id="{57B57F0C-E1A8-4E0E-B6F4-3ADC523CA296}">
            <xm:f>Datos!$AO$4</xm:f>
            <x14:dxf>
              <fill>
                <patternFill>
                  <bgColor theme="5" tint="0.39994506668294322"/>
                </patternFill>
              </fill>
            </x14:dxf>
          </x14:cfRule>
          <x14:cfRule type="cellIs" priority="158" operator="equal" id="{F74659E9-1970-4614-B448-162A03490B66}">
            <xm:f>Datos!$AO$3</xm:f>
            <x14:dxf>
              <fill>
                <patternFill>
                  <bgColor rgb="FFFFFF00"/>
                </patternFill>
              </fill>
            </x14:dxf>
          </x14:cfRule>
          <xm:sqref>AL104</xm:sqref>
        </x14:conditionalFormatting>
        <x14:conditionalFormatting xmlns:xm="http://schemas.microsoft.com/office/excel/2006/main">
          <x14:cfRule type="cellIs" priority="153" operator="equal" id="{73AD9FC7-D205-4836-8D21-3D3E953E9B77}">
            <xm:f>Datos!$AO$2</xm:f>
            <x14:dxf>
              <fill>
                <patternFill>
                  <bgColor rgb="FF92D050"/>
                </patternFill>
              </fill>
            </x14:dxf>
          </x14:cfRule>
          <x14:cfRule type="cellIs" priority="154" operator="equal" id="{FE8FD50D-D45C-443F-8F49-8475BD24DDF9}">
            <xm:f>Datos!$AO$4</xm:f>
            <x14:dxf>
              <fill>
                <patternFill>
                  <bgColor theme="5" tint="0.39994506668294322"/>
                </patternFill>
              </fill>
            </x14:dxf>
          </x14:cfRule>
          <x14:cfRule type="cellIs" priority="155" operator="equal" id="{F10BC292-1702-44A5-AB4D-E70C44A1C8A8}">
            <xm:f>Datos!$AO$3</xm:f>
            <x14:dxf>
              <fill>
                <patternFill>
                  <bgColor rgb="FFFFFF00"/>
                </patternFill>
              </fill>
            </x14:dxf>
          </x14:cfRule>
          <xm:sqref>AL105</xm:sqref>
        </x14:conditionalFormatting>
        <x14:conditionalFormatting xmlns:xm="http://schemas.microsoft.com/office/excel/2006/main">
          <x14:cfRule type="cellIs" priority="150" operator="equal" id="{4CAB748F-E4BC-4799-8E5E-6FC8101AA2AB}">
            <xm:f>Datos!$AO$2</xm:f>
            <x14:dxf>
              <fill>
                <patternFill>
                  <bgColor rgb="FF92D050"/>
                </patternFill>
              </fill>
            </x14:dxf>
          </x14:cfRule>
          <x14:cfRule type="cellIs" priority="151" operator="equal" id="{19F4157F-6E30-48DF-BCF5-10B7552DAC0F}">
            <xm:f>Datos!$AO$4</xm:f>
            <x14:dxf>
              <fill>
                <patternFill>
                  <bgColor theme="5" tint="0.39994506668294322"/>
                </patternFill>
              </fill>
            </x14:dxf>
          </x14:cfRule>
          <x14:cfRule type="cellIs" priority="152" operator="equal" id="{5A987D88-8A17-4946-8FD9-5222AF76DC0F}">
            <xm:f>Datos!$AO$3</xm:f>
            <x14:dxf>
              <fill>
                <patternFill>
                  <bgColor rgb="FFFFFF00"/>
                </patternFill>
              </fill>
            </x14:dxf>
          </x14:cfRule>
          <xm:sqref>AL106</xm:sqref>
        </x14:conditionalFormatting>
        <x14:conditionalFormatting xmlns:xm="http://schemas.microsoft.com/office/excel/2006/main">
          <x14:cfRule type="cellIs" priority="147" operator="equal" id="{01DA6AE7-8AB8-4783-8E27-4CFD180CD2C2}">
            <xm:f>Datos!$AO$2</xm:f>
            <x14:dxf>
              <fill>
                <patternFill>
                  <bgColor rgb="FF92D050"/>
                </patternFill>
              </fill>
            </x14:dxf>
          </x14:cfRule>
          <x14:cfRule type="cellIs" priority="148" operator="equal" id="{83268B31-523D-41B1-81FD-414935204F44}">
            <xm:f>Datos!$AO$4</xm:f>
            <x14:dxf>
              <fill>
                <patternFill>
                  <bgColor theme="5" tint="0.39994506668294322"/>
                </patternFill>
              </fill>
            </x14:dxf>
          </x14:cfRule>
          <x14:cfRule type="cellIs" priority="149" operator="equal" id="{B7BAFFB3-0534-4018-B98D-D318CE98E7A9}">
            <xm:f>Datos!$AO$3</xm:f>
            <x14:dxf>
              <fill>
                <patternFill>
                  <bgColor rgb="FFFFFF00"/>
                </patternFill>
              </fill>
            </x14:dxf>
          </x14:cfRule>
          <xm:sqref>AL107</xm:sqref>
        </x14:conditionalFormatting>
        <x14:conditionalFormatting xmlns:xm="http://schemas.microsoft.com/office/excel/2006/main">
          <x14:cfRule type="cellIs" priority="144" operator="equal" id="{A0E9F458-1DBD-4812-A68F-91AA9CD4414E}">
            <xm:f>Datos!$AO$2</xm:f>
            <x14:dxf>
              <fill>
                <patternFill>
                  <bgColor rgb="FF92D050"/>
                </patternFill>
              </fill>
            </x14:dxf>
          </x14:cfRule>
          <x14:cfRule type="cellIs" priority="145" operator="equal" id="{C3DA5DCB-06F4-44E5-9B62-F692EDCD0C11}">
            <xm:f>Datos!$AO$4</xm:f>
            <x14:dxf>
              <fill>
                <patternFill>
                  <bgColor theme="5" tint="0.39994506668294322"/>
                </patternFill>
              </fill>
            </x14:dxf>
          </x14:cfRule>
          <x14:cfRule type="cellIs" priority="146" operator="equal" id="{E39A38DD-11FC-4839-A986-F9BD45E6EFDB}">
            <xm:f>Datos!$AO$3</xm:f>
            <x14:dxf>
              <fill>
                <patternFill>
                  <bgColor rgb="FFFFFF00"/>
                </patternFill>
              </fill>
            </x14:dxf>
          </x14:cfRule>
          <xm:sqref>AL108</xm:sqref>
        </x14:conditionalFormatting>
        <x14:conditionalFormatting xmlns:xm="http://schemas.microsoft.com/office/excel/2006/main">
          <x14:cfRule type="cellIs" priority="141" operator="equal" id="{F73189E4-A47C-467A-9AB4-9A38B3E47942}">
            <xm:f>Datos!$AO$2</xm:f>
            <x14:dxf>
              <fill>
                <patternFill>
                  <bgColor rgb="FF92D050"/>
                </patternFill>
              </fill>
            </x14:dxf>
          </x14:cfRule>
          <x14:cfRule type="cellIs" priority="142" operator="equal" id="{7CF89702-6AAD-44EB-8CB1-289A816B9EA8}">
            <xm:f>Datos!$AO$4</xm:f>
            <x14:dxf>
              <fill>
                <patternFill>
                  <bgColor theme="5" tint="0.39994506668294322"/>
                </patternFill>
              </fill>
            </x14:dxf>
          </x14:cfRule>
          <x14:cfRule type="cellIs" priority="143" operator="equal" id="{4278DFF9-B6B5-4929-BAF2-988582019889}">
            <xm:f>Datos!$AO$3</xm:f>
            <x14:dxf>
              <fill>
                <patternFill>
                  <bgColor rgb="FFFFFF00"/>
                </patternFill>
              </fill>
            </x14:dxf>
          </x14:cfRule>
          <xm:sqref>AL109</xm:sqref>
        </x14:conditionalFormatting>
        <x14:conditionalFormatting xmlns:xm="http://schemas.microsoft.com/office/excel/2006/main">
          <x14:cfRule type="cellIs" priority="138" operator="equal" id="{B8CC8C19-D1EA-45BD-90DF-2D0546427086}">
            <xm:f>Datos!$AO$2</xm:f>
            <x14:dxf>
              <fill>
                <patternFill>
                  <bgColor rgb="FF92D050"/>
                </patternFill>
              </fill>
            </x14:dxf>
          </x14:cfRule>
          <x14:cfRule type="cellIs" priority="139" operator="equal" id="{95C119BE-1226-4BF7-B178-BE22E7072761}">
            <xm:f>Datos!$AO$4</xm:f>
            <x14:dxf>
              <fill>
                <patternFill>
                  <bgColor theme="5" tint="0.39994506668294322"/>
                </patternFill>
              </fill>
            </x14:dxf>
          </x14:cfRule>
          <x14:cfRule type="cellIs" priority="140" operator="equal" id="{2903027A-196C-4681-9C93-E14D42531192}">
            <xm:f>Datos!$AO$3</xm:f>
            <x14:dxf>
              <fill>
                <patternFill>
                  <bgColor rgb="FFFFFF00"/>
                </patternFill>
              </fill>
            </x14:dxf>
          </x14:cfRule>
          <xm:sqref>AL110</xm:sqref>
        </x14:conditionalFormatting>
        <x14:conditionalFormatting xmlns:xm="http://schemas.microsoft.com/office/excel/2006/main">
          <x14:cfRule type="cellIs" priority="135" operator="equal" id="{D4F20753-7786-44A8-A3E2-28F39E0E7B6F}">
            <xm:f>Datos!$AO$4</xm:f>
            <x14:dxf>
              <fill>
                <patternFill>
                  <bgColor theme="5" tint="0.39994506668294322"/>
                </patternFill>
              </fill>
            </x14:dxf>
          </x14:cfRule>
          <x14:cfRule type="cellIs" priority="136" operator="equal" id="{09657AA7-406E-4CBB-B1B9-B21E62D55886}">
            <xm:f>Datos!$AO$3</xm:f>
            <x14:dxf>
              <fill>
                <patternFill>
                  <bgColor rgb="FFFFFF00"/>
                </patternFill>
              </fill>
            </x14:dxf>
          </x14:cfRule>
          <x14:cfRule type="cellIs" priority="137" operator="equal" id="{68EAAADD-EBAC-4EB3-9A9A-3B6CDCC819D7}">
            <xm:f>Datos!$AO$2</xm:f>
            <x14:dxf>
              <fill>
                <patternFill>
                  <bgColor rgb="FF92D050"/>
                </patternFill>
              </fill>
            </x14:dxf>
          </x14:cfRule>
          <xm:sqref>AR101</xm:sqref>
        </x14:conditionalFormatting>
        <x14:conditionalFormatting xmlns:xm="http://schemas.microsoft.com/office/excel/2006/main">
          <x14:cfRule type="cellIs" priority="132" operator="equal" id="{396429FE-CC3A-4038-BEA7-93C7CDB560E8}">
            <xm:f>Datos!$AO$4</xm:f>
            <x14:dxf>
              <fill>
                <patternFill>
                  <bgColor theme="5" tint="0.39994506668294322"/>
                </patternFill>
              </fill>
            </x14:dxf>
          </x14:cfRule>
          <x14:cfRule type="cellIs" priority="133" operator="equal" id="{2DFF5620-0F4E-4C3C-BE28-76973A103093}">
            <xm:f>Datos!$AO$3</xm:f>
            <x14:dxf>
              <fill>
                <patternFill>
                  <bgColor rgb="FFFFFF00"/>
                </patternFill>
              </fill>
            </x14:dxf>
          </x14:cfRule>
          <x14:cfRule type="cellIs" priority="134" operator="equal" id="{B10B3472-68A7-47AE-9307-4DAAC8060AF6}">
            <xm:f>Datos!$AO$2</xm:f>
            <x14:dxf>
              <fill>
                <patternFill>
                  <bgColor rgb="FF92D050"/>
                </patternFill>
              </fill>
            </x14:dxf>
          </x14:cfRule>
          <xm:sqref>AR103</xm:sqref>
        </x14:conditionalFormatting>
        <x14:conditionalFormatting xmlns:xm="http://schemas.microsoft.com/office/excel/2006/main">
          <x14:cfRule type="cellIs" priority="129" operator="equal" id="{7E8A3D93-7D2D-4AD4-857D-7E7EC1D9553C}">
            <xm:f>Datos!$AO$4</xm:f>
            <x14:dxf>
              <fill>
                <patternFill>
                  <bgColor theme="5" tint="0.39994506668294322"/>
                </patternFill>
              </fill>
            </x14:dxf>
          </x14:cfRule>
          <x14:cfRule type="cellIs" priority="130" operator="equal" id="{414F1E35-25F3-4441-859E-25B65EC4BF47}">
            <xm:f>Datos!$AO$3</xm:f>
            <x14:dxf>
              <fill>
                <patternFill>
                  <bgColor rgb="FFFFFF00"/>
                </patternFill>
              </fill>
            </x14:dxf>
          </x14:cfRule>
          <x14:cfRule type="cellIs" priority="131" operator="equal" id="{FBC2F7AA-99AC-4468-9ED1-B0EE5C5CFA2E}">
            <xm:f>Datos!$AO$2</xm:f>
            <x14:dxf>
              <fill>
                <patternFill>
                  <bgColor rgb="FF92D050"/>
                </patternFill>
              </fill>
            </x14:dxf>
          </x14:cfRule>
          <xm:sqref>AR104</xm:sqref>
        </x14:conditionalFormatting>
        <x14:conditionalFormatting xmlns:xm="http://schemas.microsoft.com/office/excel/2006/main">
          <x14:cfRule type="cellIs" priority="126" operator="equal" id="{F7845992-E017-477D-A458-BD5FB1E7B883}">
            <xm:f>Datos!$AO$4</xm:f>
            <x14:dxf>
              <fill>
                <patternFill>
                  <bgColor theme="5" tint="0.39994506668294322"/>
                </patternFill>
              </fill>
            </x14:dxf>
          </x14:cfRule>
          <x14:cfRule type="cellIs" priority="127" operator="equal" id="{4AFDCD0D-D85A-49A2-8B4B-1BEDD765BB0A}">
            <xm:f>Datos!$AO$3</xm:f>
            <x14:dxf>
              <fill>
                <patternFill>
                  <bgColor rgb="FFFFFF00"/>
                </patternFill>
              </fill>
            </x14:dxf>
          </x14:cfRule>
          <x14:cfRule type="cellIs" priority="128" operator="equal" id="{32D698A8-D48A-4571-9692-FB61D1E82CF5}">
            <xm:f>Datos!$AO$2</xm:f>
            <x14:dxf>
              <fill>
                <patternFill>
                  <bgColor rgb="FF92D050"/>
                </patternFill>
              </fill>
            </x14:dxf>
          </x14:cfRule>
          <xm:sqref>AR105</xm:sqref>
        </x14:conditionalFormatting>
        <x14:conditionalFormatting xmlns:xm="http://schemas.microsoft.com/office/excel/2006/main">
          <x14:cfRule type="cellIs" priority="123" operator="equal" id="{D1307C1B-F801-4F1A-8DAB-C3FFAC881DF4}">
            <xm:f>Datos!$AO$4</xm:f>
            <x14:dxf>
              <fill>
                <patternFill>
                  <bgColor theme="5" tint="0.39994506668294322"/>
                </patternFill>
              </fill>
            </x14:dxf>
          </x14:cfRule>
          <x14:cfRule type="cellIs" priority="124" operator="equal" id="{EBCCE272-CD8E-4713-BB3A-417632F48359}">
            <xm:f>Datos!$AO$3</xm:f>
            <x14:dxf>
              <fill>
                <patternFill>
                  <bgColor rgb="FFFFFF00"/>
                </patternFill>
              </fill>
            </x14:dxf>
          </x14:cfRule>
          <x14:cfRule type="cellIs" priority="125" operator="equal" id="{E27BB68D-842D-44A6-95DF-3CE5BE119B2A}">
            <xm:f>Datos!$AO$2</xm:f>
            <x14:dxf>
              <fill>
                <patternFill>
                  <bgColor rgb="FF92D050"/>
                </patternFill>
              </fill>
            </x14:dxf>
          </x14:cfRule>
          <xm:sqref>AR106</xm:sqref>
        </x14:conditionalFormatting>
        <x14:conditionalFormatting xmlns:xm="http://schemas.microsoft.com/office/excel/2006/main">
          <x14:cfRule type="cellIs" priority="120" operator="equal" id="{6A5D87C0-872E-4A6E-A706-5570BC449AE1}">
            <xm:f>Datos!$AO$4</xm:f>
            <x14:dxf>
              <fill>
                <patternFill>
                  <bgColor theme="5" tint="0.39994506668294322"/>
                </patternFill>
              </fill>
            </x14:dxf>
          </x14:cfRule>
          <x14:cfRule type="cellIs" priority="121" operator="equal" id="{AC02B560-0171-4067-AFD5-5C959FD2EB71}">
            <xm:f>Datos!$AO$3</xm:f>
            <x14:dxf>
              <fill>
                <patternFill>
                  <bgColor rgb="FFFFFF00"/>
                </patternFill>
              </fill>
            </x14:dxf>
          </x14:cfRule>
          <x14:cfRule type="cellIs" priority="122" operator="equal" id="{E677AD6D-FA7E-4660-BB21-9B6FC4D7F18F}">
            <xm:f>Datos!$AO$2</xm:f>
            <x14:dxf>
              <fill>
                <patternFill>
                  <bgColor rgb="FF92D050"/>
                </patternFill>
              </fill>
            </x14:dxf>
          </x14:cfRule>
          <xm:sqref>AR107</xm:sqref>
        </x14:conditionalFormatting>
        <x14:conditionalFormatting xmlns:xm="http://schemas.microsoft.com/office/excel/2006/main">
          <x14:cfRule type="cellIs" priority="117" operator="equal" id="{929AE34A-A7CA-4256-B427-DF5F9F07EA7B}">
            <xm:f>Datos!$AO$4</xm:f>
            <x14:dxf>
              <fill>
                <patternFill>
                  <bgColor theme="5" tint="0.39994506668294322"/>
                </patternFill>
              </fill>
            </x14:dxf>
          </x14:cfRule>
          <x14:cfRule type="cellIs" priority="118" operator="equal" id="{FD28D150-77BF-4681-AD9C-8AD5563E354A}">
            <xm:f>Datos!$AO$3</xm:f>
            <x14:dxf>
              <fill>
                <patternFill>
                  <bgColor rgb="FFFFFF00"/>
                </patternFill>
              </fill>
            </x14:dxf>
          </x14:cfRule>
          <x14:cfRule type="cellIs" priority="119" operator="equal" id="{9EA39A62-8D3F-4DCA-B3F1-32CB753071B2}">
            <xm:f>Datos!$AO$2</xm:f>
            <x14:dxf>
              <fill>
                <patternFill>
                  <bgColor rgb="FF92D050"/>
                </patternFill>
              </fill>
            </x14:dxf>
          </x14:cfRule>
          <xm:sqref>AR108</xm:sqref>
        </x14:conditionalFormatting>
        <x14:conditionalFormatting xmlns:xm="http://schemas.microsoft.com/office/excel/2006/main">
          <x14:cfRule type="cellIs" priority="114" operator="equal" id="{84A378E4-C746-42FE-8A3D-D3B824756530}">
            <xm:f>Datos!$AO$4</xm:f>
            <x14:dxf>
              <fill>
                <patternFill>
                  <bgColor theme="5" tint="0.39994506668294322"/>
                </patternFill>
              </fill>
            </x14:dxf>
          </x14:cfRule>
          <x14:cfRule type="cellIs" priority="115" operator="equal" id="{1A506F6E-925B-4807-9A48-E25F07CAD182}">
            <xm:f>Datos!$AO$3</xm:f>
            <x14:dxf>
              <fill>
                <patternFill>
                  <bgColor rgb="FFFFFF00"/>
                </patternFill>
              </fill>
            </x14:dxf>
          </x14:cfRule>
          <x14:cfRule type="cellIs" priority="116" operator="equal" id="{C08A75E9-D574-458B-BF4A-75CFBA0574AF}">
            <xm:f>Datos!$AO$2</xm:f>
            <x14:dxf>
              <fill>
                <patternFill>
                  <bgColor rgb="FF92D050"/>
                </patternFill>
              </fill>
            </x14:dxf>
          </x14:cfRule>
          <xm:sqref>AR109</xm:sqref>
        </x14:conditionalFormatting>
        <x14:conditionalFormatting xmlns:xm="http://schemas.microsoft.com/office/excel/2006/main">
          <x14:cfRule type="cellIs" priority="111" operator="equal" id="{B45CFF75-0594-4561-8606-38BA87124C1D}">
            <xm:f>Datos!$AO$4</xm:f>
            <x14:dxf>
              <fill>
                <patternFill>
                  <bgColor theme="5" tint="0.39994506668294322"/>
                </patternFill>
              </fill>
            </x14:dxf>
          </x14:cfRule>
          <x14:cfRule type="cellIs" priority="112" operator="equal" id="{398CA248-15DE-4BA3-BC39-60F3938CEEFF}">
            <xm:f>Datos!$AO$3</xm:f>
            <x14:dxf>
              <fill>
                <patternFill>
                  <bgColor rgb="FFFFFF00"/>
                </patternFill>
              </fill>
            </x14:dxf>
          </x14:cfRule>
          <x14:cfRule type="cellIs" priority="113" operator="equal" id="{0BE083D1-F460-4706-9250-4CA434C9AC50}">
            <xm:f>Datos!$AO$2</xm:f>
            <x14:dxf>
              <fill>
                <patternFill>
                  <bgColor rgb="FF92D050"/>
                </patternFill>
              </fill>
            </x14:dxf>
          </x14:cfRule>
          <xm:sqref>AR110</xm:sqref>
        </x14:conditionalFormatting>
        <x14:conditionalFormatting xmlns:xm="http://schemas.microsoft.com/office/excel/2006/main">
          <x14:cfRule type="cellIs" priority="108" operator="equal" id="{0D8AC103-4884-49A5-9AB9-83B1BB02086B}">
            <xm:f>Datos!$AO$4</xm:f>
            <x14:dxf>
              <fill>
                <patternFill>
                  <bgColor theme="5" tint="0.39994506668294322"/>
                </patternFill>
              </fill>
            </x14:dxf>
          </x14:cfRule>
          <x14:cfRule type="cellIs" priority="109" operator="equal" id="{D5BF2FEC-7300-4A07-91D7-6EB142BFC0EF}">
            <xm:f>Datos!$AO$3</xm:f>
            <x14:dxf>
              <fill>
                <patternFill>
                  <bgColor rgb="FFFFFF00"/>
                </patternFill>
              </fill>
            </x14:dxf>
          </x14:cfRule>
          <x14:cfRule type="cellIs" priority="110" operator="equal" id="{313BE9DE-037C-4A03-BB79-4342E6BDC53E}">
            <xm:f>Datos!$AO$2</xm:f>
            <x14:dxf>
              <fill>
                <patternFill>
                  <bgColor rgb="FF92D050"/>
                </patternFill>
              </fill>
            </x14:dxf>
          </x14:cfRule>
          <xm:sqref>AT101</xm:sqref>
        </x14:conditionalFormatting>
        <x14:conditionalFormatting xmlns:xm="http://schemas.microsoft.com/office/excel/2006/main">
          <x14:cfRule type="cellIs" priority="105" operator="equal" id="{8D9A398A-E893-4EBC-B875-BE4CB6C12D23}">
            <xm:f>Datos!$AO$4</xm:f>
            <x14:dxf>
              <fill>
                <patternFill>
                  <bgColor theme="5" tint="0.39994506668294322"/>
                </patternFill>
              </fill>
            </x14:dxf>
          </x14:cfRule>
          <x14:cfRule type="cellIs" priority="106" operator="equal" id="{68EDDE51-C7EC-4651-842F-01ABF249FA73}">
            <xm:f>Datos!$AO$3</xm:f>
            <x14:dxf>
              <fill>
                <patternFill>
                  <bgColor rgb="FFFFFF00"/>
                </patternFill>
              </fill>
            </x14:dxf>
          </x14:cfRule>
          <x14:cfRule type="cellIs" priority="107" operator="equal" id="{68E282CE-6C9F-4B13-8546-35BA09937928}">
            <xm:f>Datos!$AO$2</xm:f>
            <x14:dxf>
              <fill>
                <patternFill>
                  <bgColor rgb="FF92D050"/>
                </patternFill>
              </fill>
            </x14:dxf>
          </x14:cfRule>
          <xm:sqref>AT103</xm:sqref>
        </x14:conditionalFormatting>
        <x14:conditionalFormatting xmlns:xm="http://schemas.microsoft.com/office/excel/2006/main">
          <x14:cfRule type="cellIs" priority="102" operator="equal" id="{9BF3AABC-E294-4554-B280-C19A70701549}">
            <xm:f>Datos!$AO$4</xm:f>
            <x14:dxf>
              <fill>
                <patternFill>
                  <bgColor theme="5" tint="0.39994506668294322"/>
                </patternFill>
              </fill>
            </x14:dxf>
          </x14:cfRule>
          <x14:cfRule type="cellIs" priority="103" operator="equal" id="{25906770-3F96-4E1E-9F5C-325F80595C52}">
            <xm:f>Datos!$AO$3</xm:f>
            <x14:dxf>
              <fill>
                <patternFill>
                  <bgColor rgb="FFFFFF00"/>
                </patternFill>
              </fill>
            </x14:dxf>
          </x14:cfRule>
          <x14:cfRule type="cellIs" priority="104" operator="equal" id="{53293571-2BEB-4D0B-BA9D-63DBA57807A7}">
            <xm:f>Datos!$AO$2</xm:f>
            <x14:dxf>
              <fill>
                <patternFill>
                  <bgColor rgb="FF92D050"/>
                </patternFill>
              </fill>
            </x14:dxf>
          </x14:cfRule>
          <xm:sqref>AT104</xm:sqref>
        </x14:conditionalFormatting>
        <x14:conditionalFormatting xmlns:xm="http://schemas.microsoft.com/office/excel/2006/main">
          <x14:cfRule type="cellIs" priority="99" operator="equal" id="{FEFEB8F7-7D0F-419E-832E-9F6579FA8EC5}">
            <xm:f>Datos!$AO$4</xm:f>
            <x14:dxf>
              <fill>
                <patternFill>
                  <bgColor theme="5" tint="0.39994506668294322"/>
                </patternFill>
              </fill>
            </x14:dxf>
          </x14:cfRule>
          <x14:cfRule type="cellIs" priority="100" operator="equal" id="{656EF107-D00F-4127-AB49-5FB4B10506DA}">
            <xm:f>Datos!$AO$3</xm:f>
            <x14:dxf>
              <fill>
                <patternFill>
                  <bgColor rgb="FFFFFF00"/>
                </patternFill>
              </fill>
            </x14:dxf>
          </x14:cfRule>
          <x14:cfRule type="cellIs" priority="101" operator="equal" id="{B74E3FB1-1108-4727-A96E-49B8B6B3F638}">
            <xm:f>Datos!$AO$2</xm:f>
            <x14:dxf>
              <fill>
                <patternFill>
                  <bgColor rgb="FF92D050"/>
                </patternFill>
              </fill>
            </x14:dxf>
          </x14:cfRule>
          <xm:sqref>AT105</xm:sqref>
        </x14:conditionalFormatting>
        <x14:conditionalFormatting xmlns:xm="http://schemas.microsoft.com/office/excel/2006/main">
          <x14:cfRule type="cellIs" priority="96" operator="equal" id="{C51D332F-1F6B-4928-B722-638C618E1564}">
            <xm:f>Datos!$AO$4</xm:f>
            <x14:dxf>
              <fill>
                <patternFill>
                  <bgColor theme="5" tint="0.39994506668294322"/>
                </patternFill>
              </fill>
            </x14:dxf>
          </x14:cfRule>
          <x14:cfRule type="cellIs" priority="97" operator="equal" id="{6B91BB2A-F012-4701-B462-0427D1D47C48}">
            <xm:f>Datos!$AO$3</xm:f>
            <x14:dxf>
              <fill>
                <patternFill>
                  <bgColor rgb="FFFFFF00"/>
                </patternFill>
              </fill>
            </x14:dxf>
          </x14:cfRule>
          <x14:cfRule type="cellIs" priority="98" operator="equal" id="{099B004D-D128-4F24-AE3B-922F8B5E5B1B}">
            <xm:f>Datos!$AO$2</xm:f>
            <x14:dxf>
              <fill>
                <patternFill>
                  <bgColor rgb="FF92D050"/>
                </patternFill>
              </fill>
            </x14:dxf>
          </x14:cfRule>
          <xm:sqref>AT106</xm:sqref>
        </x14:conditionalFormatting>
        <x14:conditionalFormatting xmlns:xm="http://schemas.microsoft.com/office/excel/2006/main">
          <x14:cfRule type="cellIs" priority="93" operator="equal" id="{21BA820B-DE58-44F1-A04A-379CCD50CB90}">
            <xm:f>Datos!$AO$4</xm:f>
            <x14:dxf>
              <fill>
                <patternFill>
                  <bgColor theme="5" tint="0.39994506668294322"/>
                </patternFill>
              </fill>
            </x14:dxf>
          </x14:cfRule>
          <x14:cfRule type="cellIs" priority="94" operator="equal" id="{2966CC69-C3AC-47A8-B0DE-EF962FE503B7}">
            <xm:f>Datos!$AO$3</xm:f>
            <x14:dxf>
              <fill>
                <patternFill>
                  <bgColor rgb="FFFFFF00"/>
                </patternFill>
              </fill>
            </x14:dxf>
          </x14:cfRule>
          <x14:cfRule type="cellIs" priority="95" operator="equal" id="{591D9282-5F5E-4639-8656-D5A60C72F993}">
            <xm:f>Datos!$AO$2</xm:f>
            <x14:dxf>
              <fill>
                <patternFill>
                  <bgColor rgb="FF92D050"/>
                </patternFill>
              </fill>
            </x14:dxf>
          </x14:cfRule>
          <xm:sqref>AT107</xm:sqref>
        </x14:conditionalFormatting>
        <x14:conditionalFormatting xmlns:xm="http://schemas.microsoft.com/office/excel/2006/main">
          <x14:cfRule type="cellIs" priority="90" operator="equal" id="{6741C503-A3C6-49B0-A2E1-86BC9B829E79}">
            <xm:f>Datos!$AO$4</xm:f>
            <x14:dxf>
              <fill>
                <patternFill>
                  <bgColor theme="5" tint="0.39994506668294322"/>
                </patternFill>
              </fill>
            </x14:dxf>
          </x14:cfRule>
          <x14:cfRule type="cellIs" priority="91" operator="equal" id="{04119785-EB9E-4100-8440-5030707C0F90}">
            <xm:f>Datos!$AO$3</xm:f>
            <x14:dxf>
              <fill>
                <patternFill>
                  <bgColor rgb="FFFFFF00"/>
                </patternFill>
              </fill>
            </x14:dxf>
          </x14:cfRule>
          <x14:cfRule type="cellIs" priority="92" operator="equal" id="{CCB9D5D1-9361-49B1-A337-DDEBA41A28DB}">
            <xm:f>Datos!$AO$2</xm:f>
            <x14:dxf>
              <fill>
                <patternFill>
                  <bgColor rgb="FF92D050"/>
                </patternFill>
              </fill>
            </x14:dxf>
          </x14:cfRule>
          <xm:sqref>AT108</xm:sqref>
        </x14:conditionalFormatting>
        <x14:conditionalFormatting xmlns:xm="http://schemas.microsoft.com/office/excel/2006/main">
          <x14:cfRule type="cellIs" priority="87" operator="equal" id="{6F86046C-19C5-4C67-B4E0-F2485267F1D0}">
            <xm:f>Datos!$AO$4</xm:f>
            <x14:dxf>
              <fill>
                <patternFill>
                  <bgColor theme="5" tint="0.39994506668294322"/>
                </patternFill>
              </fill>
            </x14:dxf>
          </x14:cfRule>
          <x14:cfRule type="cellIs" priority="88" operator="equal" id="{F97373A3-CB96-4E4F-87B4-1B38292A043C}">
            <xm:f>Datos!$AO$3</xm:f>
            <x14:dxf>
              <fill>
                <patternFill>
                  <bgColor rgb="FFFFFF00"/>
                </patternFill>
              </fill>
            </x14:dxf>
          </x14:cfRule>
          <x14:cfRule type="cellIs" priority="89" operator="equal" id="{4F05E179-2D13-45CA-B8D4-26EC22FAF9BC}">
            <xm:f>Datos!$AO$2</xm:f>
            <x14:dxf>
              <fill>
                <patternFill>
                  <bgColor rgb="FF92D050"/>
                </patternFill>
              </fill>
            </x14:dxf>
          </x14:cfRule>
          <xm:sqref>AT109</xm:sqref>
        </x14:conditionalFormatting>
        <x14:conditionalFormatting xmlns:xm="http://schemas.microsoft.com/office/excel/2006/main">
          <x14:cfRule type="cellIs" priority="84" operator="equal" id="{17094697-7711-4465-9F4A-D150CA9D0B08}">
            <xm:f>Datos!$AO$4</xm:f>
            <x14:dxf>
              <fill>
                <patternFill>
                  <bgColor theme="5" tint="0.39994506668294322"/>
                </patternFill>
              </fill>
            </x14:dxf>
          </x14:cfRule>
          <x14:cfRule type="cellIs" priority="85" operator="equal" id="{26804D3E-1108-4D7F-925B-656B992C96A0}">
            <xm:f>Datos!$AO$3</xm:f>
            <x14:dxf>
              <fill>
                <patternFill>
                  <bgColor rgb="FFFFFF00"/>
                </patternFill>
              </fill>
            </x14:dxf>
          </x14:cfRule>
          <x14:cfRule type="cellIs" priority="86" operator="equal" id="{AF91249B-22A6-4180-8949-EC7C017F9FBA}">
            <xm:f>Datos!$AO$2</xm:f>
            <x14:dxf>
              <fill>
                <patternFill>
                  <bgColor rgb="FF92D050"/>
                </patternFill>
              </fill>
            </x14:dxf>
          </x14:cfRule>
          <xm:sqref>AT110</xm:sqref>
        </x14:conditionalFormatting>
        <x14:conditionalFormatting xmlns:xm="http://schemas.microsoft.com/office/excel/2006/main">
          <x14:cfRule type="cellIs" priority="81" operator="equal" id="{D7A747E6-46A6-4C81-8750-EDCD33E65B34}">
            <xm:f>Datos!$AO$4</xm:f>
            <x14:dxf>
              <fill>
                <patternFill>
                  <bgColor theme="5" tint="0.39994506668294322"/>
                </patternFill>
              </fill>
            </x14:dxf>
          </x14:cfRule>
          <x14:cfRule type="cellIs" priority="82" operator="equal" id="{173AC6CB-381A-4559-B84E-90F4EB5B3053}">
            <xm:f>Datos!$AO$3</xm:f>
            <x14:dxf>
              <fill>
                <patternFill>
                  <bgColor rgb="FFFFFF00"/>
                </patternFill>
              </fill>
            </x14:dxf>
          </x14:cfRule>
          <x14:cfRule type="cellIs" priority="83" operator="equal" id="{47A9393B-A4C3-420E-8815-4A0A7FE1B55B}">
            <xm:f>Datos!$AO$2</xm:f>
            <x14:dxf>
              <fill>
                <patternFill>
                  <bgColor rgb="FF92D050"/>
                </patternFill>
              </fill>
            </x14:dxf>
          </x14:cfRule>
          <xm:sqref>AW86</xm:sqref>
        </x14:conditionalFormatting>
        <x14:conditionalFormatting xmlns:xm="http://schemas.microsoft.com/office/excel/2006/main">
          <x14:cfRule type="cellIs" priority="78" operator="equal" id="{A5AE2450-E569-4A93-83CD-5110254A2806}">
            <xm:f>Datos!$AO$4</xm:f>
            <x14:dxf>
              <fill>
                <patternFill>
                  <bgColor theme="5" tint="0.39994506668294322"/>
                </patternFill>
              </fill>
            </x14:dxf>
          </x14:cfRule>
          <x14:cfRule type="cellIs" priority="79" operator="equal" id="{5B1A5493-BA1A-49FA-955C-E8A8261E9714}">
            <xm:f>Datos!$AO$3</xm:f>
            <x14:dxf>
              <fill>
                <patternFill>
                  <bgColor rgb="FFFFFF00"/>
                </patternFill>
              </fill>
            </x14:dxf>
          </x14:cfRule>
          <x14:cfRule type="cellIs" priority="80" operator="equal" id="{E516B7C9-6E40-44DC-84B7-CA8F62C04793}">
            <xm:f>Datos!$AO$2</xm:f>
            <x14:dxf>
              <fill>
                <patternFill>
                  <bgColor rgb="FF92D050"/>
                </patternFill>
              </fill>
            </x14:dxf>
          </x14:cfRule>
          <xm:sqref>AW101</xm:sqref>
        </x14:conditionalFormatting>
        <x14:conditionalFormatting xmlns:xm="http://schemas.microsoft.com/office/excel/2006/main">
          <x14:cfRule type="expression" priority="62" id="{64BE3475-4E86-49BF-BF4C-B27E47B214BD}">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36" operator="equal" id="{D4B3C4F2-2155-402C-BF54-8451BBA8E379}">
            <xm:f>Datos!$AQ$3</xm:f>
            <x14:dxf>
              <fill>
                <patternFill>
                  <bgColor theme="5" tint="0.39994506668294322"/>
                </patternFill>
              </fill>
            </x14:dxf>
          </x14:cfRule>
          <x14:cfRule type="cellIs" priority="37" operator="equal" id="{1918FFE3-F307-41E0-B008-0FDF3B84AC73}">
            <xm:f>Datos!$AQ$2</xm:f>
            <x14:dxf>
              <fill>
                <patternFill>
                  <bgColor rgb="FF92D050"/>
                </patternFill>
              </fill>
            </x14:dxf>
          </x14:cfRule>
          <xm:sqref>AZ86:BB95</xm:sqref>
        </x14:conditionalFormatting>
        <x14:conditionalFormatting xmlns:xm="http://schemas.microsoft.com/office/excel/2006/main">
          <x14:cfRule type="cellIs" priority="33" operator="equal" id="{BDF1DFF2-BEEE-4BB2-9B64-6D9AEA38C8BB}">
            <xm:f>Datos!$AR$4</xm:f>
            <x14:dxf>
              <fill>
                <patternFill>
                  <bgColor theme="5" tint="0.39994506668294322"/>
                </patternFill>
              </fill>
            </x14:dxf>
          </x14:cfRule>
          <x14:cfRule type="cellIs" priority="34" operator="equal" id="{FA082847-D5D0-4971-8D3A-5E8C8D90A6ED}">
            <xm:f>Datos!$AR$3</xm:f>
            <x14:dxf>
              <fill>
                <patternFill>
                  <bgColor rgb="FFFFFF00"/>
                </patternFill>
              </fill>
            </x14:dxf>
          </x14:cfRule>
          <x14:cfRule type="cellIs" priority="35" operator="equal" id="{0DE61070-0009-4C58-90D4-ABC2C3A49154}">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Proceso'!$D$58:$D$64</xm:f>
          </x14:formula1>
          <xm:sqref>J50:AB59</xm:sqref>
        </x14:dataValidation>
        <x14:dataValidation type="list" allowBlank="1" showInputMessage="1" showErrorMessage="1">
          <x14:formula1>
            <xm:f>Datos!$I$2:$I$21</xm:f>
          </x14:formula1>
          <xm:sqref>S17:V17</xm:sqref>
        </x14:dataValidation>
        <x14:dataValidation type="list" allowBlank="1" showInputMessage="1">
          <x14:formula1>
            <xm:f>'Contexto Proceso'!$D$46:$D$58</xm:f>
          </x14:formula1>
          <xm:sqref>J39:AB47</xm:sqref>
        </x14:dataValidation>
        <x14:dataValidation type="list" allowBlank="1" showInputMessage="1">
          <x14:formula1>
            <xm:f>'Contexto Proceso'!$D$46:$D$56</xm:f>
          </x14:formula1>
          <xm:sqref>J38:AB38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M231"/>
  <sheetViews>
    <sheetView showGridLines="0" view="pageBreakPreview" topLeftCell="A118" zoomScale="70" zoomScaleNormal="100" zoomScaleSheetLayoutView="70" workbookViewId="0">
      <selection activeCell="AX9" sqref="AX9:BF9"/>
    </sheetView>
  </sheetViews>
  <sheetFormatPr defaultColWidth="11.5703125" defaultRowHeight="15"/>
  <cols>
    <col min="1" max="6" width="2.7109375" style="52" customWidth="1"/>
    <col min="7" max="7" width="3.140625" style="52" customWidth="1"/>
    <col min="8" max="8" width="4.42578125" style="52" customWidth="1"/>
    <col min="9" max="9" width="3.7109375" style="52" customWidth="1"/>
    <col min="10" max="11" width="2.7109375" style="52" customWidth="1"/>
    <col min="12" max="12" width="4.140625" style="52" customWidth="1"/>
    <col min="13" max="15" width="2.7109375" style="52" customWidth="1"/>
    <col min="16" max="17" width="4.7109375" style="52" customWidth="1"/>
    <col min="18" max="20" width="2.7109375" style="52" customWidth="1"/>
    <col min="21" max="21" width="4.28515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6.85546875" style="52" customWidth="1"/>
    <col min="46" max="47" width="2.7109375" style="52" customWidth="1"/>
    <col min="48" max="48" width="4.7109375" style="52" customWidth="1"/>
    <col min="49" max="50" width="2.7109375" style="52" customWidth="1"/>
    <col min="51" max="51" width="4" style="52" customWidth="1"/>
    <col min="52" max="53" width="2.7109375" style="52" customWidth="1"/>
    <col min="54" max="54" width="7.42578125" style="52" customWidth="1"/>
    <col min="55" max="58" width="2.7109375" style="52" customWidth="1"/>
    <col min="59" max="59" width="67.28515625" style="52" customWidth="1"/>
    <col min="60" max="60" width="2.7109375" style="52" customWidth="1"/>
    <col min="61"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91" width="11.5703125" style="52" hidden="1" customWidth="1"/>
    <col min="92" max="102" width="0" style="52" hidden="1" customWidth="1"/>
    <col min="103"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47"/>
      <c r="Q6" s="247"/>
      <c r="R6" s="247"/>
      <c r="S6" s="247"/>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47"/>
      <c r="E8" s="247"/>
      <c r="F8" s="247"/>
      <c r="G8" s="247"/>
      <c r="H8" s="57"/>
      <c r="I8" s="57"/>
      <c r="J8" s="61"/>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57"/>
      <c r="BD8" s="57"/>
      <c r="BE8" s="57"/>
      <c r="BF8" s="57"/>
      <c r="BG8" s="59"/>
    </row>
    <row r="9" spans="1:64" ht="31.15" customHeight="1">
      <c r="A9" s="56"/>
      <c r="B9" s="57"/>
      <c r="C9" s="58"/>
      <c r="D9" s="715" t="s">
        <v>30</v>
      </c>
      <c r="E9" s="715"/>
      <c r="F9" s="715"/>
      <c r="G9" s="715"/>
      <c r="H9" s="715"/>
      <c r="I9" s="715"/>
      <c r="J9" s="61"/>
      <c r="K9" s="946" t="s">
        <v>696</v>
      </c>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23.45" hidden="1" customHeight="1">
      <c r="A10" s="56"/>
      <c r="B10" s="57"/>
      <c r="C10" s="58"/>
      <c r="D10" s="58"/>
      <c r="E10" s="58"/>
      <c r="F10" s="247"/>
      <c r="G10" s="247"/>
      <c r="H10" s="247"/>
      <c r="I10" s="247"/>
      <c r="J10" s="61"/>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47"/>
      <c r="G11" s="247"/>
      <c r="H11" s="247"/>
      <c r="I11" s="247"/>
      <c r="J11" s="61"/>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62"/>
      <c r="AU11" s="62"/>
      <c r="AV11" s="62"/>
      <c r="AW11" s="62"/>
      <c r="AX11" s="62"/>
      <c r="AY11" s="62"/>
      <c r="AZ11" s="62"/>
      <c r="BA11" s="62"/>
      <c r="BB11" s="62"/>
      <c r="BC11" s="62"/>
      <c r="BD11" s="57"/>
      <c r="BE11" s="57"/>
      <c r="BF11" s="57"/>
      <c r="BG11" s="59"/>
      <c r="BJ11" s="246"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597</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3</v>
      </c>
      <c r="AL12" s="57"/>
      <c r="AM12" s="57"/>
      <c r="AN12" s="57"/>
      <c r="AO12" s="57"/>
      <c r="AP12" s="57"/>
      <c r="AQ12" s="57"/>
      <c r="AR12" s="57"/>
      <c r="AS12" s="57"/>
      <c r="AT12" s="57"/>
      <c r="AU12" s="248"/>
      <c r="AV12" s="248"/>
      <c r="AW12" s="248"/>
      <c r="AX12" s="248"/>
      <c r="AY12" s="248"/>
      <c r="AZ12" s="248"/>
      <c r="BA12" s="248"/>
      <c r="BB12" s="248"/>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34" t="s">
        <v>9</v>
      </c>
      <c r="E17" s="934"/>
      <c r="F17" s="934"/>
      <c r="G17" s="934"/>
      <c r="H17" s="934"/>
      <c r="I17" s="934"/>
      <c r="J17" s="934"/>
      <c r="K17" s="934"/>
      <c r="L17" s="934"/>
      <c r="M17" s="934"/>
      <c r="N17" s="934"/>
      <c r="O17" s="934"/>
      <c r="P17" s="934"/>
      <c r="Q17" s="934"/>
      <c r="R17" s="57"/>
      <c r="S17" s="934" t="s">
        <v>24</v>
      </c>
      <c r="T17" s="934"/>
      <c r="U17" s="934"/>
      <c r="V17" s="934"/>
      <c r="W17" s="57"/>
      <c r="X17" s="934" t="s">
        <v>738</v>
      </c>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3"/>
      <c r="C18" s="223"/>
      <c r="D18" s="223"/>
      <c r="E18" s="223"/>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3"/>
      <c r="C19" s="223"/>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3"/>
      <c r="C20" s="223"/>
      <c r="D20" s="935" t="str">
        <f>IF(X17="","",CONCATENATE(D17," ",S17," ",X17))</f>
        <v>Incumplimiento legal con la atención de las solicitudes presentadas por los notarios de carrera en el ejercicio del derecho de preferencia</v>
      </c>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66" t="str">
        <f>IF('Contexto Estrat. Ins'!$D$9&lt;&gt;"",'Contexto Estrat. Ins'!$D$8,"")</f>
        <v/>
      </c>
      <c r="BL20" s="66" t="str">
        <f>IF('Contexto Estrat. Ins'!$D$10&lt;&gt;"",'Contexto Estrat. Ins'!$D$8,"")</f>
        <v/>
      </c>
      <c r="BM20" s="66" t="str">
        <f>IF('Contexto Estrat. Ins'!$D$11&lt;&gt;"",'Contexto Estrat. Ins'!$D$8,"")</f>
        <v/>
      </c>
      <c r="BN20" s="66" t="str">
        <f>IF('Contexto Estrat. Ins'!$D$12&lt;&gt;"",'Contexto Estrat. Ins'!$D$8,"")</f>
        <v/>
      </c>
      <c r="BO20" s="66" t="str">
        <f>IF('Contexto Estrat. Ins'!$D$13&lt;&gt;"",'Contexto Estrat. Ins'!$D$8,"")</f>
        <v/>
      </c>
      <c r="BP20" s="66"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66" t="str">
        <f>IF('Contexto Estrat. Ins'!$E$9&lt;&gt;"",'Contexto Estrat. Ins'!$E$8,"")</f>
        <v/>
      </c>
      <c r="BL21" s="66" t="str">
        <f>IF('Contexto Estrat. Ins'!$E$10&lt;&gt;"",'Contexto Estrat. Ins'!$E$8,"")</f>
        <v/>
      </c>
      <c r="BM21" s="66" t="str">
        <f>IF('Contexto Estrat. Ins'!$E$11&lt;&gt;"",'Contexto Estrat. Ins'!$E$8,"")</f>
        <v/>
      </c>
      <c r="BN21" s="66" t="str">
        <f>IF('Contexto Estrat. Ins'!$E$12&lt;&gt;"",'Contexto Estrat. Ins'!$E$8,"")</f>
        <v/>
      </c>
      <c r="BO21" s="66" t="str">
        <f>IF('Contexto Estrat. Ins'!$E$13&lt;&gt;"",'Contexto Estrat. Ins'!$E$8,"")</f>
        <v/>
      </c>
      <c r="BP21" s="66"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66" t="str">
        <f>IF('Contexto Estrat. Ins'!$F$9&lt;&gt;"",'Contexto Estrat. Ins'!$F$8,"")</f>
        <v/>
      </c>
      <c r="BL22" s="66" t="str">
        <f>IF('Contexto Estrat. Ins'!$F$10&lt;&gt;"",'Contexto Estrat. Ins'!$F$8,"")</f>
        <v/>
      </c>
      <c r="BM22" s="66" t="str">
        <f>IF('Contexto Estrat. Ins'!$F$11&lt;&gt;"",'Contexto Estrat. Ins'!$F$8,"")</f>
        <v/>
      </c>
      <c r="BN22" s="66" t="str">
        <f>IF('Contexto Estrat. Ins'!$F$12&lt;&gt;"",'Contexto Estrat. Ins'!$F$8,"")</f>
        <v/>
      </c>
      <c r="BO22" s="66" t="str">
        <f>IF('Contexto Estrat. Ins'!$F$13&lt;&gt;"",'Contexto Estrat. Ins'!$F$8,"")</f>
        <v/>
      </c>
      <c r="BP22" s="66"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31.15" customHeight="1">
      <c r="A23" s="56"/>
      <c r="B23" s="57"/>
      <c r="C23" s="57"/>
      <c r="D23" s="938" t="s">
        <v>739</v>
      </c>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t="s">
        <v>231</v>
      </c>
      <c r="AZ23" s="936"/>
      <c r="BA23" s="936"/>
      <c r="BB23" s="936"/>
      <c r="BC23" s="936"/>
      <c r="BD23" s="936"/>
      <c r="BE23" s="936"/>
      <c r="BF23" s="936"/>
      <c r="BG23" s="59"/>
      <c r="BK23" s="66" t="str">
        <f>IF('Contexto Estrat. Ins'!$G$9&lt;&gt;"",'Contexto Estrat. Ins'!$G$8,"")</f>
        <v/>
      </c>
      <c r="BL23" s="66" t="str">
        <f>IF('Contexto Estrat. Ins'!$G$10&lt;&gt;"",'Contexto Estrat. Ins'!$G$8,"")</f>
        <v/>
      </c>
      <c r="BM23" s="66" t="str">
        <f>IF('Contexto Estrat. Ins'!$G$11&lt;&gt;"",'Contexto Estrat. Ins'!$G$8,"")</f>
        <v/>
      </c>
      <c r="BN23" s="66" t="str">
        <f>IF('Contexto Estrat. Ins'!$G$12&lt;&gt;"",'Contexto Estrat. Ins'!$G$8,"")</f>
        <v/>
      </c>
      <c r="BO23" s="66" t="str">
        <f>IF('Contexto Estrat. Ins'!$G$13&lt;&gt;"",'Contexto Estrat. Ins'!$G$8,"")</f>
        <v/>
      </c>
      <c r="BP23" s="66"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s="457" customFormat="1" ht="31.15" customHeight="1">
      <c r="A26" s="451"/>
      <c r="B26" s="452"/>
      <c r="C26" s="452"/>
      <c r="D26" s="465"/>
      <c r="E26" s="466"/>
      <c r="F26" s="466"/>
      <c r="G26" s="466"/>
      <c r="H26" s="466"/>
      <c r="I26" s="466"/>
      <c r="J26" s="466"/>
      <c r="K26" s="466"/>
      <c r="L26" s="466"/>
      <c r="M26" s="466"/>
      <c r="N26" s="466"/>
      <c r="O26" s="466"/>
      <c r="P26" s="467"/>
      <c r="Q26" s="468"/>
      <c r="R26" s="467"/>
      <c r="S26" s="467"/>
      <c r="T26" s="468"/>
      <c r="U26" s="468"/>
      <c r="V26" s="453"/>
      <c r="W26" s="473"/>
      <c r="X26" s="473"/>
      <c r="Y26" s="473"/>
      <c r="Z26" s="473"/>
      <c r="AA26" s="473"/>
      <c r="AB26" s="473"/>
      <c r="AC26" s="469"/>
      <c r="AD26" s="474"/>
      <c r="AE26" s="475"/>
      <c r="AF26" s="471"/>
      <c r="AG26" s="453"/>
      <c r="AH26" s="470"/>
      <c r="AI26" s="469"/>
      <c r="AJ26" s="469"/>
      <c r="AK26" s="469"/>
      <c r="AL26" s="469"/>
      <c r="AM26" s="469"/>
      <c r="AN26" s="469"/>
      <c r="AO26" s="469"/>
      <c r="AP26" s="469"/>
      <c r="AQ26" s="469"/>
      <c r="AR26" s="469"/>
      <c r="AS26" s="471"/>
      <c r="AT26" s="453"/>
      <c r="AU26" s="472"/>
      <c r="AV26" s="472"/>
      <c r="AW26" s="454"/>
      <c r="AX26" s="454"/>
      <c r="AY26" s="455"/>
      <c r="AZ26" s="455"/>
      <c r="BA26" s="455"/>
      <c r="BB26" s="455"/>
      <c r="BC26" s="455"/>
      <c r="BD26" s="455"/>
      <c r="BE26" s="455"/>
      <c r="BF26" s="455"/>
      <c r="BG26" s="456"/>
      <c r="BK26" s="458"/>
      <c r="BL26" s="458"/>
      <c r="BM26" s="458"/>
      <c r="BN26" s="458"/>
      <c r="BO26" s="458"/>
      <c r="BP26" s="458"/>
      <c r="BQ26" s="458"/>
      <c r="BS26" s="458"/>
      <c r="BT26" s="458"/>
      <c r="BU26" s="458"/>
      <c r="BV26" s="458"/>
      <c r="BW26" s="458"/>
      <c r="BX26" s="458"/>
      <c r="BY26" s="458"/>
      <c r="CA26" s="458"/>
      <c r="CB26" s="458"/>
      <c r="CC26" s="458"/>
      <c r="CD26" s="458"/>
      <c r="CE26" s="458"/>
      <c r="CF26" s="458"/>
      <c r="CG26" s="458"/>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IF(OR(AK12=Datos!A2,AK12=Datos!A3,AK12=Datos!A4,AK12=Datos!A5),"Seleccione o mencione otros procesos del SIG posiblemente afectados",IF(AK12=Datos!A9,"Seleccione o mencione otros procesos del SIG posiblemente favorecidos",""))</f>
        <v>Seleccione o mencione otros procesos del SIG posiblemente afectados</v>
      </c>
      <c r="AE27" s="729"/>
      <c r="AF27" s="987"/>
      <c r="AG27" s="987"/>
      <c r="AH27" s="987"/>
      <c r="AI27" s="987"/>
      <c r="AJ27" s="987"/>
      <c r="AK27" s="987"/>
      <c r="AL27" s="987"/>
      <c r="AM27" s="987"/>
      <c r="AN27" s="987"/>
      <c r="AO27" s="987"/>
      <c r="AP27" s="987"/>
      <c r="AQ27" s="987"/>
      <c r="AR27" s="987"/>
      <c r="AS27" s="987"/>
      <c r="AT27" s="987"/>
      <c r="AU27" s="987"/>
      <c r="AV27" s="987"/>
      <c r="AW27" s="987"/>
      <c r="AX27" s="987"/>
      <c r="AY27" s="987"/>
      <c r="AZ27" s="987"/>
      <c r="BA27" s="987"/>
      <c r="BB27" s="987"/>
      <c r="BC27" s="729"/>
      <c r="BD27" s="729"/>
      <c r="BE27" s="729"/>
      <c r="BF27" s="729"/>
      <c r="BG27" s="59"/>
      <c r="BK27" s="66" t="str">
        <f>IF('Contexto Estrat. Ins'!$I$9&lt;&gt;"",'Contexto Estrat. Ins'!$I$8,"")</f>
        <v/>
      </c>
      <c r="BL27" s="66" t="str">
        <f>IF('Contexto Estrat. Ins'!$I$10&lt;&gt;"",'Contexto Estrat. Ins'!$I$8,"")</f>
        <v/>
      </c>
      <c r="BM27" s="66" t="str">
        <f>IF('Contexto Estrat. Ins'!$I$11&lt;&gt;"",'Contexto Estrat. Ins'!$I$8,"")</f>
        <v/>
      </c>
      <c r="BN27" s="66" t="str">
        <f>IF('Contexto Estrat. Ins'!$I$12&lt;&gt;"",'Contexto Estrat. Ins'!$I$8,"")</f>
        <v/>
      </c>
      <c r="BO27" s="66" t="str">
        <f>IF('Contexto Estrat. Ins'!$I$13&lt;&gt;"",'Contexto Estrat. Ins'!$I$8,"")</f>
        <v/>
      </c>
      <c r="BP27" s="66"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t="s">
        <v>221</v>
      </c>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66" t="str">
        <f>IF('Contexto Estrat. Ins'!$J$9&lt;&gt;"",'Contexto Estrat. Ins'!$J$8,"")</f>
        <v/>
      </c>
      <c r="BL28" s="66" t="str">
        <f>IF('Contexto Estrat. Ins'!$J$10&lt;&gt;"",'Contexto Estrat. Ins'!$J$8,"")</f>
        <v/>
      </c>
      <c r="BM28" s="66" t="str">
        <f>IF('Contexto Estrat. Ins'!$J$11&lt;&gt;"",'Contexto Estrat. Ins'!$J$8,"")</f>
        <v/>
      </c>
      <c r="BN28" s="66" t="str">
        <f>IF('Contexto Estrat. Ins'!$J$12&lt;&gt;"",'Contexto Estrat. Ins'!$J$8,"")</f>
        <v/>
      </c>
      <c r="BO28" s="66" t="str">
        <f>IF('Contexto Estrat. Ins'!$J$13&lt;&gt;"",'Contexto Estrat. Ins'!$J$8,"")</f>
        <v/>
      </c>
      <c r="BP28" s="66"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66" t="str">
        <f>IF('Contexto Estrat. Ins'!$K$9&lt;&gt;"",'Contexto Estrat. Ins'!$K$8,"")</f>
        <v/>
      </c>
      <c r="BL29" s="66" t="str">
        <f>IF('Contexto Estrat. Ins'!$K$10&lt;&gt;"",'Contexto Estrat. Ins'!$K$8,"")</f>
        <v/>
      </c>
      <c r="BM29" s="66" t="str">
        <f>IF('Contexto Estrat. Ins'!$K$11&lt;&gt;"",'Contexto Estrat. Ins'!$K$8,"")</f>
        <v/>
      </c>
      <c r="BN29" s="66" t="str">
        <f>IF('Contexto Estrat. Ins'!$K$12&lt;&gt;"",'Contexto Estrat. Ins'!$K$8,"")</f>
        <v/>
      </c>
      <c r="BO29" s="66" t="str">
        <f>IF('Contexto Estrat. Ins'!$K$13&lt;&gt;"",'Contexto Estrat. Ins'!$K$8,"")</f>
        <v/>
      </c>
      <c r="BP29" s="66"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66" t="str">
        <f>IF('Contexto Estrat. Ins'!$L$9&lt;&gt;"",'Contexto Estrat. Ins'!$L$8,"")</f>
        <v/>
      </c>
      <c r="BL30" s="66" t="str">
        <f>IF('Contexto Estrat. Ins'!$L$10&lt;&gt;"",'Contexto Estrat. Ins'!$L$8,"")</f>
        <v/>
      </c>
      <c r="BM30" s="66" t="str">
        <f>IF('Contexto Estrat. Ins'!$L$11&lt;&gt;"",'Contexto Estrat. Ins'!$L$8,"")</f>
        <v/>
      </c>
      <c r="BN30" s="66" t="str">
        <f>IF('Contexto Estrat. Ins'!$L$12&lt;&gt;"",'Contexto Estrat. Ins'!$L$8,"")</f>
        <v/>
      </c>
      <c r="BO30" s="66" t="str">
        <f>IF('Contexto Estrat. Ins'!$L$13&lt;&gt;"",'Contexto Estrat. Ins'!$L$8,"")</f>
        <v/>
      </c>
      <c r="BP30" s="66"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66" t="str">
        <f>IF('Contexto Estrat. Ins'!$M$9&lt;&gt;"",'Contexto Estrat. Ins'!$M$8,"")</f>
        <v/>
      </c>
      <c r="BL31" s="66" t="str">
        <f>IF('Contexto Estrat. Ins'!$M$10&lt;&gt;"",'Contexto Estrat. Ins'!$M$8,"")</f>
        <v/>
      </c>
      <c r="BM31" s="66" t="str">
        <f>IF('Contexto Estrat. Ins'!$M$11&lt;&gt;"",'Contexto Estrat. Ins'!$M$8,"")</f>
        <v/>
      </c>
      <c r="BN31" s="66" t="str">
        <f>IF('Contexto Estrat. Ins'!$M$12&lt;&gt;"",'Contexto Estrat. Ins'!$M$8,"")</f>
        <v/>
      </c>
      <c r="BO31" s="66" t="str">
        <f>IF('Contexto Estrat. Ins'!$M$13&lt;&gt;"",'Contexto Estrat. Ins'!$M$8,"")</f>
        <v/>
      </c>
      <c r="BP31" s="66"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954" t="s">
        <v>35</v>
      </c>
      <c r="E38" s="954"/>
      <c r="F38" s="954"/>
      <c r="G38" s="954"/>
      <c r="H38" s="954"/>
      <c r="I38" s="954"/>
      <c r="J38" s="814" t="s">
        <v>730</v>
      </c>
      <c r="K38" s="814"/>
      <c r="L38" s="814"/>
      <c r="M38" s="814"/>
      <c r="N38" s="814"/>
      <c r="O38" s="814"/>
      <c r="P38" s="814"/>
      <c r="Q38" s="814"/>
      <c r="R38" s="814"/>
      <c r="S38" s="814"/>
      <c r="T38" s="814"/>
      <c r="U38" s="814"/>
      <c r="V38" s="814"/>
      <c r="W38" s="814"/>
      <c r="X38" s="814"/>
      <c r="Y38" s="814"/>
      <c r="Z38" s="814"/>
      <c r="AA38" s="814"/>
      <c r="AB38" s="814"/>
      <c r="AC38" s="57"/>
      <c r="AD38" s="814" t="s">
        <v>690</v>
      </c>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954" t="s">
        <v>35</v>
      </c>
      <c r="E39" s="954"/>
      <c r="F39" s="954"/>
      <c r="G39" s="954"/>
      <c r="H39" s="954"/>
      <c r="I39" s="954"/>
      <c r="J39" s="814" t="s">
        <v>740</v>
      </c>
      <c r="K39" s="814"/>
      <c r="L39" s="814"/>
      <c r="M39" s="814"/>
      <c r="N39" s="814"/>
      <c r="O39" s="814"/>
      <c r="P39" s="814"/>
      <c r="Q39" s="814"/>
      <c r="R39" s="814"/>
      <c r="S39" s="814"/>
      <c r="T39" s="814"/>
      <c r="U39" s="814"/>
      <c r="V39" s="814"/>
      <c r="W39" s="814"/>
      <c r="X39" s="814"/>
      <c r="Y39" s="814"/>
      <c r="Z39" s="814"/>
      <c r="AA39" s="814"/>
      <c r="AB39" s="814"/>
      <c r="AC39" s="57"/>
      <c r="AD39" s="814" t="s">
        <v>691</v>
      </c>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954" t="s">
        <v>36</v>
      </c>
      <c r="E40" s="954"/>
      <c r="F40" s="954"/>
      <c r="G40" s="954"/>
      <c r="H40" s="954"/>
      <c r="I40" s="954"/>
      <c r="J40" s="814" t="s">
        <v>741</v>
      </c>
      <c r="K40" s="814"/>
      <c r="L40" s="814"/>
      <c r="M40" s="814"/>
      <c r="N40" s="814"/>
      <c r="O40" s="814"/>
      <c r="P40" s="814"/>
      <c r="Q40" s="814"/>
      <c r="R40" s="814"/>
      <c r="S40" s="814"/>
      <c r="T40" s="814"/>
      <c r="U40" s="814"/>
      <c r="V40" s="814"/>
      <c r="W40" s="814"/>
      <c r="X40" s="814"/>
      <c r="Y40" s="814"/>
      <c r="Z40" s="814"/>
      <c r="AA40" s="814"/>
      <c r="AB40" s="814"/>
      <c r="AC40" s="57"/>
      <c r="AD40" s="814" t="s">
        <v>742</v>
      </c>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954"/>
      <c r="E41" s="954"/>
      <c r="F41" s="954"/>
      <c r="G41" s="954"/>
      <c r="H41" s="954"/>
      <c r="I41" s="954"/>
      <c r="J41" s="814"/>
      <c r="K41" s="814"/>
      <c r="L41" s="814"/>
      <c r="M41" s="814"/>
      <c r="N41" s="814"/>
      <c r="O41" s="814"/>
      <c r="P41" s="814"/>
      <c r="Q41" s="814"/>
      <c r="R41" s="814"/>
      <c r="S41" s="814"/>
      <c r="T41" s="814"/>
      <c r="U41" s="814"/>
      <c r="V41" s="814"/>
      <c r="W41" s="814"/>
      <c r="X41" s="814"/>
      <c r="Y41" s="814"/>
      <c r="Z41" s="814"/>
      <c r="AA41" s="814"/>
      <c r="AB41" s="814"/>
      <c r="AC41" s="57"/>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954"/>
      <c r="E42" s="954"/>
      <c r="F42" s="954"/>
      <c r="G42" s="954"/>
      <c r="H42" s="954"/>
      <c r="I42" s="954"/>
      <c r="J42" s="814"/>
      <c r="K42" s="814"/>
      <c r="L42" s="814"/>
      <c r="M42" s="814"/>
      <c r="N42" s="814"/>
      <c r="O42" s="814"/>
      <c r="P42" s="814"/>
      <c r="Q42" s="814"/>
      <c r="R42" s="814"/>
      <c r="S42" s="814"/>
      <c r="T42" s="814"/>
      <c r="U42" s="814"/>
      <c r="V42" s="814"/>
      <c r="W42" s="814"/>
      <c r="X42" s="814"/>
      <c r="Y42" s="814"/>
      <c r="Z42" s="814"/>
      <c r="AA42" s="814"/>
      <c r="AB42" s="814"/>
      <c r="AC42" s="57"/>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954"/>
      <c r="E43" s="954"/>
      <c r="F43" s="954"/>
      <c r="G43" s="954"/>
      <c r="H43" s="954"/>
      <c r="I43" s="954"/>
      <c r="J43" s="814"/>
      <c r="K43" s="814"/>
      <c r="L43" s="814"/>
      <c r="M43" s="814"/>
      <c r="N43" s="814"/>
      <c r="O43" s="814"/>
      <c r="P43" s="814"/>
      <c r="Q43" s="814"/>
      <c r="R43" s="814"/>
      <c r="S43" s="814"/>
      <c r="T43" s="814"/>
      <c r="U43" s="814"/>
      <c r="V43" s="814"/>
      <c r="W43" s="814"/>
      <c r="X43" s="814"/>
      <c r="Y43" s="814"/>
      <c r="Z43" s="814"/>
      <c r="AA43" s="814"/>
      <c r="AB43" s="814"/>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814"/>
      <c r="K44" s="814"/>
      <c r="L44" s="814"/>
      <c r="M44" s="814"/>
      <c r="N44" s="814"/>
      <c r="O44" s="814"/>
      <c r="P44" s="814"/>
      <c r="Q44" s="814"/>
      <c r="R44" s="814"/>
      <c r="S44" s="814"/>
      <c r="T44" s="814"/>
      <c r="U44" s="814"/>
      <c r="V44" s="814"/>
      <c r="W44" s="814"/>
      <c r="X44" s="814"/>
      <c r="Y44" s="814"/>
      <c r="Z44" s="814"/>
      <c r="AA44" s="814"/>
      <c r="AB44" s="814"/>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954" t="s">
        <v>45</v>
      </c>
      <c r="E50" s="954"/>
      <c r="F50" s="954"/>
      <c r="G50" s="954"/>
      <c r="H50" s="954"/>
      <c r="I50" s="954"/>
      <c r="J50" s="814" t="s">
        <v>714</v>
      </c>
      <c r="K50" s="814"/>
      <c r="L50" s="814"/>
      <c r="M50" s="814"/>
      <c r="N50" s="814"/>
      <c r="O50" s="814"/>
      <c r="P50" s="814"/>
      <c r="Q50" s="814"/>
      <c r="R50" s="814"/>
      <c r="S50" s="814"/>
      <c r="T50" s="814"/>
      <c r="U50" s="814"/>
      <c r="V50" s="814"/>
      <c r="W50" s="814"/>
      <c r="X50" s="814"/>
      <c r="Y50" s="814"/>
      <c r="Z50" s="814"/>
      <c r="AA50" s="814"/>
      <c r="AB50" s="814"/>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954" t="s">
        <v>44</v>
      </c>
      <c r="E51" s="954"/>
      <c r="F51" s="954"/>
      <c r="G51" s="954"/>
      <c r="H51" s="954"/>
      <c r="I51" s="954"/>
      <c r="J51" s="814" t="s">
        <v>715</v>
      </c>
      <c r="K51" s="814"/>
      <c r="L51" s="814"/>
      <c r="M51" s="814"/>
      <c r="N51" s="814"/>
      <c r="O51" s="814"/>
      <c r="P51" s="814"/>
      <c r="Q51" s="814"/>
      <c r="R51" s="814"/>
      <c r="S51" s="814"/>
      <c r="T51" s="814"/>
      <c r="U51" s="814"/>
      <c r="V51" s="814"/>
      <c r="W51" s="814"/>
      <c r="X51" s="814"/>
      <c r="Y51" s="814"/>
      <c r="Z51" s="814"/>
      <c r="AA51" s="814"/>
      <c r="AB51" s="814"/>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814"/>
      <c r="K52" s="814"/>
      <c r="L52" s="814"/>
      <c r="M52" s="814"/>
      <c r="N52" s="814"/>
      <c r="O52" s="814"/>
      <c r="P52" s="814"/>
      <c r="Q52" s="814"/>
      <c r="R52" s="814"/>
      <c r="S52" s="814"/>
      <c r="T52" s="814"/>
      <c r="U52" s="814"/>
      <c r="V52" s="814"/>
      <c r="W52" s="814"/>
      <c r="X52" s="814"/>
      <c r="Y52" s="814"/>
      <c r="Z52" s="814"/>
      <c r="AA52" s="814"/>
      <c r="AB52" s="81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2</v>
      </c>
      <c r="BM61" s="132" t="str">
        <f>IF(AND(I65="",I66=""),"",INDEX($R$68:$R$72,$BL$61,1))</f>
        <v>Improbable (2)</v>
      </c>
      <c r="BO61" s="131"/>
      <c r="BP61" s="925"/>
      <c r="BQ61" s="925"/>
      <c r="BR61" s="131"/>
      <c r="BS61" s="131" t="s">
        <v>91</v>
      </c>
      <c r="BT61" s="132">
        <f>IF($AK$12&lt;&gt;"",BL61,"")</f>
        <v>2</v>
      </c>
      <c r="BU61" s="132" t="str">
        <f>IF($AK$12&lt;&gt;"",$BM$61,"")</f>
        <v>Improbable (2)</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f>H81</f>
        <v>2</v>
      </c>
      <c r="BM62" s="132" t="str">
        <f>INDEX($R$76:$R$80,$BL$62,1)</f>
        <v>Menor (2)</v>
      </c>
      <c r="BO62" s="131" t="s">
        <v>100</v>
      </c>
      <c r="BP62" s="132">
        <f>BL62-1</f>
        <v>1</v>
      </c>
      <c r="BQ62" s="132" t="str">
        <f>BM62</f>
        <v>Menor (2)</v>
      </c>
      <c r="BR62" s="131"/>
      <c r="BS62" s="131" t="s">
        <v>90</v>
      </c>
      <c r="BT62" s="132">
        <f>IF($AK$12="","",IF($AK$12=1,$BP$62,$BL$62))</f>
        <v>2</v>
      </c>
      <c r="BU62" s="132" t="str">
        <f>IF($AK$12="","",IF($AK$12=1,$BQ$62,$BM$62))</f>
        <v>Menor (2)</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Insignificante (1)</v>
      </c>
      <c r="BM64" s="132" t="str">
        <f>IF($AK$12=1,Datos!$P$3,IF(OR($AK$12=2,$AK$12=3,$AK$12=4),Datos!$Q$3,IF($AK$12=5,Datos!$R$3,"")))</f>
        <v>Menor (2)</v>
      </c>
      <c r="BN64" s="132" t="str">
        <f>IF($AK$12=1,Datos!$P$4,IF(OR($AK$12=2,$AK$12=3,$AK$12=4),Datos!$Q$4,IF($AK$12=5,Datos!$R$4,"")))</f>
        <v>Moderado (3)</v>
      </c>
      <c r="BO64" s="132" t="str">
        <f>IF($AK$12=1,Datos!$P$5,IF(OR($AK$12=2,$AK$12=3,$AK$12=4),Datos!$Q$5,IF($AK$12=5,Datos!$R$5,"")))</f>
        <v>Mayor (4)</v>
      </c>
      <c r="BP64" s="132" t="str">
        <f>IF($AK$12=1,Datos!$P$6,IF(OR($AK$12=2,$AK$12=3,$AK$12=4),Datos!$Q$6,IF($AK$12=5,Datos!$R$6,"")))</f>
        <v>Catastrófico (5)</v>
      </c>
    </row>
    <row r="65" spans="1:75" ht="14.45" customHeight="1">
      <c r="A65" s="56"/>
      <c r="B65" s="57"/>
      <c r="C65" s="57"/>
      <c r="D65" s="57"/>
      <c r="E65" s="914" t="s">
        <v>130</v>
      </c>
      <c r="F65" s="914"/>
      <c r="G65" s="914"/>
      <c r="H65" s="915"/>
      <c r="I65" s="988" t="str">
        <f>IF(Frecuencia!V10="","",Frecuencia!V10)</f>
        <v/>
      </c>
      <c r="J65" s="989"/>
      <c r="K65" s="989"/>
      <c r="L65" s="989"/>
      <c r="M65" s="989"/>
      <c r="N65" s="989"/>
      <c r="O65" s="989"/>
      <c r="P65" s="989"/>
      <c r="Q65" s="989"/>
      <c r="R65" s="989"/>
      <c r="S65" s="989"/>
      <c r="T65" s="989"/>
      <c r="U65" s="989"/>
      <c r="V65" s="989"/>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Rara vez (1)</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14.45" customHeight="1">
      <c r="A66" s="56"/>
      <c r="B66" s="57"/>
      <c r="C66" s="57"/>
      <c r="D66" s="57"/>
      <c r="E66" s="914" t="s">
        <v>128</v>
      </c>
      <c r="F66" s="914"/>
      <c r="G66" s="914"/>
      <c r="H66" s="915"/>
      <c r="I66" s="907" t="str">
        <f>IF(Factibilidad!P15="","",Factibilidad!P15)</f>
        <v>Alguna vez podría ocurrir (2)</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Improbable (2)</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8.5"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Baja</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Posible (3)</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8.5" customHeight="1">
      <c r="A68" s="56"/>
      <c r="B68" s="57"/>
      <c r="C68" s="57"/>
      <c r="D68" s="57"/>
      <c r="E68" s="57"/>
      <c r="F68" s="57"/>
      <c r="G68" s="57"/>
      <c r="H68" s="57"/>
      <c r="I68" s="57"/>
      <c r="J68" s="57"/>
      <c r="K68" s="57"/>
      <c r="L68" s="57"/>
      <c r="M68" s="57"/>
      <c r="N68" s="57"/>
      <c r="O68" s="57"/>
      <c r="P68" s="57"/>
      <c r="Q68" s="57"/>
      <c r="R68" s="816" t="str">
        <f>IF(OR($AK$12=1,$AK$12=2,$AK$12=3,$AK$12=4),Datos!O2,IF($AK$12=5,Datos!O6,""))</f>
        <v>Rara vez (1)</v>
      </c>
      <c r="S68" s="816"/>
      <c r="T68" s="816"/>
      <c r="U68" s="816"/>
      <c r="V68" s="816"/>
      <c r="W68" s="816"/>
      <c r="X68" s="57"/>
      <c r="Y68" s="57"/>
      <c r="Z68" s="875"/>
      <c r="AA68" s="815">
        <f>IF($AK$12=5,4,2)</f>
        <v>2</v>
      </c>
      <c r="AB68" s="878" t="str">
        <f>IF(ISERROR(BL72=TRUE),"",IF(BL72="","",BL72))</f>
        <v/>
      </c>
      <c r="AC68" s="879"/>
      <c r="AD68" s="878" t="str">
        <f>IF(ISERROR(BM72=TRUE),"",IF(BM72="","",BM72))</f>
        <v>X</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Probable (4)</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14.45"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Improbable (2)</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Casi seguro (5)</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14.45" customHeight="1">
      <c r="A70" s="56"/>
      <c r="B70" s="57"/>
      <c r="C70" s="57"/>
      <c r="D70" s="57"/>
      <c r="E70" s="57"/>
      <c r="F70" s="57"/>
      <c r="G70" s="57"/>
      <c r="H70" s="57"/>
      <c r="I70" s="57"/>
      <c r="J70" s="81"/>
      <c r="K70" s="82"/>
      <c r="L70" s="82"/>
      <c r="M70" s="82"/>
      <c r="N70" s="82"/>
      <c r="O70" s="82"/>
      <c r="P70" s="83"/>
      <c r="Q70" s="57"/>
      <c r="R70" s="816" t="str">
        <f>IF(OR($AK$12=1,$AK$12=2,$AK$12=3,$AK$12=4),Datos!O4,IF($AK$12=5,Datos!O4,""))</f>
        <v>Posible (3)</v>
      </c>
      <c r="S70" s="816"/>
      <c r="T70" s="816"/>
      <c r="U70" s="816"/>
      <c r="V70" s="816"/>
      <c r="W70" s="816"/>
      <c r="X70" s="57"/>
      <c r="Y70" s="57"/>
      <c r="Z70" s="875"/>
      <c r="AA70" s="815">
        <f>IF($AK$12=5,3,3)</f>
        <v>3</v>
      </c>
      <c r="AB70" s="878" t="str">
        <f>IF(ISERROR(BL73=TRUE),"",IF(BL73="","",BL73))</f>
        <v/>
      </c>
      <c r="AC70" s="879"/>
      <c r="AD70" s="882" t="str">
        <f>IF(ISERROR(BM73=TRUE),"",IF(BM73="","",BM73))</f>
        <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8.5" customHeight="1">
      <c r="A71" s="56"/>
      <c r="B71" s="57"/>
      <c r="C71" s="57"/>
      <c r="D71" s="57"/>
      <c r="E71" s="57"/>
      <c r="F71" s="57"/>
      <c r="G71" s="57"/>
      <c r="H71" s="57"/>
      <c r="I71" s="57"/>
      <c r="J71" s="817" t="str">
        <f>BM61</f>
        <v>Improbable (2)</v>
      </c>
      <c r="K71" s="817"/>
      <c r="L71" s="817"/>
      <c r="M71" s="817"/>
      <c r="N71" s="817"/>
      <c r="O71" s="817"/>
      <c r="P71" s="817"/>
      <c r="Q71" s="57"/>
      <c r="R71" s="816" t="str">
        <f>IF(OR($AK$12=1,$AK$12=2,$AK$12=3,$AK$12=4),Datos!O5,IF($AK$12=5,Datos!O3,""))</f>
        <v>Probable (4)</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t="s">
        <v>743</v>
      </c>
      <c r="AQ71" s="795"/>
      <c r="AR71" s="795"/>
      <c r="AS71" s="795"/>
      <c r="AT71" s="795"/>
      <c r="AU71" s="795"/>
      <c r="AV71" s="795"/>
      <c r="AW71" s="795"/>
      <c r="AX71" s="795"/>
      <c r="AY71" s="795"/>
      <c r="AZ71" s="795"/>
      <c r="BA71" s="795"/>
      <c r="BB71" s="795"/>
      <c r="BC71" s="795"/>
      <c r="BD71" s="795"/>
      <c r="BE71" s="795"/>
      <c r="BF71" s="795"/>
      <c r="BG71" s="59"/>
      <c r="BK71" s="131">
        <f>AA66</f>
        <v>1</v>
      </c>
      <c r="BL71" s="132" t="str">
        <f>IF(AK12="","",IF(AND(BK65=$BU$61,$BL$64=$BU$62),"X",""))</f>
        <v/>
      </c>
      <c r="BM71" s="132" t="str">
        <f>IF(AK12="","",IF(AND(BK65=$BU$61,$BM$64=$BU$62),"X",""))</f>
        <v/>
      </c>
      <c r="BN71" s="132" t="str">
        <f>IF(AK12="","",IF(AND(BK65=$BU$61,$BN$64=$BU$62),"X",""))</f>
        <v/>
      </c>
      <c r="BO71" s="132" t="str">
        <f>IF(AK12="","",IF(AND(BK65=$BU$61,$BO$64=$BU$62),"X",""))</f>
        <v/>
      </c>
      <c r="BP71" s="132" t="str">
        <f>IF(AK12="","",IF(AND(BK65=$BU$61,$BP$64=$BU$62),"X",""))</f>
        <v/>
      </c>
      <c r="BR71" s="131" t="str">
        <f>AH66</f>
        <v/>
      </c>
      <c r="BS71" s="132">
        <f>IF(AND($AK$12&lt;&gt;Datos!$A$6,OR($I$65=Datos!M2,$I$66=Datos!N2)),1,0)</f>
        <v>0</v>
      </c>
      <c r="BT71" s="132">
        <f>IF(AND($AK$12=Datos!$A$6,OR($I$65=Datos!M2,$I$66=Datos!N2)),5,0)</f>
        <v>0</v>
      </c>
      <c r="BU71" s="78"/>
      <c r="BV71" s="57"/>
      <c r="BW71" s="57"/>
    </row>
    <row r="72" spans="1:75" ht="14.25" customHeight="1">
      <c r="A72" s="56"/>
      <c r="B72" s="57"/>
      <c r="C72" s="57"/>
      <c r="D72" s="57"/>
      <c r="E72" s="57"/>
      <c r="F72" s="57"/>
      <c r="G72" s="57"/>
      <c r="H72" s="57"/>
      <c r="I72" s="57"/>
      <c r="J72" s="84"/>
      <c r="K72" s="85"/>
      <c r="L72" s="85"/>
      <c r="M72" s="85"/>
      <c r="N72" s="85"/>
      <c r="O72" s="85"/>
      <c r="P72" s="86"/>
      <c r="Q72" s="57"/>
      <c r="R72" s="816" t="str">
        <f>IF(OR($AK$12=1,$AK$12=2,$AK$12=3,$AK$12=4),Datos!O6,IF($AK$12=5,Datos!O2,""))</f>
        <v>Casi seguro (5)</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str">
        <f>IF(AK12="","",IF(AND(BK66=$BU$61,$BL$64=$BU$62),"X",""))</f>
        <v/>
      </c>
      <c r="BM72" s="132" t="str">
        <f>IF(AK12="","",IF(AND(BK66=$BU$61,$BM$64=$BU$62),"X",""))</f>
        <v>X</v>
      </c>
      <c r="BN72" s="132" t="str">
        <f>IF(AK12="","",IF(AND(BK66=$BU$61,$BN$64=$BU$62),"X",""))</f>
        <v/>
      </c>
      <c r="BO72" s="132" t="str">
        <f>IF(AK12="","",IF(AND(BK66=$BU$61,$BO$64=$BU$62),"X",""))</f>
        <v/>
      </c>
      <c r="BP72" s="132" t="str">
        <f>IF(AK12="","",IF(AND(BK66=$BU$61,$BP$64=$BU$62),"X",""))</f>
        <v/>
      </c>
      <c r="BR72" s="131" t="str">
        <f>AH68</f>
        <v/>
      </c>
      <c r="BS72" s="132">
        <f>IF(AND($AK$12&lt;&gt;Datos!$A$6,OR($I$65=Datos!M3,$I$66=Datos!N3)),2,0)</f>
        <v>2</v>
      </c>
      <c r="BT72" s="132">
        <f>IF(AND($AK$12=Datos!$A$6,OR($I$65=Datos!M3,$I$66=Datos!N3)),4,0)</f>
        <v>0</v>
      </c>
      <c r="BU72" s="78"/>
      <c r="BV72" s="57"/>
      <c r="BW72" s="57"/>
    </row>
    <row r="73" spans="1:75" ht="28.5"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str">
        <f>IF(AK12="","",IF(AND(BK67=$BU$61,$BL$64=$BU$62),"X",""))</f>
        <v/>
      </c>
      <c r="BM73" s="132" t="str">
        <f>IF(AK12="","",IF(AND(BK67=$BU$61,$BM$64=$BU$62),"X",""))</f>
        <v/>
      </c>
      <c r="BN73" s="132" t="str">
        <f>IF(AK12="","",IF(AND(BK67=$BU$61,$BN$64=$BU$62),"X",""))</f>
        <v/>
      </c>
      <c r="BO73" s="132" t="str">
        <f>IF(AK12="","",IF(AND(BK67=$BU$61,$BO$64=$BU$62),"X",""))</f>
        <v/>
      </c>
      <c r="BP73" s="132" t="str">
        <f>IF(AK12="","",IF(AND(BK67=$BU$61,$BP$64=$BU$62),"X",""))</f>
        <v/>
      </c>
      <c r="BR73" s="131" t="str">
        <f>AH70</f>
        <v/>
      </c>
      <c r="BS73" s="132">
        <f>IF(AND($AK$12&lt;&gt;Datos!$A$6,OR($I$65=Datos!M4,$I$66=Datos!N4)),3,0)</f>
        <v>0</v>
      </c>
      <c r="BT73" s="132">
        <f>IF(AND($AK$12=Datos!$A$6,OR($I$65=Datos!M4,$I$66=Datos!N4)),3,0)</f>
        <v>0</v>
      </c>
      <c r="BU73" s="78"/>
      <c r="BV73" s="57"/>
      <c r="BW73" s="57"/>
    </row>
    <row r="74" spans="1:75" ht="28.5" customHeight="1">
      <c r="A74" s="56"/>
      <c r="B74" s="57"/>
      <c r="C74" s="895"/>
      <c r="D74" s="895"/>
      <c r="E74" s="960" t="str">
        <f>Datos!B2</f>
        <v>Riesgo de Corrupción</v>
      </c>
      <c r="F74" s="961"/>
      <c r="G74" s="961"/>
      <c r="H74" s="962"/>
      <c r="I74" s="959" t="str">
        <f>Datos!B8</f>
        <v>Riesgos de Daño Antijurídico</v>
      </c>
      <c r="J74" s="959"/>
      <c r="K74" s="959"/>
      <c r="L74" s="959"/>
      <c r="M74" s="959" t="str">
        <f>Datos!B4</f>
        <v>Riesgos de Procesos</v>
      </c>
      <c r="N74" s="959"/>
      <c r="O74" s="959"/>
      <c r="P74" s="959"/>
      <c r="Q74" s="87"/>
      <c r="R74" s="87"/>
      <c r="S74" s="88"/>
      <c r="T74" s="57"/>
      <c r="U74" s="57"/>
      <c r="V74" s="57"/>
      <c r="W74" s="57"/>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str">
        <f>IF(AK12="","",IF(AND(BK68=$BU$61,$BL$64=$BU$62),"X",""))</f>
        <v/>
      </c>
      <c r="BM74" s="132" t="str">
        <f>IF(AK12="","",IF(AND(BK68=$BU$61,$BM$64=$BU$62),"X",""))</f>
        <v/>
      </c>
      <c r="BN74" s="132" t="str">
        <f>IF(AK12="","",IF(AND(BK68=$BU$61,$BN$64=$BU$62),"X",""))</f>
        <v/>
      </c>
      <c r="BO74" s="134" t="str">
        <f>IF(AK12="","",IF(AND(BK68=$BU$61,$BO$64=$BU$62),"X",""))</f>
        <v/>
      </c>
      <c r="BP74" s="132" t="str">
        <f>IF(AK12="","",IF(AND(BK68=$BU$61,$BP$64=$BU$62),"X",""))</f>
        <v/>
      </c>
      <c r="BR74" s="131" t="str">
        <f>AH72</f>
        <v/>
      </c>
      <c r="BS74" s="132">
        <f>IF(AND($AK$12&lt;&gt;Datos!$A$6,OR($I$65=Datos!M5,$I$66=Datos!N5)),4,0)</f>
        <v>0</v>
      </c>
      <c r="BT74" s="132">
        <f>IF(AND($AK$12=Datos!$A$6,OR($I$65=Datos!M5,$I$66=Datos!N5)),2,0)</f>
        <v>0</v>
      </c>
      <c r="BU74" s="78"/>
      <c r="BV74" s="69"/>
      <c r="BW74" s="57"/>
    </row>
    <row r="75" spans="1:75" ht="27" customHeight="1">
      <c r="A75" s="56"/>
      <c r="B75" s="57"/>
      <c r="C75" s="895"/>
      <c r="D75" s="895"/>
      <c r="E75" s="959" t="str">
        <f>Datos!B7</f>
        <v>Riesgos de Seguridad Digital</v>
      </c>
      <c r="F75" s="959"/>
      <c r="G75" s="959"/>
      <c r="H75" s="959"/>
      <c r="I75" s="959" t="str">
        <f>Datos!B9</f>
        <v>Oportunidad</v>
      </c>
      <c r="J75" s="959"/>
      <c r="K75" s="959"/>
      <c r="L75" s="959"/>
      <c r="M75" s="963"/>
      <c r="N75" s="964"/>
      <c r="O75" s="964"/>
      <c r="P75" s="965"/>
      <c r="Q75" s="87"/>
      <c r="R75" s="371"/>
      <c r="S75" s="371"/>
      <c r="T75" s="371">
        <f>IF($AK$12=1,Datos!R2,IF(OR($AK$12=2,$AK$12=3),Imp_Est_Pro_Seg!AL5,IF($AK$12=4,'Inventario de Activos'!AN15,IF($AK$12=5,Imp_oportunidad!AP5,""))))</f>
        <v>0</v>
      </c>
      <c r="U75" s="371">
        <f>IF($AK$12=1,Datos!S2,IF(OR($AK$12=2,$AK$12=3),Imp_Est_Pro_Seg!AM5,IF($AK$12=4,'Inventario de Activos'!AO15,IF($AK$12=5,Imp_oportunidad!AQ5,""))))</f>
        <v>0</v>
      </c>
      <c r="V75" s="371">
        <f>IF($AK$12=1,Datos!T2,IF(OR($AK$12=2,$AK$12=3),Imp_Est_Pro_Seg!AN5,IF($AK$12=4,'Inventario de Activos'!AP15,IF($AK$12=5,Imp_oportunidad!AR5,""))))</f>
        <v>0</v>
      </c>
      <c r="W75" s="371">
        <f>IF($AK$12=1,Datos!U2,IF(OR($AK$12=2,$AK$12=3),Imp_Est_Pro_Seg!AO5,IF($AK$12=4,'Inventario de Activos'!AQ15,IF($AK$12=5,Imp_oportunidad!AS5,""))))</f>
        <v>0</v>
      </c>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str">
        <f>IF(AK12="","",IF(AND(BK69=$BU$61,$BL$64=$BU$62),"X",""))</f>
        <v/>
      </c>
      <c r="BM75" s="132" t="str">
        <f>IF(AK12="","",IF(AND(BK69=$BU$61,$BM$64=$BU$62),"X",""))</f>
        <v/>
      </c>
      <c r="BN75" s="132" t="str">
        <f>IF(AK12="","",IF(AND(BK69=$BU$61,$BN$64=$BU$62),"X",""))</f>
        <v/>
      </c>
      <c r="BO75" s="132" t="str">
        <f>IF(AK12="","",IF(AND(BK69=$BU$61,$BO$64=$BU$62),"X",""))</f>
        <v/>
      </c>
      <c r="BP75" s="132" t="str">
        <f>IF(AK12="","",IF(AND(BK69=$BU$61,$BP$64=$BU$62),"X",""))</f>
        <v/>
      </c>
      <c r="BR75" s="131" t="str">
        <f>AH74</f>
        <v/>
      </c>
      <c r="BS75" s="132">
        <f>IF(AND($AK$12&lt;&gt;Datos!$A$6,OR($I$65=Datos!M6,$I$66=Datos!N6)),5,0)</f>
        <v>0</v>
      </c>
      <c r="BT75" s="132">
        <f>IF(AND($AK$12=Datos!$A$6,OR($I$65=Datos!M6,$I$66=Datos!N6)),1,0)</f>
        <v>0</v>
      </c>
      <c r="BU75" s="78"/>
      <c r="BV75" s="57"/>
      <c r="BW75" s="57"/>
    </row>
    <row r="76" spans="1:75" ht="20.2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IF($AK$12=1,Datos!P2,IF(OR($AK$12=2,$AK$12=3),Imp_Est_Pro_Seg!AJ8,IF($AK$12=4,'Inventario de Activos'!AL18,IF($AK$12=5,Imp_oportunidad!AN8,""))))</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2</v>
      </c>
      <c r="BT76" s="131"/>
      <c r="BU76" s="57"/>
      <c r="BV76" s="57"/>
      <c r="BW76" s="57"/>
    </row>
    <row r="77" spans="1:75" ht="20.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IF($AK$12=1,Datos!P3,IF(OR($AK$12=2,$AK$12=3),Imp_Est_Pro_Seg!AK8,IF($AK$12=4,'Inventario de Activos'!AL17,IF($AK$12=5,Imp_oportunidad!AM8,""))))</f>
        <v>Menor (2)</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0.25" customHeight="1">
      <c r="A78" s="56"/>
      <c r="B78" s="57"/>
      <c r="C78" s="57"/>
      <c r="D78" s="57"/>
      <c r="E78" s="966"/>
      <c r="F78" s="966"/>
      <c r="G78" s="966"/>
      <c r="H78" s="966"/>
      <c r="I78" s="967"/>
      <c r="J78" s="956" t="str">
        <f>IF(J71="","", IF(ISERROR(BU62=TRUE),"",BU62))</f>
        <v>Menor (2)</v>
      </c>
      <c r="K78" s="957"/>
      <c r="L78" s="957"/>
      <c r="M78" s="957"/>
      <c r="N78" s="957"/>
      <c r="O78" s="957"/>
      <c r="P78" s="958"/>
      <c r="Q78" s="57"/>
      <c r="R78" s="970" t="str">
        <f>IF($AK$12=1,Enc_Imp_Corrupción!$E$25,IF(OR($AK$12=2,$AK$12=3),Imp_Est_Pro_Seg!AL8,IF($AK$12=4,'Inventario de Activos'!AL18,IF($AK$12=5,Imp_oportunidad!AL8,""))))</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ht="20.25" customHeight="1">
      <c r="A79" s="56"/>
      <c r="B79" s="57"/>
      <c r="C79" s="57"/>
      <c r="D79" s="57"/>
      <c r="E79" s="966"/>
      <c r="F79" s="966"/>
      <c r="G79" s="966"/>
      <c r="H79" s="966"/>
      <c r="I79" s="967"/>
      <c r="J79" s="84"/>
      <c r="K79" s="85"/>
      <c r="L79" s="85"/>
      <c r="M79" s="85"/>
      <c r="N79" s="85"/>
      <c r="O79" s="85"/>
      <c r="P79" s="86"/>
      <c r="Q79" s="57"/>
      <c r="R79" s="970" t="str">
        <f>IF($AK$12=1,Enc_Imp_Corrupción!$E$26,IF(OR($AK$12=2,$AK$12=3),Imp_Est_Pro_Seg!AM8,IF($AK$12=4,'Inventario de Activos'!AL19,IF($AK$12=5,Imp_oportunidad!AK8,""))))</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IF($AK$12=1,Enc_Imp_Corrupción!$E$27,IF(OR($AK$12=2,$AK$12=3),Imp_Est_Pro_Seg!AN8,IF($AK$12=4,'Inventario de Activos'!AL20,IF($AK$12=5,Imp_oportunidad!AJ8,""))))</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f>IF(R76&lt;&gt;"",1,IF(R77&lt;&gt;"",2,IF(R78&lt;&gt;"",3,IF(R79&lt;&gt;"",4,IF(R80&lt;&gt;"",5,"")))))</f>
        <v>2</v>
      </c>
      <c r="I81" s="65"/>
      <c r="J81" s="57"/>
      <c r="K81" s="57"/>
      <c r="L81" s="57"/>
      <c r="M81" s="57"/>
      <c r="N81" s="57"/>
      <c r="O81" s="57"/>
      <c r="P81" s="57"/>
      <c r="Q81" s="57"/>
      <c r="R81" s="57"/>
      <c r="S81" s="57"/>
      <c r="T81" s="57"/>
      <c r="U81" s="57"/>
      <c r="V81" s="57"/>
      <c r="W81" s="57"/>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180" customHeight="1">
      <c r="A86" s="56"/>
      <c r="B86" s="57"/>
      <c r="C86" s="57"/>
      <c r="D86" s="859" t="s">
        <v>744</v>
      </c>
      <c r="E86" s="859"/>
      <c r="F86" s="859"/>
      <c r="G86" s="859"/>
      <c r="H86" s="859"/>
      <c r="I86" s="859"/>
      <c r="J86" s="859"/>
      <c r="K86" s="859"/>
      <c r="L86" s="859"/>
      <c r="M86" s="859"/>
      <c r="N86" s="859"/>
      <c r="O86" s="859"/>
      <c r="P86" s="859"/>
      <c r="Q86" s="859"/>
      <c r="R86" s="859"/>
      <c r="S86" s="859"/>
      <c r="T86" s="860" t="str">
        <f t="shared" ref="T86:T95" si="0">IF(D86&lt;&gt;"","Preventivo","")</f>
        <v>Preventivo</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tr">
        <f t="shared" ref="AL86:AL95" si="1">IF(D86&lt;&gt;"",BQ86,"")</f>
        <v>Fuerte</v>
      </c>
      <c r="AM86" s="797"/>
      <c r="AN86" s="798" t="s">
        <v>374</v>
      </c>
      <c r="AO86" s="799"/>
      <c r="AP86" s="799"/>
      <c r="AQ86" s="800"/>
      <c r="AR86" s="796" t="str">
        <f>IF(AN86&lt;&gt;"",BR86,"")</f>
        <v>Fuerte</v>
      </c>
      <c r="AS86" s="797"/>
      <c r="AT86" s="796" t="str">
        <f t="shared" ref="AT86:AT95" si="2">IF(BV86="","",BV86)</f>
        <v>Fuerte</v>
      </c>
      <c r="AU86" s="801"/>
      <c r="AV86" s="797"/>
      <c r="AW86" s="802" t="str">
        <f>IF(OR(AT86="",BX96=""),"",BX96)</f>
        <v>Fuerte</v>
      </c>
      <c r="AX86" s="803"/>
      <c r="AY86" s="804"/>
      <c r="AZ86" s="802" t="str">
        <f>IF(AW86="","",IF(BW$96&gt;=Datos!$AS$2,Datos!AQ2,Datos!AQ3))</f>
        <v>Directamente</v>
      </c>
      <c r="BA86" s="803"/>
      <c r="BB86" s="804"/>
      <c r="BC86" s="786" t="s">
        <v>745</v>
      </c>
      <c r="BD86" s="787"/>
      <c r="BE86" s="787"/>
      <c r="BF86" s="787"/>
      <c r="BG86" s="78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Fuerte</v>
      </c>
      <c r="BR86" s="132" t="str">
        <f>IF(AN86="","",IF(AN86=Datos!$AP$2,Datos!$AO$2,IF(AN86=Datos!$AP$3,Datos!$AO$3,IF(AN86=Datos!$AP$4,Datos!$AO$4,""))))</f>
        <v>Fuerte</v>
      </c>
      <c r="BS86" s="132" t="str">
        <f>IF(AND(BQ86=$BS$85,BR86=$BS$85),$BS$85,"")</f>
        <v>Fuerte</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Fuerte</v>
      </c>
      <c r="BW86" s="132">
        <f>IF(BV86=Datos!$AO$2,100,IF(BV86=Datos!$AO$3,50,IF(BV86=Datos!$AO$4,0,"")))</f>
        <v>100</v>
      </c>
      <c r="BX86" s="139"/>
      <c r="BY86" s="142"/>
      <c r="BZ86" s="138"/>
    </row>
    <row r="87" spans="1:78" ht="297.75" customHeight="1">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si="1"/>
        <v/>
      </c>
      <c r="AM87" s="797"/>
      <c r="AN87" s="798"/>
      <c r="AO87" s="799"/>
      <c r="AP87" s="799"/>
      <c r="AQ87" s="800"/>
      <c r="AR87" s="796" t="str">
        <f t="shared" ref="AR87:AR95" si="3">IF(AN87&lt;&gt;"",BR87,"")</f>
        <v/>
      </c>
      <c r="AS87" s="797"/>
      <c r="AT87" s="796" t="str">
        <f t="shared" si="2"/>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4">SUM(BI87:BO87)</f>
        <v>0</v>
      </c>
      <c r="BQ87" s="132" t="str">
        <f>IF(D87="","",IF(BP87&gt;=96,Datos!$AO$2,IF(BP87&gt;=86,Datos!$AO$3,IF(BP87&lt;86,Datos!$AO$4,""))))</f>
        <v/>
      </c>
      <c r="BR87" s="132" t="str">
        <f>IF(AN87="","",IF(AN87=Datos!$AP$2,Datos!$AO$2,IF(AN87=Datos!$AP$3,Datos!$AO$3,IF(AN87=Datos!$AP$4,Datos!$AO$4,""))))</f>
        <v/>
      </c>
      <c r="BS87" s="132" t="str">
        <f t="shared" ref="BS87:BS95" si="5">IF(AND(BQ87=$BS$85,BR87=$BS$85),$BS$85,"")</f>
        <v/>
      </c>
      <c r="BT87" s="132" t="str">
        <f t="shared" ref="BT87:BT95" si="6">IF(AND(BQ87=$BS$85,BR87=$BT$85),$BT$85,IF(AND(BQ87=$BT$85,BR87=$BS$85),$BT$85,IF(AND(BQ87=$BT$85,BR87=$BT$85),$BT$85,"")))</f>
        <v/>
      </c>
      <c r="BU87" s="132" t="str">
        <f t="shared" ref="BU87:BU95" si="7">IF(AND(BQ87=$BS$85,BR87=$BU$85),$BU$85,IF(AND(BQ87=$BT$85,BR87=$BU$85),$BU$85,IF(AND(BQ87=$BU$85,BR87=$BS$85),$BU$85,IF(AND(BQ87=$BU$85,BR87=$BT$85),$BU$85,IF(AND(BQ87=$BU$85,BR87=$BU$85),$BU$85,"")))))</f>
        <v/>
      </c>
      <c r="BV87" s="132" t="str">
        <f t="shared" ref="BV87:BV95" si="8">IF(BS87&lt;&gt;"",BS87,IF(BT87&lt;&gt;"",BT87,IF(BU87&lt;&gt;"",BU87,"")))</f>
        <v/>
      </c>
      <c r="BW87" s="132" t="str">
        <f>IF(BV87=Datos!$AO$2,100,IF(BV87=Datos!$AO$3,50,IF(BV87=Datos!$AO$4,0,"")))</f>
        <v/>
      </c>
      <c r="BX87" s="139"/>
      <c r="BY87" s="139"/>
      <c r="BZ87" s="138"/>
    </row>
    <row r="88" spans="1:78" ht="171.75" customHeight="1">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si="3"/>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4"/>
        <v>0</v>
      </c>
      <c r="BQ88" s="132" t="str">
        <f>IF(D88="","",IF(BP88&gt;=96,Datos!$AO$2,IF(BP88&gt;=86,Datos!$AO$3,IF(BP88&lt;86,Datos!$AO$4,""))))</f>
        <v/>
      </c>
      <c r="BR88" s="132" t="str">
        <f>IF(AN88="","",IF(AN88=Datos!$AP$2,Datos!$AO$2,IF(AN88=Datos!$AP$3,Datos!$AO$3,IF(AN88=Datos!$AP$4,Datos!$AO$4,""))))</f>
        <v/>
      </c>
      <c r="BS88" s="132" t="str">
        <f t="shared" si="5"/>
        <v/>
      </c>
      <c r="BT88" s="132" t="str">
        <f t="shared" si="6"/>
        <v/>
      </c>
      <c r="BU88" s="132" t="str">
        <f t="shared" si="7"/>
        <v/>
      </c>
      <c r="BV88" s="132" t="str">
        <f t="shared" si="8"/>
        <v/>
      </c>
      <c r="BW88" s="132" t="str">
        <f>IF(BV88=Datos!$AO$2,100,IF(BV88=Datos!$AO$3,50,IF(BV88=Datos!$AO$4,0,"")))</f>
        <v/>
      </c>
      <c r="BX88" s="139"/>
      <c r="BY88" s="139"/>
      <c r="BZ88" s="138"/>
    </row>
    <row r="89" spans="1:78" ht="26.25" customHeight="1">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t="str">
        <f t="shared" si="3"/>
        <v/>
      </c>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4"/>
        <v>0</v>
      </c>
      <c r="BQ89" s="132" t="str">
        <f>IF(D89="","",IF(BP89&gt;=96,Datos!$AO$2,IF(BP89&gt;=86,Datos!$AO$3,IF(BP89&lt;86,Datos!$AO$4,""))))</f>
        <v/>
      </c>
      <c r="BR89" s="132" t="str">
        <f>IF(AN89="","",IF(AN89=Datos!$AP$2,Datos!$AO$2,IF(AN89=Datos!$AP$3,Datos!$AO$3,IF(AN89=Datos!$AP$4,Datos!$AO$4,""))))</f>
        <v/>
      </c>
      <c r="BS89" s="132" t="str">
        <f t="shared" si="5"/>
        <v/>
      </c>
      <c r="BT89" s="132" t="str">
        <f t="shared" si="6"/>
        <v/>
      </c>
      <c r="BU89" s="132" t="str">
        <f t="shared" si="7"/>
        <v/>
      </c>
      <c r="BV89" s="132" t="str">
        <f t="shared" si="8"/>
        <v/>
      </c>
      <c r="BW89" s="132" t="str">
        <f>IF(BV89=Datos!$AO$2,100,IF(BV89=Datos!$AO$3,50,IF(BV89=Datos!$AO$4,0,"")))</f>
        <v/>
      </c>
      <c r="BX89" s="139"/>
      <c r="BY89" s="139"/>
      <c r="BZ89" s="138"/>
    </row>
    <row r="90" spans="1:78" ht="26.25" customHeight="1">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3"/>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4"/>
        <v>0</v>
      </c>
      <c r="BQ90" s="132" t="str">
        <f>IF(D90="","",IF(BP90&gt;=96,Datos!$AO$2,IF(BP90&gt;=86,Datos!$AO$3,IF(BP90&lt;86,Datos!$AO$4,""))))</f>
        <v/>
      </c>
      <c r="BR90" s="132" t="str">
        <f>IF(AN90="","",IF(AN90=Datos!$AP$2,Datos!$AO$2,IF(AN90=Datos!$AP$3,Datos!$AO$3,IF(AN90=Datos!$AP$4,Datos!$AO$4,""))))</f>
        <v/>
      </c>
      <c r="BS90" s="132" t="str">
        <f t="shared" si="5"/>
        <v/>
      </c>
      <c r="BT90" s="132" t="str">
        <f t="shared" si="6"/>
        <v/>
      </c>
      <c r="BU90" s="132" t="str">
        <f t="shared" si="7"/>
        <v/>
      </c>
      <c r="BV90" s="132" t="str">
        <f t="shared" si="8"/>
        <v/>
      </c>
      <c r="BW90" s="132" t="str">
        <f>IF(BV90=Datos!$AO$2,100,IF(BV90=Datos!$AO$3,50,IF(BV90=Datos!$AO$4,0,"")))</f>
        <v/>
      </c>
      <c r="BX90" s="139"/>
      <c r="BY90" s="139"/>
      <c r="BZ90" s="138"/>
    </row>
    <row r="91" spans="1:78" ht="26.25" customHeight="1">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3"/>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4"/>
        <v>0</v>
      </c>
      <c r="BQ91" s="132" t="str">
        <f>IF(D91="","",IF(BP91&gt;=96,Datos!$AO$2,IF(BP91&gt;=86,Datos!$AO$3,IF(BP91&lt;86,Datos!$AO$4,""))))</f>
        <v/>
      </c>
      <c r="BR91" s="132" t="str">
        <f>IF(AN91="","",IF(AN91=Datos!$AP$2,Datos!$AO$2,IF(AN91=Datos!$AP$3,Datos!$AO$3,IF(AN91=Datos!$AP$4,Datos!$AO$4,""))))</f>
        <v/>
      </c>
      <c r="BS91" s="132" t="str">
        <f t="shared" si="5"/>
        <v/>
      </c>
      <c r="BT91" s="132" t="str">
        <f t="shared" si="6"/>
        <v/>
      </c>
      <c r="BU91" s="132" t="str">
        <f t="shared" si="7"/>
        <v/>
      </c>
      <c r="BV91" s="132" t="str">
        <f t="shared" si="8"/>
        <v/>
      </c>
      <c r="BW91" s="132" t="str">
        <f>IF(BV91=Datos!$AO$2,100,IF(BV91=Datos!$AO$3,50,IF(BV91=Datos!$AO$4,0,"")))</f>
        <v/>
      </c>
      <c r="BX91" s="139"/>
      <c r="BY91" s="139"/>
      <c r="BZ91" s="138"/>
    </row>
    <row r="92" spans="1:78" ht="26.25" customHeight="1">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3"/>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4"/>
        <v>0</v>
      </c>
      <c r="BQ92" s="132" t="str">
        <f>IF(D92="","",IF(BP92&gt;=96,Datos!$AO$2,IF(BP92&gt;=86,Datos!$AO$3,IF(BP92&lt;86,Datos!$AO$4,""))))</f>
        <v/>
      </c>
      <c r="BR92" s="132" t="str">
        <f>IF(AN92="","",IF(AN92=Datos!$AP$2,Datos!$AO$2,IF(AN92=Datos!$AP$3,Datos!$AO$3,IF(AN92=Datos!$AP$4,Datos!$AO$4,""))))</f>
        <v/>
      </c>
      <c r="BS92" s="132" t="str">
        <f t="shared" si="5"/>
        <v/>
      </c>
      <c r="BT92" s="132" t="str">
        <f t="shared" si="6"/>
        <v/>
      </c>
      <c r="BU92" s="132" t="str">
        <f t="shared" si="7"/>
        <v/>
      </c>
      <c r="BV92" s="132" t="str">
        <f t="shared" si="8"/>
        <v/>
      </c>
      <c r="BW92" s="132" t="str">
        <f>IF(BV92=Datos!$AO$2,100,IF(BV92=Datos!$AO$3,50,IF(BV92=Datos!$AO$4,0,"")))</f>
        <v/>
      </c>
      <c r="BX92" s="139"/>
      <c r="BY92" s="139"/>
      <c r="BZ92" s="138"/>
    </row>
    <row r="93" spans="1:78" ht="26.25" customHeight="1">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3"/>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4"/>
        <v>0</v>
      </c>
      <c r="BQ93" s="132" t="str">
        <f>IF(D93="","",IF(BP93&gt;=96,Datos!$AO$2,IF(BP93&gt;=86,Datos!$AO$3,IF(BP93&lt;86,Datos!$AO$4,""))))</f>
        <v/>
      </c>
      <c r="BR93" s="132" t="str">
        <f>IF(AN93="","",IF(AN93=Datos!$AP$2,Datos!$AO$2,IF(AN93=Datos!$AP$3,Datos!$AO$3,IF(AN93=Datos!$AP$4,Datos!$AO$4,""))))</f>
        <v/>
      </c>
      <c r="BS93" s="132" t="str">
        <f t="shared" si="5"/>
        <v/>
      </c>
      <c r="BT93" s="132" t="str">
        <f t="shared" si="6"/>
        <v/>
      </c>
      <c r="BU93" s="132" t="str">
        <f t="shared" si="7"/>
        <v/>
      </c>
      <c r="BV93" s="132" t="str">
        <f t="shared" si="8"/>
        <v/>
      </c>
      <c r="BW93" s="132" t="str">
        <f>IF(BV93=Datos!$AO$2,100,IF(BV93=Datos!$AO$3,50,IF(BV93=Datos!$AO$4,0,"")))</f>
        <v/>
      </c>
      <c r="BX93" s="139"/>
      <c r="BY93" s="139"/>
      <c r="BZ93" s="138"/>
    </row>
    <row r="94" spans="1:78" ht="26.25" customHeight="1">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3"/>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4"/>
        <v>0</v>
      </c>
      <c r="BQ94" s="132" t="str">
        <f>IF(D94="","",IF(BP94&gt;=96,Datos!$AO$2,IF(BP94&gt;=86,Datos!$AO$3,IF(BP94&lt;86,Datos!$AO$4,""))))</f>
        <v/>
      </c>
      <c r="BR94" s="132" t="str">
        <f>IF(AN94="","",IF(AN94=Datos!$AP$2,Datos!$AO$2,IF(AN94=Datos!$AP$3,Datos!$AO$3,IF(AN94=Datos!$AP$4,Datos!$AO$4,""))))</f>
        <v/>
      </c>
      <c r="BS94" s="132" t="str">
        <f t="shared" si="5"/>
        <v/>
      </c>
      <c r="BT94" s="132" t="str">
        <f t="shared" si="6"/>
        <v/>
      </c>
      <c r="BU94" s="132" t="str">
        <f t="shared" si="7"/>
        <v/>
      </c>
      <c r="BV94" s="132" t="str">
        <f t="shared" si="8"/>
        <v/>
      </c>
      <c r="BW94" s="132" t="str">
        <f>IF(BV94=Datos!$AO$2,100,IF(BV94=Datos!$AO$3,50,IF(BV94=Datos!$AO$4,0,"")))</f>
        <v/>
      </c>
      <c r="BX94" s="139"/>
      <c r="BY94" s="139"/>
      <c r="BZ94" s="138"/>
    </row>
    <row r="95" spans="1:78" ht="26.25" customHeight="1">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3"/>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4"/>
        <v>0</v>
      </c>
      <c r="BQ95" s="132" t="str">
        <f>IF(D95="","",IF(BP95&gt;=96,Datos!$AO$2,IF(BP95&gt;=86,Datos!$AO$3,IF(BP95&lt;86,Datos!$AO$4,""))))</f>
        <v/>
      </c>
      <c r="BR95" s="132" t="str">
        <f>IF(AN95="","",IF(AN95=Datos!$AP$2,Datos!$AO$2,IF(AN95=Datos!$AP$3,Datos!$AO$3,IF(AN95=Datos!$AP$4,Datos!$AO$4,""))))</f>
        <v/>
      </c>
      <c r="BS95" s="132" t="str">
        <f t="shared" si="5"/>
        <v/>
      </c>
      <c r="BT95" s="132" t="str">
        <f t="shared" si="6"/>
        <v/>
      </c>
      <c r="BU95" s="132" t="str">
        <f t="shared" si="7"/>
        <v/>
      </c>
      <c r="BV95" s="132" t="str">
        <f t="shared" si="8"/>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100</v>
      </c>
      <c r="BV96" s="132" t="s">
        <v>382</v>
      </c>
      <c r="BW96" s="132">
        <f>IF(COUNTA(D86:D95)=0,0,SUM(BW86:BW95)/(COUNTA(D86:S95)))</f>
        <v>100</v>
      </c>
      <c r="BX96" s="137" t="str">
        <f>IF(BW96="","",IF(BW96=100,Datos!$AO$2,IF(BW96&gt;=50,Datos!$AO$3,Datos!$AO$4)))</f>
        <v>Fuerte</v>
      </c>
      <c r="BY96" s="137" t="str">
        <f>IF(AZ86="","",AZ86)</f>
        <v>Directamente</v>
      </c>
      <c r="BZ96" s="137">
        <f>IF(OR(BX96="",BY96=""),"",IF(AND(BX96=Datos!$AO$2,BY96=Datos!$AQ$2),2,IF(AND(BX96=Datos!$AO$2,BY96=Datos!$AQ$3),0,IF(AND(BX96=Datos!$AO$3,BY96=Datos!$AQ$2),1,IF(AND(BX96=Datos!$AO$3,BY96=Datos!$AQ$3),0,IF(BX96=Datos!$AO$4,0,""))))))</f>
        <v>2</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c r="E101" s="859"/>
      <c r="F101" s="859"/>
      <c r="G101" s="859"/>
      <c r="H101" s="859"/>
      <c r="I101" s="859"/>
      <c r="J101" s="859"/>
      <c r="K101" s="859"/>
      <c r="L101" s="859"/>
      <c r="M101" s="859"/>
      <c r="N101" s="859"/>
      <c r="O101" s="859"/>
      <c r="P101" s="859"/>
      <c r="Q101" s="859"/>
      <c r="R101" s="859"/>
      <c r="S101" s="859"/>
      <c r="T101" s="860" t="str">
        <f>IF(D101&lt;&gt;"","Detectivo","")</f>
        <v/>
      </c>
      <c r="U101" s="860"/>
      <c r="V101" s="860"/>
      <c r="W101" s="860"/>
      <c r="X101" s="798"/>
      <c r="Y101" s="800"/>
      <c r="Z101" s="798"/>
      <c r="AA101" s="800"/>
      <c r="AB101" s="798"/>
      <c r="AC101" s="800"/>
      <c r="AD101" s="798"/>
      <c r="AE101" s="800"/>
      <c r="AF101" s="798"/>
      <c r="AG101" s="800"/>
      <c r="AH101" s="798"/>
      <c r="AI101" s="800"/>
      <c r="AJ101" s="798"/>
      <c r="AK101" s="800"/>
      <c r="AL101" s="796" t="str">
        <f t="shared" ref="AL101:AL110" si="9">IF(D101&lt;&gt;"",BQ101,"")</f>
        <v/>
      </c>
      <c r="AM101" s="797"/>
      <c r="AN101" s="798"/>
      <c r="AO101" s="799"/>
      <c r="AP101" s="799"/>
      <c r="AQ101" s="800"/>
      <c r="AR101" s="796" t="str">
        <f t="shared" ref="AR101:AR110" si="10">IF(AN101&lt;&gt;"",BR101,"")</f>
        <v/>
      </c>
      <c r="AS101" s="797"/>
      <c r="AT101" s="796" t="str">
        <f t="shared" ref="AT101:AT110" si="11">IF(BV101="","",BV101)</f>
        <v/>
      </c>
      <c r="AU101" s="801"/>
      <c r="AV101" s="797"/>
      <c r="AW101" s="802" t="str">
        <f>IF(OR(AT101="",BX111=""),"",BX111)</f>
        <v/>
      </c>
      <c r="AX101" s="803"/>
      <c r="AY101" s="804"/>
      <c r="AZ101" s="802" t="str">
        <f>IF(AW101="","",IF($AK$12=1,Datos!$AR$4,IF(BW$111&gt;=Datos!$AT$2,Datos!$AR$2,IF(BW$111&gt;=Datos!$AT$3,Datos!$AR$3,IF(BW$111&lt;Datos!$AT$3,Datos!$AR$4,"")))))</f>
        <v/>
      </c>
      <c r="BA101" s="803"/>
      <c r="BB101" s="804"/>
      <c r="BC101" s="786"/>
      <c r="BD101" s="787"/>
      <c r="BE101" s="787"/>
      <c r="BF101" s="787"/>
      <c r="BG101" s="788"/>
      <c r="BI101" s="132" t="str">
        <f>IF(X101=Datos!$AH$2,15,"")</f>
        <v/>
      </c>
      <c r="BJ101" s="132" t="str">
        <f>IF(Z101=Datos!$AI$2,15,"")</f>
        <v/>
      </c>
      <c r="BK101" s="132" t="str">
        <f>IF(AB101=Datos!$AJ$2,15,"")</f>
        <v/>
      </c>
      <c r="BL101" s="132" t="str">
        <f>IF(AD101=Datos!$AK$2,15,"")</f>
        <v/>
      </c>
      <c r="BM101" s="132" t="str">
        <f>IF(AF101=Datos!$AL$2,15,"")</f>
        <v/>
      </c>
      <c r="BN101" s="132" t="str">
        <f>IF(AH101=Datos!$AM$2,15,"")</f>
        <v/>
      </c>
      <c r="BO101" s="132" t="str">
        <f>IF(AJ101=Datos!$AN$2,10,IF(AJ101=Datos!$AN$3,5,IF(AJ101=Datos!$AN$4,"","")))</f>
        <v/>
      </c>
      <c r="BP101" s="132">
        <f>SUM(BI101:BO101)</f>
        <v>0</v>
      </c>
      <c r="BQ101" s="132" t="str">
        <f>IF(D101="","",IF(BP101&gt;=96,Datos!$AO$2,IF(BP101&gt;=86,Datos!$AO$3,IF(BP101&lt;86,Datos!$AO$4,""))))</f>
        <v/>
      </c>
      <c r="BR101" s="132" t="str">
        <f>IF(AN101="","",IF(AN101=Datos!$AP$2,Datos!$AO$2,IF(AN101=Datos!$AP$3,Datos!$AO$3,IF(AN101=Datos!$AP$4,Datos!$AO$4,""))))</f>
        <v/>
      </c>
      <c r="BS101" s="132" t="str">
        <f>IF(AND(BQ101=$BS$100,BR101=$BS$100),$BS$100,"")</f>
        <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
      </c>
      <c r="BW101" s="132" t="str">
        <f>IF(BV101=Datos!$AO$2,100,IF(BV101=Datos!$AO$3,50,IF(BV101=Datos!$AO$4,0,"")))</f>
        <v/>
      </c>
      <c r="BX101" s="139"/>
      <c r="BY101" s="142"/>
      <c r="BZ101" s="138"/>
    </row>
    <row r="102" spans="1:78" ht="26.25" customHeight="1">
      <c r="A102" s="56"/>
      <c r="B102" s="57"/>
      <c r="C102" s="57"/>
      <c r="D102" s="859"/>
      <c r="E102" s="859"/>
      <c r="F102" s="859"/>
      <c r="G102" s="859"/>
      <c r="H102" s="859"/>
      <c r="I102" s="859"/>
      <c r="J102" s="859"/>
      <c r="K102" s="859"/>
      <c r="L102" s="859"/>
      <c r="M102" s="859"/>
      <c r="N102" s="859"/>
      <c r="O102" s="859"/>
      <c r="P102" s="859"/>
      <c r="Q102" s="859"/>
      <c r="R102" s="859"/>
      <c r="S102" s="859"/>
      <c r="T102" s="860" t="str">
        <f t="shared" ref="T102:T110" si="12">IF(D102&lt;&gt;"","Detectivo","")</f>
        <v/>
      </c>
      <c r="U102" s="860"/>
      <c r="V102" s="860"/>
      <c r="W102" s="860"/>
      <c r="X102" s="798"/>
      <c r="Y102" s="800"/>
      <c r="Z102" s="798"/>
      <c r="AA102" s="800"/>
      <c r="AB102" s="798"/>
      <c r="AC102" s="800"/>
      <c r="AD102" s="798"/>
      <c r="AE102" s="800"/>
      <c r="AF102" s="798"/>
      <c r="AG102" s="800"/>
      <c r="AH102" s="798"/>
      <c r="AI102" s="800"/>
      <c r="AJ102" s="798"/>
      <c r="AK102" s="800"/>
      <c r="AL102" s="796" t="str">
        <f t="shared" si="9"/>
        <v/>
      </c>
      <c r="AM102" s="797"/>
      <c r="AN102" s="798"/>
      <c r="AO102" s="799"/>
      <c r="AP102" s="799"/>
      <c r="AQ102" s="800"/>
      <c r="AR102" s="796" t="str">
        <f t="shared" si="10"/>
        <v/>
      </c>
      <c r="AS102" s="797"/>
      <c r="AT102" s="796" t="str">
        <f t="shared" si="11"/>
        <v/>
      </c>
      <c r="AU102" s="801"/>
      <c r="AV102" s="797"/>
      <c r="AW102" s="805"/>
      <c r="AX102" s="806"/>
      <c r="AY102" s="807"/>
      <c r="AZ102" s="805"/>
      <c r="BA102" s="806"/>
      <c r="BB102" s="807"/>
      <c r="BC102" s="786"/>
      <c r="BD102" s="787"/>
      <c r="BE102" s="787"/>
      <c r="BF102" s="787"/>
      <c r="BG102" s="788"/>
      <c r="BI102" s="132" t="str">
        <f>IF(X102=Datos!$AH$2,15,"")</f>
        <v/>
      </c>
      <c r="BJ102" s="132" t="str">
        <f>IF(Z102=Datos!$AI$2,15,"")</f>
        <v/>
      </c>
      <c r="BK102" s="132" t="str">
        <f>IF(AB102=Datos!$AJ$2,15,"")</f>
        <v/>
      </c>
      <c r="BL102" s="132" t="str">
        <f>IF(AD102=Datos!$AK$2,15,"")</f>
        <v/>
      </c>
      <c r="BM102" s="132" t="str">
        <f>IF(AF102=Datos!$AL$2,15,"")</f>
        <v/>
      </c>
      <c r="BN102" s="132" t="str">
        <f>IF(AH102=Datos!$AM$2,15,"")</f>
        <v/>
      </c>
      <c r="BO102" s="132" t="str">
        <f>IF(AJ102=Datos!$AN$2,10,IF(AJ102=Datos!$AN$3,5,IF(AJ102=Datos!$AN$4,"","")))</f>
        <v/>
      </c>
      <c r="BP102" s="132">
        <f t="shared" ref="BP102:BP110" si="13">SUM(BI102:BO102)</f>
        <v>0</v>
      </c>
      <c r="BQ102" s="132" t="str">
        <f>IF(D102="","",IF(BP102&gt;=96,Datos!$AO$2,IF(BP102&gt;=86,Datos!$AO$3,IF(BP102&lt;86,Datos!$AO$4,""))))</f>
        <v/>
      </c>
      <c r="BR102" s="132" t="str">
        <f>IF(AN102="","",IF(AN102=Datos!$AP$2,Datos!$AO$2,IF(AN102=Datos!$AP$3,Datos!$AO$3,IF(AN102=Datos!$AP$4,Datos!$AO$4,""))))</f>
        <v/>
      </c>
      <c r="BS102" s="132" t="str">
        <f t="shared" ref="BS102:BS110" si="14">IF(AND(BQ102=$BS$100,BR102=$BS$100),$BS$100,"")</f>
        <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
      </c>
      <c r="BW102" s="132" t="str">
        <f>IF(BV102=Datos!$AO$2,100,IF(BV102=Datos!$AO$3,50,IF(BV102=Datos!$AO$4,0,"")))</f>
        <v/>
      </c>
      <c r="BX102" s="139"/>
      <c r="BY102" s="139"/>
      <c r="BZ102" s="138"/>
    </row>
    <row r="103" spans="1:78" ht="26.25" customHeight="1">
      <c r="A103" s="56"/>
      <c r="B103" s="57"/>
      <c r="C103" s="57"/>
      <c r="D103" s="859"/>
      <c r="E103" s="859"/>
      <c r="F103" s="859"/>
      <c r="G103" s="859"/>
      <c r="H103" s="859"/>
      <c r="I103" s="859"/>
      <c r="J103" s="859"/>
      <c r="K103" s="859"/>
      <c r="L103" s="859"/>
      <c r="M103" s="859"/>
      <c r="N103" s="859"/>
      <c r="O103" s="859"/>
      <c r="P103" s="859"/>
      <c r="Q103" s="859"/>
      <c r="R103" s="859"/>
      <c r="S103" s="859"/>
      <c r="T103" s="860" t="str">
        <f t="shared" si="12"/>
        <v/>
      </c>
      <c r="U103" s="860"/>
      <c r="V103" s="860"/>
      <c r="W103" s="860"/>
      <c r="X103" s="798"/>
      <c r="Y103" s="800"/>
      <c r="Z103" s="798"/>
      <c r="AA103" s="800"/>
      <c r="AB103" s="798"/>
      <c r="AC103" s="800"/>
      <c r="AD103" s="798"/>
      <c r="AE103" s="800"/>
      <c r="AF103" s="798"/>
      <c r="AG103" s="800"/>
      <c r="AH103" s="798"/>
      <c r="AI103" s="800"/>
      <c r="AJ103" s="798"/>
      <c r="AK103" s="800"/>
      <c r="AL103" s="796" t="str">
        <f t="shared" si="9"/>
        <v/>
      </c>
      <c r="AM103" s="797"/>
      <c r="AN103" s="798"/>
      <c r="AO103" s="799"/>
      <c r="AP103" s="799"/>
      <c r="AQ103" s="800"/>
      <c r="AR103" s="796" t="str">
        <f t="shared" si="10"/>
        <v/>
      </c>
      <c r="AS103" s="797"/>
      <c r="AT103" s="796" t="str">
        <f t="shared" si="11"/>
        <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t="str">
        <f>IF(AD103=Datos!$AK$2,15,"")</f>
        <v/>
      </c>
      <c r="BM103" s="132" t="str">
        <f>IF(AF103=Datos!$AL$2,15,"")</f>
        <v/>
      </c>
      <c r="BN103" s="132" t="str">
        <f>IF(AH103=Datos!$AM$2,15,"")</f>
        <v/>
      </c>
      <c r="BO103" s="132" t="str">
        <f>IF(AJ103=Datos!$AN$2,10,IF(AJ103=Datos!$AN$3,5,IF(AJ103=Datos!$AN$4,"","")))</f>
        <v/>
      </c>
      <c r="BP103" s="132">
        <f t="shared" si="13"/>
        <v>0</v>
      </c>
      <c r="BQ103" s="132" t="str">
        <f>IF(D103="","",IF(BP103&gt;=96,Datos!$AO$2,IF(BP103&gt;=86,Datos!$AO$3,IF(BP103&lt;86,Datos!$AO$4,""))))</f>
        <v/>
      </c>
      <c r="BR103" s="132" t="str">
        <f>IF(AN103="","",IF(AN103=Datos!$AP$2,Datos!$AO$2,IF(AN103=Datos!$AP$3,Datos!$AO$3,IF(AN103=Datos!$AP$4,Datos!$AO$4,""))))</f>
        <v/>
      </c>
      <c r="BS103" s="132" t="str">
        <f t="shared" si="14"/>
        <v/>
      </c>
      <c r="BT103" s="132" t="str">
        <f t="shared" si="15"/>
        <v/>
      </c>
      <c r="BU103" s="132" t="str">
        <f t="shared" si="16"/>
        <v/>
      </c>
      <c r="BV103" s="132" t="str">
        <f t="shared" si="17"/>
        <v/>
      </c>
      <c r="BW103" s="132" t="str">
        <f>IF(BV103=Datos!$AO$2,100,IF(BV103=Datos!$AO$3,50,IF(BV103=Datos!$AO$4,0,"")))</f>
        <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0</v>
      </c>
      <c r="BV111" s="132" t="s">
        <v>382</v>
      </c>
      <c r="BW111" s="132">
        <f>IF(COUNTA(D101:D110)=0,0,SUM(BW101:BW110)/(COUNTA(D101:S110)))</f>
        <v>0</v>
      </c>
      <c r="BX111" s="137" t="str">
        <f>IF(BW111="","",IF(BW111=100,Datos!$AO$2,IF(BW111&gt;=50,Datos!$AO$3,Datos!$AO$4)))</f>
        <v>Débil</v>
      </c>
      <c r="BY111" s="137" t="str">
        <f>IF(AZ101="","",AZ101)</f>
        <v/>
      </c>
      <c r="BZ111" s="137" t="str">
        <f>IF(OR(BX111="",BY111=""),"",IF($AK$12=1,0,IF(AND(BX111=Datos!$AO$2,BY111=Datos!$AR$2),2,IF(AND(BX111=Datos!$AO$2,BY111=Datos!$AR$3),1,IF(AND(BX111=Datos!$AO$2,BY111=Datos!$AR$4),0,IF(AND(BX111=Datos!$AO$3,BY111=Datos!$AR$2),1,IF(AND(BX111=Datos!$AO$3,BY111=Datos!$AR$3),0,IF(AND(BX111=Datos!$AO$3,BY111=Datos!$AR$4),0,IF(BX111=Datos!$AO$4,0,"")))))))))</f>
        <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0</v>
      </c>
    </row>
    <row r="114" spans="1:73" ht="27" customHeight="1">
      <c r="A114" s="99"/>
      <c r="B114" s="250"/>
      <c r="C114" s="250"/>
      <c r="D114" s="250"/>
      <c r="E114" s="250"/>
      <c r="F114" s="250"/>
      <c r="G114" s="250"/>
      <c r="H114" s="250"/>
      <c r="I114" s="250"/>
      <c r="J114" s="250"/>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50"/>
      <c r="C115" s="250"/>
      <c r="D115" s="250"/>
      <c r="E115" s="250"/>
      <c r="F115" s="250"/>
      <c r="G115" s="250"/>
      <c r="H115" s="250"/>
      <c r="I115" s="250"/>
      <c r="J115" s="250"/>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50"/>
      <c r="C116" s="250"/>
      <c r="D116" s="250"/>
      <c r="E116" s="250"/>
      <c r="F116" s="250"/>
      <c r="G116" s="250"/>
      <c r="H116" s="250"/>
      <c r="I116" s="250"/>
      <c r="J116" s="250"/>
      <c r="K116" s="58"/>
      <c r="L116" s="58"/>
      <c r="M116" s="57"/>
      <c r="N116" s="57"/>
      <c r="O116" s="57"/>
      <c r="P116" s="57"/>
      <c r="Q116" s="57"/>
      <c r="R116" s="57"/>
      <c r="S116" s="57"/>
      <c r="T116" s="57"/>
      <c r="U116" s="902" t="s">
        <v>91</v>
      </c>
      <c r="V116" s="903"/>
      <c r="W116" s="903"/>
      <c r="X116" s="903"/>
      <c r="Y116" s="903"/>
      <c r="Z116" s="904">
        <f>IF(COUNTA(D86:D95)=0,0,IF(BZ96=0,0,BZ96))</f>
        <v>2</v>
      </c>
      <c r="AA116" s="905"/>
      <c r="AB116" s="57"/>
      <c r="AC116" s="57"/>
      <c r="AD116" s="57"/>
      <c r="AE116" s="896" t="s">
        <v>90</v>
      </c>
      <c r="AF116" s="896"/>
      <c r="AG116" s="896"/>
      <c r="AH116" s="896"/>
      <c r="AI116" s="897"/>
      <c r="AJ116" s="906">
        <f>IF(COUNTA(D101:D110)=0,0,IF(BZ111=0,0,BZ111))</f>
        <v>0</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50"/>
      <c r="C117" s="250"/>
      <c r="D117" s="250"/>
      <c r="E117" s="250"/>
      <c r="F117" s="250"/>
      <c r="G117" s="250"/>
      <c r="H117" s="250"/>
      <c r="I117" s="250"/>
      <c r="J117" s="250"/>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50"/>
      <c r="C118" s="250"/>
      <c r="D118" s="250"/>
      <c r="E118" s="250"/>
      <c r="F118" s="250"/>
      <c r="G118" s="250"/>
      <c r="H118" s="250"/>
      <c r="I118" s="250"/>
      <c r="J118" s="250"/>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50"/>
      <c r="C119" s="250"/>
      <c r="D119" s="250"/>
      <c r="E119" s="250"/>
      <c r="F119" s="250"/>
      <c r="G119" s="250"/>
      <c r="H119" s="250"/>
      <c r="I119" s="250"/>
      <c r="J119" s="250"/>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f>IF(AK12=Datos!A6,BQ132,BL132)</f>
        <v>1</v>
      </c>
      <c r="BM122" s="66" t="str">
        <f>INDEX($R$122:$W$126,$BL$122,1)</f>
        <v>Rara vez (1)</v>
      </c>
      <c r="BP122" s="818"/>
      <c r="BQ122" s="818"/>
      <c r="BS122" s="52" t="s">
        <v>91</v>
      </c>
      <c r="BT122" s="66">
        <f>IF($AK$12&lt;&gt;"",BL122,"")</f>
        <v>1</v>
      </c>
      <c r="BU122" s="66" t="str">
        <f>IF($AK$12&lt;&gt;"",$BM$122,"")</f>
        <v>Rara vez (1)</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f>IF($AK$12&lt;&gt;"",(INDEX($BK$125:$BN$131,MATCH($BT$62,$BK$125:$BK$131,0),MATCH($AJ$116,$BK$126:$BN$126,0))),"")</f>
        <v>2</v>
      </c>
      <c r="BM123" s="66" t="str">
        <f>INDEX($R$129:$W$133,$BL$123,1)</f>
        <v>Menor (2)</v>
      </c>
      <c r="BO123" s="52" t="s">
        <v>108</v>
      </c>
      <c r="BP123" s="66">
        <f>IF($AK$12&lt;&gt;"",(INDEX($BK$125:$BN$131,MATCH($BT$62,$BK$125:$BK$131,0),MATCH($AJ$116,$BK$126:$BN$126,0))),"")</f>
        <v>2</v>
      </c>
      <c r="BQ123" s="66" t="str">
        <f>INDEX($R$129:$W$133,$BP$123+1,1)</f>
        <v>Moderado (3)</v>
      </c>
      <c r="BS123" s="52" t="s">
        <v>90</v>
      </c>
      <c r="BT123" s="66">
        <f>IF($AK$12="","",IF($AK$12=1,$BP$123,$BL$123))</f>
        <v>2</v>
      </c>
      <c r="BU123" s="66" t="str">
        <f>IF($AK$12="","",IF($AK$12=1,$BQ$123,$BM$123))</f>
        <v>Menor (2)</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X</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Baja</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Rara vez (1)</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Insignificante (1)</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t="s">
        <v>746</v>
      </c>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Menor (2)</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Moderado (3)</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Mayor (4)</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f>IF($AK$12="","",IF($AK$12&lt;&gt;Datos!A6,(INDEX($BK$125:$BN$131,MATCH($BT$61,$BK$125:$BK$131,0),MATCH($Z$116,$BK$126:$BN$126,0)))))</f>
        <v>1</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Menor (2)</v>
      </c>
      <c r="K133" s="930"/>
      <c r="L133" s="930"/>
      <c r="M133" s="930"/>
      <c r="N133" s="930"/>
      <c r="O133" s="930"/>
      <c r="P133" s="930"/>
      <c r="Q133" s="57"/>
      <c r="R133" s="877" t="str">
        <f>IF($AK$12=1,Datos!P6,IF(OR($AK$12=2,$AK$12=3,$AK$12=4),Datos!Q6,IF($AK$12=5,Datos!R6,"")))</f>
        <v>Catastrófico (5)</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f>IF($AK$12="","",IF($AK$12&lt;&gt;Datos!A6,(INDEX($BK$125:$BN$131,MATCH($BT$62,$BK$125:$BK$131,0),MATCH($AJ$116,$BK$126:$BN$126,0)))))</f>
        <v>2</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str">
        <f>IF(AK12="","",IF(AND(BK65=$BU$122,$BL$64=$BU$123),"X",""))</f>
        <v/>
      </c>
      <c r="BM139" s="66" t="str">
        <f>IF(AK12="","",IF(AND(BK65=$BU$122,$BM$64=$BU$123),"X",""))</f>
        <v>X</v>
      </c>
      <c r="BN139" s="66" t="str">
        <f>IF(AK12="","",IF(AND(BK65=$BU$122,$BN$64=$BU$123),"X",""))</f>
        <v/>
      </c>
      <c r="BO139" s="66" t="str">
        <f>IF(AK12="","",IF(AND(BK65=$BU$122,$BO$64=$BU$123),"X",""))</f>
        <v/>
      </c>
      <c r="BP139" s="66" t="str">
        <f>IF(AK12="","",IF(AND(BK65=$BU$122,$BP$64=$BU$123),"X",""))</f>
        <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str">
        <f>IF(AK12="","",IF(AND(BK66=$BU$122,$BL$64=$BU$123),"X",""))</f>
        <v/>
      </c>
      <c r="BM140" s="66" t="str">
        <f>IF(AK12="","",IF(AND(BK66=$BU$122,$BM$64=$BU$123),"X",""))</f>
        <v/>
      </c>
      <c r="BN140" s="66" t="str">
        <f>IF(AK12="","",IF(AND(BK66=$BU$122,$BN$64=$BU$123),"X",""))</f>
        <v/>
      </c>
      <c r="BO140" s="66" t="str">
        <f>IF(AK12="","",IF(AND(BK66=$BU$122,$BO$64=$BU$123),"X",""))</f>
        <v/>
      </c>
      <c r="BP140" s="66" t="str">
        <f>IF(AK12="","",IF(AND(BK66=$BU$122,$BP$64=$BU$123),"X",""))</f>
        <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str">
        <f>IF(AK12="","",IF(AND(BK67=$BU$122,$BL$64=$BU$123),"X",""))</f>
        <v/>
      </c>
      <c r="BM141" s="66" t="str">
        <f>IF(AK12="","",IF(AND(BK67=$BU$122,$BM$64=$BU$123),"X",""))</f>
        <v/>
      </c>
      <c r="BN141" s="66" t="str">
        <f>IF(AK12="","",IF(AND(BK67=$BU$122,$BN$64=$BU$123),"X",""))</f>
        <v/>
      </c>
      <c r="BO141" s="66" t="str">
        <f>IF(AK12="","",IF(AND(BK67=$BU$122,$BO$64=$BU$123),"X",""))</f>
        <v/>
      </c>
      <c r="BP141" s="66" t="str">
        <f>IF(AK12="","",IF(AND(BK67=$BU$122,$BP$64=$BU$123),"X",""))</f>
        <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str">
        <f>IF(AK12="","",IF(AND(BK68=$BU$122,$BL$64=$BU$123),"X",""))</f>
        <v/>
      </c>
      <c r="BM142" s="66" t="str">
        <f>IF(AK12="","",IF(AND(BK68=$BU$122,$BM$64=$BU$123),"X",""))</f>
        <v/>
      </c>
      <c r="BN142" s="66" t="str">
        <f>IF(AK12="","",IF(AND(BK68=$BU$122,$BN$64=$BU$123),"X",""))</f>
        <v/>
      </c>
      <c r="BO142" s="89" t="str">
        <f>IF(AK12="","",IF(AND(BK68=$BU$122,$BO$64=$BU$123),"X",""))</f>
        <v/>
      </c>
      <c r="BP142" s="66" t="str">
        <f>IF(AK12="","",IF(AND(BK68=$BU$122,$BP$64=$BU$123),"X",""))</f>
        <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str">
        <f>IF(AK12="","",IF(AND(BK69=$BU$122,$BL$64=$BU$123),"X",""))</f>
        <v/>
      </c>
      <c r="BM143" s="66" t="str">
        <f>IF(AK12="","",IF(AND(BK69=$BU$122,$BM$64=$BU$123),"X",""))</f>
        <v/>
      </c>
      <c r="BN143" s="66" t="str">
        <f>IF(AK12="","",IF(AND(BK69=$BU$122,$BN$64=$BU$123),"X",""))</f>
        <v/>
      </c>
      <c r="BO143" s="66" t="str">
        <f>IF(AK12="","",IF(AND(BK69=$BU$122,$BO$64=$BU$123),"X",""))</f>
        <v/>
      </c>
      <c r="BP143" s="66" t="str">
        <f>IF(AK12="","",IF(AND(BK69=$BU$122,$BP$64=$BU$123),"X",""))</f>
        <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434</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verficar por parte del funcionario encargado a demanda, si las solcitudes en ejercicio del derecho de preferencia cumplen con los requisitos y son presentadas en el término señalado,  incluyendo esta información en la base de datos de derecho de preferencia, dejando contancia del estudio de la misma en la publicación de resultados.</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6"/>
      <c r="BB179" s="736"/>
      <c r="BC179" s="736"/>
      <c r="BD179" s="736"/>
      <c r="BE179" s="736"/>
      <c r="BF179" s="736"/>
      <c r="BG179" s="299"/>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249">
        <v>1</v>
      </c>
    </row>
    <row r="231" spans="63:64">
      <c r="BK231" s="82"/>
    </row>
  </sheetData>
  <sheetProtection algorithmName="SHA-512" hashValue="t+2EKRrdC2cgWh4pbC2CLE2WtYB3QB5y8YuQ4Gp8yPXUuxnVhcFlO98n85f4TcjATpnIeIMfVHkP5igbB4Yv1w==" saltValue="1fQu85ZeN9O0PwCG2fT8jw==" spinCount="100000" sheet="1" objects="1" scenarios="1" formatColumns="0" formatRows="0"/>
  <mergeCells count="866">
    <mergeCell ref="R80:W80"/>
    <mergeCell ref="D214:BB214"/>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06:U206"/>
    <mergeCell ref="V206:AM206"/>
    <mergeCell ref="AN206:BG206"/>
    <mergeCell ref="D207:U207"/>
    <mergeCell ref="V207:AM207"/>
    <mergeCell ref="AN207:BG207"/>
    <mergeCell ref="D205:U205"/>
    <mergeCell ref="V205:AM205"/>
    <mergeCell ref="AN205:BG205"/>
    <mergeCell ref="D199:BB199"/>
    <mergeCell ref="BC199:BG199"/>
    <mergeCell ref="D200:BB200"/>
    <mergeCell ref="D202:BG202"/>
    <mergeCell ref="D203:U203"/>
    <mergeCell ref="V203:AM203"/>
    <mergeCell ref="AN203:BG203"/>
    <mergeCell ref="BA197:BF197"/>
    <mergeCell ref="E198:U198"/>
    <mergeCell ref="V198:AG198"/>
    <mergeCell ref="AH198:AP198"/>
    <mergeCell ref="AQ198:AZ198"/>
    <mergeCell ref="BA198:BF198"/>
    <mergeCell ref="D204:U204"/>
    <mergeCell ref="V204:AM204"/>
    <mergeCell ref="AN204:BG204"/>
    <mergeCell ref="D189:D198"/>
    <mergeCell ref="E197:U197"/>
    <mergeCell ref="V197:AG197"/>
    <mergeCell ref="AH197:AP197"/>
    <mergeCell ref="AQ197:AZ197"/>
    <mergeCell ref="BA193:BF193"/>
    <mergeCell ref="BA194:BF194"/>
    <mergeCell ref="E195:U195"/>
    <mergeCell ref="V195:AG195"/>
    <mergeCell ref="AH195:AP195"/>
    <mergeCell ref="AQ195:AZ195"/>
    <mergeCell ref="BA195:BF195"/>
    <mergeCell ref="E196:U196"/>
    <mergeCell ref="V196:AG196"/>
    <mergeCell ref="AH196:AP196"/>
    <mergeCell ref="AQ196:AZ196"/>
    <mergeCell ref="BA196:BF196"/>
    <mergeCell ref="E188:U188"/>
    <mergeCell ref="V188:AG188"/>
    <mergeCell ref="AH188:AP188"/>
    <mergeCell ref="AQ188:AZ188"/>
    <mergeCell ref="BA188:BF188"/>
    <mergeCell ref="E189:U189"/>
    <mergeCell ref="V189:AG189"/>
    <mergeCell ref="AH189:AP189"/>
    <mergeCell ref="AQ189:AZ189"/>
    <mergeCell ref="E191:U191"/>
    <mergeCell ref="V191:AG191"/>
    <mergeCell ref="AH191:AP191"/>
    <mergeCell ref="AQ191:AZ191"/>
    <mergeCell ref="E194:U194"/>
    <mergeCell ref="V194:AG194"/>
    <mergeCell ref="AH194:AP194"/>
    <mergeCell ref="AQ194:AZ194"/>
    <mergeCell ref="BA189:BF189"/>
    <mergeCell ref="E190:U190"/>
    <mergeCell ref="V190:AG190"/>
    <mergeCell ref="AH190:AP190"/>
    <mergeCell ref="AQ190:AZ190"/>
    <mergeCell ref="BA190:BF190"/>
    <mergeCell ref="BA191:BF191"/>
    <mergeCell ref="E192:U192"/>
    <mergeCell ref="V192:AG192"/>
    <mergeCell ref="AH192:AP192"/>
    <mergeCell ref="AQ192:AZ192"/>
    <mergeCell ref="BA192:BF192"/>
    <mergeCell ref="E193:U193"/>
    <mergeCell ref="V193:AG193"/>
    <mergeCell ref="AH193:AP193"/>
    <mergeCell ref="AQ193:AZ193"/>
    <mergeCell ref="AQ183:AZ183"/>
    <mergeCell ref="BA183:BF183"/>
    <mergeCell ref="BA186:BF186"/>
    <mergeCell ref="E187:U187"/>
    <mergeCell ref="V187:AG187"/>
    <mergeCell ref="AH187:AP187"/>
    <mergeCell ref="AQ187:AZ187"/>
    <mergeCell ref="BA187:BF187"/>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0:BF180"/>
    <mergeCell ref="E181:U181"/>
    <mergeCell ref="V181:AG181"/>
    <mergeCell ref="AH181:AP181"/>
    <mergeCell ref="AQ181:AZ181"/>
    <mergeCell ref="BA181:BF181"/>
    <mergeCell ref="D179:D188"/>
    <mergeCell ref="E179:U179"/>
    <mergeCell ref="V179:AG179"/>
    <mergeCell ref="AH179:AP179"/>
    <mergeCell ref="AQ179:AZ179"/>
    <mergeCell ref="BA179:BF179"/>
    <mergeCell ref="E180:U180"/>
    <mergeCell ref="V180:AG180"/>
    <mergeCell ref="AH180:AP180"/>
    <mergeCell ref="AQ180:AZ180"/>
    <mergeCell ref="E182:U182"/>
    <mergeCell ref="V182:AG182"/>
    <mergeCell ref="AH182:AP182"/>
    <mergeCell ref="AQ182:AZ182"/>
    <mergeCell ref="BA182:BF182"/>
    <mergeCell ref="E183:U183"/>
    <mergeCell ref="V183:AG183"/>
    <mergeCell ref="AH183:AP183"/>
    <mergeCell ref="D176:BG176"/>
    <mergeCell ref="D177:U178"/>
    <mergeCell ref="V177:BG177"/>
    <mergeCell ref="V178:AG178"/>
    <mergeCell ref="AH178:AP178"/>
    <mergeCell ref="AQ178:AZ178"/>
    <mergeCell ref="BA178:BF178"/>
    <mergeCell ref="E172:U172"/>
    <mergeCell ref="V172:AG172"/>
    <mergeCell ref="AH172:AP172"/>
    <mergeCell ref="AQ172:AZ172"/>
    <mergeCell ref="BA172:BF172"/>
    <mergeCell ref="E173:U173"/>
    <mergeCell ref="V173:AG173"/>
    <mergeCell ref="AH173:AP173"/>
    <mergeCell ref="AQ173:AZ173"/>
    <mergeCell ref="BA173:BF173"/>
    <mergeCell ref="D164:D173"/>
    <mergeCell ref="E170:U170"/>
    <mergeCell ref="V170:AG170"/>
    <mergeCell ref="AH170:AP170"/>
    <mergeCell ref="AQ170:AZ170"/>
    <mergeCell ref="BA170:BF170"/>
    <mergeCell ref="E171:U171"/>
    <mergeCell ref="V171:AG171"/>
    <mergeCell ref="AH171:AP171"/>
    <mergeCell ref="AQ171:AZ171"/>
    <mergeCell ref="BA171:BF171"/>
    <mergeCell ref="E168:U168"/>
    <mergeCell ref="V168:AG168"/>
    <mergeCell ref="AH168:AP168"/>
    <mergeCell ref="AQ168:AZ168"/>
    <mergeCell ref="BA168:BF168"/>
    <mergeCell ref="E169:U169"/>
    <mergeCell ref="V169:AG169"/>
    <mergeCell ref="AH169:AP169"/>
    <mergeCell ref="AQ169:AZ169"/>
    <mergeCell ref="BA169:BF169"/>
    <mergeCell ref="E166:U166"/>
    <mergeCell ref="V166:AG166"/>
    <mergeCell ref="AH166:AP166"/>
    <mergeCell ref="AQ166:AZ166"/>
    <mergeCell ref="BA166:BF166"/>
    <mergeCell ref="E167:U167"/>
    <mergeCell ref="V167:AG167"/>
    <mergeCell ref="AH167:AP167"/>
    <mergeCell ref="AQ167:AZ167"/>
    <mergeCell ref="BA167:BF167"/>
    <mergeCell ref="BA164:BF164"/>
    <mergeCell ref="E165:U165"/>
    <mergeCell ref="V165:AG165"/>
    <mergeCell ref="AH165:AP165"/>
    <mergeCell ref="AQ165:AZ165"/>
    <mergeCell ref="BA165:BF165"/>
    <mergeCell ref="E163:U163"/>
    <mergeCell ref="V163:AG163"/>
    <mergeCell ref="AH163:AP163"/>
    <mergeCell ref="AQ163:AZ163"/>
    <mergeCell ref="BA163:BF163"/>
    <mergeCell ref="E164:U164"/>
    <mergeCell ref="V164:AG164"/>
    <mergeCell ref="AH164:AP164"/>
    <mergeCell ref="AQ164:AZ164"/>
    <mergeCell ref="E161:U161"/>
    <mergeCell ref="V161:AG161"/>
    <mergeCell ref="AH161:AP161"/>
    <mergeCell ref="AQ161:AZ161"/>
    <mergeCell ref="BA161:BF161"/>
    <mergeCell ref="E162:U162"/>
    <mergeCell ref="V162:AG162"/>
    <mergeCell ref="AH162:AP162"/>
    <mergeCell ref="AQ162:AZ162"/>
    <mergeCell ref="BA162:BF162"/>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AQ155:AZ155"/>
    <mergeCell ref="BA155:BF155"/>
    <mergeCell ref="E156:U156"/>
    <mergeCell ref="V156:AG156"/>
    <mergeCell ref="AH156:AP156"/>
    <mergeCell ref="AQ156:AZ156"/>
    <mergeCell ref="BA156:BF156"/>
    <mergeCell ref="BA153:BF153"/>
    <mergeCell ref="D154:D163"/>
    <mergeCell ref="E154:U154"/>
    <mergeCell ref="V154:AG154"/>
    <mergeCell ref="AH154:AP154"/>
    <mergeCell ref="AQ154:AZ154"/>
    <mergeCell ref="BA154:BF154"/>
    <mergeCell ref="E155:U155"/>
    <mergeCell ref="V155:AG155"/>
    <mergeCell ref="AH155:AP155"/>
    <mergeCell ref="E157:U157"/>
    <mergeCell ref="V157:AG157"/>
    <mergeCell ref="AH157:AP157"/>
    <mergeCell ref="AQ157:AZ157"/>
    <mergeCell ref="BA157:BF157"/>
    <mergeCell ref="E158:U158"/>
    <mergeCell ref="V158:AG158"/>
    <mergeCell ref="AM144:AN144"/>
    <mergeCell ref="AO144:AR144"/>
    <mergeCell ref="D148:J149"/>
    <mergeCell ref="L148:BF149"/>
    <mergeCell ref="D151:BG151"/>
    <mergeCell ref="D152:U153"/>
    <mergeCell ref="V152:BG152"/>
    <mergeCell ref="V153:AG153"/>
    <mergeCell ref="AH153:AP153"/>
    <mergeCell ref="AQ153:AZ153"/>
    <mergeCell ref="J133:P133"/>
    <mergeCell ref="R133:W133"/>
    <mergeCell ref="A140:J140"/>
    <mergeCell ref="G143:K145"/>
    <mergeCell ref="T144:U144"/>
    <mergeCell ref="V144:W144"/>
    <mergeCell ref="AF130:AG131"/>
    <mergeCell ref="AH130:AI131"/>
    <mergeCell ref="AJ130:AK131"/>
    <mergeCell ref="R131:W131"/>
    <mergeCell ref="R132:W132"/>
    <mergeCell ref="AA132:AA133"/>
    <mergeCell ref="AB132:AC133"/>
    <mergeCell ref="AD132:AE133"/>
    <mergeCell ref="AF132:AG133"/>
    <mergeCell ref="AH132:AI133"/>
    <mergeCell ref="AF128:AG129"/>
    <mergeCell ref="AH128:AI129"/>
    <mergeCell ref="AJ128:AK129"/>
    <mergeCell ref="AP128:BF128"/>
    <mergeCell ref="R129:W129"/>
    <mergeCell ref="AP129:BF133"/>
    <mergeCell ref="R130:W130"/>
    <mergeCell ref="AA130:AA131"/>
    <mergeCell ref="AB130:AC131"/>
    <mergeCell ref="AD130:AE131"/>
    <mergeCell ref="AD128:AE129"/>
    <mergeCell ref="AJ132:AK133"/>
    <mergeCell ref="BL125:BN125"/>
    <mergeCell ref="BQ125:BS125"/>
    <mergeCell ref="J126:P126"/>
    <mergeCell ref="R126:W126"/>
    <mergeCell ref="AA126:AA127"/>
    <mergeCell ref="AB126:AC127"/>
    <mergeCell ref="AD126:AE127"/>
    <mergeCell ref="AF126:AG127"/>
    <mergeCell ref="AH126:AI127"/>
    <mergeCell ref="AJ126:AK127"/>
    <mergeCell ref="AF124:AG125"/>
    <mergeCell ref="AH124:AI125"/>
    <mergeCell ref="AJ124:AK125"/>
    <mergeCell ref="AP124:BF124"/>
    <mergeCell ref="R125:W125"/>
    <mergeCell ref="AP125:BF126"/>
    <mergeCell ref="E124:P124"/>
    <mergeCell ref="R124:W124"/>
    <mergeCell ref="Z124:Z133"/>
    <mergeCell ref="AA124:AA125"/>
    <mergeCell ref="AB124:AC125"/>
    <mergeCell ref="AD124:AE125"/>
    <mergeCell ref="AA128:AA129"/>
    <mergeCell ref="AB128:AC129"/>
    <mergeCell ref="R123:W123"/>
    <mergeCell ref="AB123:AC123"/>
    <mergeCell ref="AD123:AE123"/>
    <mergeCell ref="AF123:AG123"/>
    <mergeCell ref="AH123:AI123"/>
    <mergeCell ref="AJ123:AK123"/>
    <mergeCell ref="Z120:AK120"/>
    <mergeCell ref="BK120:BM121"/>
    <mergeCell ref="D121:G121"/>
    <mergeCell ref="D110:S110"/>
    <mergeCell ref="T110:W110"/>
    <mergeCell ref="X110:Y110"/>
    <mergeCell ref="Z110:AA110"/>
    <mergeCell ref="AB110:AC110"/>
    <mergeCell ref="BP121:BP122"/>
    <mergeCell ref="BQ121:BQ122"/>
    <mergeCell ref="R122:W122"/>
    <mergeCell ref="AB122:AK122"/>
    <mergeCell ref="AR110:AS110"/>
    <mergeCell ref="AT110:AV110"/>
    <mergeCell ref="BC110:BG110"/>
    <mergeCell ref="A113:J113"/>
    <mergeCell ref="U115:AK115"/>
    <mergeCell ref="U116:Y116"/>
    <mergeCell ref="Z116:AA116"/>
    <mergeCell ref="AE116:AI116"/>
    <mergeCell ref="AJ116:AK116"/>
    <mergeCell ref="AD110:AE110"/>
    <mergeCell ref="AF110:AG110"/>
    <mergeCell ref="AH110:AI110"/>
    <mergeCell ref="AJ110:AK110"/>
    <mergeCell ref="AL110:AM110"/>
    <mergeCell ref="AN110:AQ110"/>
    <mergeCell ref="AL108:AM108"/>
    <mergeCell ref="AN108:AQ108"/>
    <mergeCell ref="AR108:AS108"/>
    <mergeCell ref="AT108:AV108"/>
    <mergeCell ref="AL109:AM109"/>
    <mergeCell ref="AN109:AQ109"/>
    <mergeCell ref="AR109:AS109"/>
    <mergeCell ref="AT109:AV109"/>
    <mergeCell ref="BC109:BG109"/>
    <mergeCell ref="D109:S109"/>
    <mergeCell ref="T109:W109"/>
    <mergeCell ref="X109:Y109"/>
    <mergeCell ref="Z109:AA109"/>
    <mergeCell ref="AB109:AC109"/>
    <mergeCell ref="AD109:AE109"/>
    <mergeCell ref="AF109:AG109"/>
    <mergeCell ref="AH109:AI109"/>
    <mergeCell ref="AJ109:AK109"/>
    <mergeCell ref="D107:S107"/>
    <mergeCell ref="T107:W107"/>
    <mergeCell ref="X107:Y107"/>
    <mergeCell ref="Z107:AA107"/>
    <mergeCell ref="AB107:AC107"/>
    <mergeCell ref="AR107:AS107"/>
    <mergeCell ref="AT107:AV107"/>
    <mergeCell ref="BC107:BG107"/>
    <mergeCell ref="D108:S108"/>
    <mergeCell ref="T108:W108"/>
    <mergeCell ref="X108:Y108"/>
    <mergeCell ref="Z108:AA108"/>
    <mergeCell ref="AB108:AC108"/>
    <mergeCell ref="AD108:AE108"/>
    <mergeCell ref="AF108:AG108"/>
    <mergeCell ref="AD107:AE107"/>
    <mergeCell ref="AF107:AG107"/>
    <mergeCell ref="AH107:AI107"/>
    <mergeCell ref="AJ107:AK107"/>
    <mergeCell ref="AL107:AM107"/>
    <mergeCell ref="AN107:AQ107"/>
    <mergeCell ref="BC108:BG108"/>
    <mergeCell ref="AH108:AI108"/>
    <mergeCell ref="AJ108:AK108"/>
    <mergeCell ref="BC105:BG105"/>
    <mergeCell ref="D106:S106"/>
    <mergeCell ref="T106:W106"/>
    <mergeCell ref="X106:Y106"/>
    <mergeCell ref="Z106:AA106"/>
    <mergeCell ref="AB106:AC106"/>
    <mergeCell ref="AD106:AE106"/>
    <mergeCell ref="AF106:AG106"/>
    <mergeCell ref="AH106:AI106"/>
    <mergeCell ref="AJ106:AK106"/>
    <mergeCell ref="AH105:AI105"/>
    <mergeCell ref="AJ105:AK105"/>
    <mergeCell ref="AL105:AM105"/>
    <mergeCell ref="AN105:AQ105"/>
    <mergeCell ref="AR105:AS105"/>
    <mergeCell ref="AT105:AV105"/>
    <mergeCell ref="AL106:AM106"/>
    <mergeCell ref="AN106:AQ106"/>
    <mergeCell ref="AR106:AS106"/>
    <mergeCell ref="AT106:AV106"/>
    <mergeCell ref="BC106:BG106"/>
    <mergeCell ref="D105:S105"/>
    <mergeCell ref="T105:W105"/>
    <mergeCell ref="X105:Y105"/>
    <mergeCell ref="Z105:AA105"/>
    <mergeCell ref="AB105:AC105"/>
    <mergeCell ref="AD105:AE105"/>
    <mergeCell ref="AF105:AG105"/>
    <mergeCell ref="AD104:AE104"/>
    <mergeCell ref="AF104:AG104"/>
    <mergeCell ref="AL103:AM103"/>
    <mergeCell ref="AN103:AQ103"/>
    <mergeCell ref="AR103:AS103"/>
    <mergeCell ref="AT103:AV103"/>
    <mergeCell ref="BC103:BG103"/>
    <mergeCell ref="D104:S104"/>
    <mergeCell ref="T104:W104"/>
    <mergeCell ref="X104:Y104"/>
    <mergeCell ref="Z104:AA104"/>
    <mergeCell ref="AB104:AC104"/>
    <mergeCell ref="AR104:AS104"/>
    <mergeCell ref="AT104:AV104"/>
    <mergeCell ref="BC104:BG104"/>
    <mergeCell ref="AH104:AI104"/>
    <mergeCell ref="AJ104:AK104"/>
    <mergeCell ref="AL104:AM104"/>
    <mergeCell ref="AN104:AQ104"/>
    <mergeCell ref="BC102:BG102"/>
    <mergeCell ref="D103:S103"/>
    <mergeCell ref="T103:W103"/>
    <mergeCell ref="X103:Y103"/>
    <mergeCell ref="Z103:AA103"/>
    <mergeCell ref="AB103:AC103"/>
    <mergeCell ref="AD103:AE103"/>
    <mergeCell ref="AF103:AG103"/>
    <mergeCell ref="AH103:AI103"/>
    <mergeCell ref="AJ103:AK103"/>
    <mergeCell ref="AH102:AI102"/>
    <mergeCell ref="AJ102:AK102"/>
    <mergeCell ref="AL102:AM102"/>
    <mergeCell ref="AN102:AQ102"/>
    <mergeCell ref="AR102:AS102"/>
    <mergeCell ref="AT102:AV102"/>
    <mergeCell ref="AW101:AY110"/>
    <mergeCell ref="AZ101:BB110"/>
    <mergeCell ref="BC101:BG101"/>
    <mergeCell ref="D102:S102"/>
    <mergeCell ref="T102:W102"/>
    <mergeCell ref="X102:Y102"/>
    <mergeCell ref="Z102:AA102"/>
    <mergeCell ref="AB102:AC102"/>
    <mergeCell ref="AD102:AE102"/>
    <mergeCell ref="AF102:AG102"/>
    <mergeCell ref="AH101:AI101"/>
    <mergeCell ref="AJ101:AK101"/>
    <mergeCell ref="AL101:AM101"/>
    <mergeCell ref="AN101:AQ101"/>
    <mergeCell ref="AR101:AS101"/>
    <mergeCell ref="AT101:AV101"/>
    <mergeCell ref="AW100:AY100"/>
    <mergeCell ref="AZ100:BB100"/>
    <mergeCell ref="BC100:BG100"/>
    <mergeCell ref="D101:S101"/>
    <mergeCell ref="T101:W101"/>
    <mergeCell ref="X101:Y101"/>
    <mergeCell ref="Z101:AA101"/>
    <mergeCell ref="AB101:AC101"/>
    <mergeCell ref="AD101:AE101"/>
    <mergeCell ref="AF101:AG101"/>
    <mergeCell ref="AD100:AE100"/>
    <mergeCell ref="AF100:AG100"/>
    <mergeCell ref="AH100:AI100"/>
    <mergeCell ref="AJ100:AK100"/>
    <mergeCell ref="AN100:AQ100"/>
    <mergeCell ref="AT100:AV100"/>
    <mergeCell ref="AL99:AM100"/>
    <mergeCell ref="AN99:AQ99"/>
    <mergeCell ref="AR99:AS100"/>
    <mergeCell ref="BS99:BU99"/>
    <mergeCell ref="BV99:BX99"/>
    <mergeCell ref="D100:S100"/>
    <mergeCell ref="T100:W100"/>
    <mergeCell ref="X100:Y100"/>
    <mergeCell ref="Z100:AA100"/>
    <mergeCell ref="AB100:AC100"/>
    <mergeCell ref="AT95:AV95"/>
    <mergeCell ref="BC95:BG95"/>
    <mergeCell ref="X98:AM98"/>
    <mergeCell ref="AN98:AS98"/>
    <mergeCell ref="X99:AA99"/>
    <mergeCell ref="AB99:AC99"/>
    <mergeCell ref="AD99:AE99"/>
    <mergeCell ref="AF99:AG99"/>
    <mergeCell ref="AH99:AI99"/>
    <mergeCell ref="AJ99:AK99"/>
    <mergeCell ref="AF95:AG95"/>
    <mergeCell ref="AH95:AI95"/>
    <mergeCell ref="AJ95:AK95"/>
    <mergeCell ref="AL95:AM95"/>
    <mergeCell ref="AN95:AQ95"/>
    <mergeCell ref="AR95:AS95"/>
    <mergeCell ref="D95:S95"/>
    <mergeCell ref="T95:W95"/>
    <mergeCell ref="X95:Y95"/>
    <mergeCell ref="Z95:AA95"/>
    <mergeCell ref="AB95:AC95"/>
    <mergeCell ref="AD95:AE95"/>
    <mergeCell ref="AJ94:AK94"/>
    <mergeCell ref="AL94:AM94"/>
    <mergeCell ref="AN94:AQ94"/>
    <mergeCell ref="AR94:AS94"/>
    <mergeCell ref="AT94:AV94"/>
    <mergeCell ref="BC94:BG94"/>
    <mergeCell ref="AT93:AV93"/>
    <mergeCell ref="BC93:BG93"/>
    <mergeCell ref="D94:S94"/>
    <mergeCell ref="T94:W94"/>
    <mergeCell ref="X94:Y94"/>
    <mergeCell ref="Z94:AA94"/>
    <mergeCell ref="AB94:AC94"/>
    <mergeCell ref="AD94:AE94"/>
    <mergeCell ref="AF94:AG94"/>
    <mergeCell ref="AH94:AI94"/>
    <mergeCell ref="AF93:AG93"/>
    <mergeCell ref="AH93:AI93"/>
    <mergeCell ref="AJ93:AK93"/>
    <mergeCell ref="AL93:AM93"/>
    <mergeCell ref="AN93:AQ93"/>
    <mergeCell ref="AR93:AS93"/>
    <mergeCell ref="D93:S93"/>
    <mergeCell ref="T93:W93"/>
    <mergeCell ref="X93:Y93"/>
    <mergeCell ref="Z93:AA93"/>
    <mergeCell ref="AB93:AC93"/>
    <mergeCell ref="AD93:AE93"/>
    <mergeCell ref="AN92:AQ92"/>
    <mergeCell ref="AR92:AS92"/>
    <mergeCell ref="AT92:AV92"/>
    <mergeCell ref="BC92:BG92"/>
    <mergeCell ref="AT91:AV91"/>
    <mergeCell ref="BC91:BG91"/>
    <mergeCell ref="D92:S92"/>
    <mergeCell ref="T92:W92"/>
    <mergeCell ref="X92:Y92"/>
    <mergeCell ref="Z92:AA92"/>
    <mergeCell ref="AB92:AC92"/>
    <mergeCell ref="AD92:AE92"/>
    <mergeCell ref="AF92:AG92"/>
    <mergeCell ref="AH92:AI92"/>
    <mergeCell ref="AF91:AG91"/>
    <mergeCell ref="AH91:AI91"/>
    <mergeCell ref="AJ91:AK91"/>
    <mergeCell ref="AL91:AM91"/>
    <mergeCell ref="AN91:AQ91"/>
    <mergeCell ref="AR91:AS91"/>
    <mergeCell ref="D91:S91"/>
    <mergeCell ref="T91:W91"/>
    <mergeCell ref="BC90:BG90"/>
    <mergeCell ref="AT89:AV89"/>
    <mergeCell ref="BC89:BG89"/>
    <mergeCell ref="D90:S90"/>
    <mergeCell ref="T90:W90"/>
    <mergeCell ref="X90:Y90"/>
    <mergeCell ref="Z90:AA90"/>
    <mergeCell ref="AB90:AC90"/>
    <mergeCell ref="AD90:AE90"/>
    <mergeCell ref="AF90:AG90"/>
    <mergeCell ref="AH90:AI90"/>
    <mergeCell ref="AF89:AG89"/>
    <mergeCell ref="AH89:AI89"/>
    <mergeCell ref="AJ89:AK89"/>
    <mergeCell ref="AL89:AM89"/>
    <mergeCell ref="AN89:AQ89"/>
    <mergeCell ref="AR89:AS89"/>
    <mergeCell ref="D89:S89"/>
    <mergeCell ref="T89:W89"/>
    <mergeCell ref="X89:Y89"/>
    <mergeCell ref="Z89:AA89"/>
    <mergeCell ref="AB89:AC89"/>
    <mergeCell ref="AD89:AE89"/>
    <mergeCell ref="AJ90:AK90"/>
    <mergeCell ref="BC88:BG88"/>
    <mergeCell ref="AT87:AV87"/>
    <mergeCell ref="BC87:BG87"/>
    <mergeCell ref="D88:S88"/>
    <mergeCell ref="T88:W88"/>
    <mergeCell ref="X88:Y88"/>
    <mergeCell ref="Z88:AA88"/>
    <mergeCell ref="AB88:AC88"/>
    <mergeCell ref="AD88:AE88"/>
    <mergeCell ref="AF88:AG88"/>
    <mergeCell ref="AH88:AI88"/>
    <mergeCell ref="AF87:AG87"/>
    <mergeCell ref="AH87:AI87"/>
    <mergeCell ref="AJ87:AK87"/>
    <mergeCell ref="AL87:AM87"/>
    <mergeCell ref="AN87:AQ87"/>
    <mergeCell ref="AR87:AS87"/>
    <mergeCell ref="BC86:BG86"/>
    <mergeCell ref="D87:S87"/>
    <mergeCell ref="T87:W87"/>
    <mergeCell ref="X87:Y87"/>
    <mergeCell ref="Z87:AA87"/>
    <mergeCell ref="AB87:AC87"/>
    <mergeCell ref="AD87:AE87"/>
    <mergeCell ref="AF86:AG86"/>
    <mergeCell ref="AH86:AI86"/>
    <mergeCell ref="AJ86:AK86"/>
    <mergeCell ref="AL86:AM86"/>
    <mergeCell ref="AN86:AQ86"/>
    <mergeCell ref="AR86:AS86"/>
    <mergeCell ref="D86:S86"/>
    <mergeCell ref="T86:W86"/>
    <mergeCell ref="X86:Y86"/>
    <mergeCell ref="Z86:AA86"/>
    <mergeCell ref="AB86:AC86"/>
    <mergeCell ref="AD86:AE86"/>
    <mergeCell ref="D85:S85"/>
    <mergeCell ref="T85:W85"/>
    <mergeCell ref="X85:Y85"/>
    <mergeCell ref="Z85:AA85"/>
    <mergeCell ref="AB85:AC85"/>
    <mergeCell ref="AD85:AE85"/>
    <mergeCell ref="AT86:AV86"/>
    <mergeCell ref="AW86:AY95"/>
    <mergeCell ref="AZ86:BB95"/>
    <mergeCell ref="AJ88:AK88"/>
    <mergeCell ref="AL88:AM88"/>
    <mergeCell ref="AN88:AQ88"/>
    <mergeCell ref="AR88:AS88"/>
    <mergeCell ref="AT88:AV88"/>
    <mergeCell ref="X91:Y91"/>
    <mergeCell ref="Z91:AA91"/>
    <mergeCell ref="AB91:AC91"/>
    <mergeCell ref="AD91:AE91"/>
    <mergeCell ref="AL90:AM90"/>
    <mergeCell ref="AN90:AQ90"/>
    <mergeCell ref="AR90:AS90"/>
    <mergeCell ref="AT90:AV90"/>
    <mergeCell ref="AJ92:AK92"/>
    <mergeCell ref="AL92:AM92"/>
    <mergeCell ref="AJ84:AK84"/>
    <mergeCell ref="AL84:AM85"/>
    <mergeCell ref="AN84:AQ84"/>
    <mergeCell ref="AR84:AS85"/>
    <mergeCell ref="BS84:BU84"/>
    <mergeCell ref="BV84:BX84"/>
    <mergeCell ref="AZ85:BB85"/>
    <mergeCell ref="BC85:BG85"/>
    <mergeCell ref="F80:G80"/>
    <mergeCell ref="H80:I80"/>
    <mergeCell ref="A83:J83"/>
    <mergeCell ref="X83:AM83"/>
    <mergeCell ref="AN83:AS83"/>
    <mergeCell ref="X84:AA84"/>
    <mergeCell ref="AB84:AC84"/>
    <mergeCell ref="AD84:AE84"/>
    <mergeCell ref="AF84:AG84"/>
    <mergeCell ref="AH84:AI84"/>
    <mergeCell ref="AF85:AG85"/>
    <mergeCell ref="AH85:AI85"/>
    <mergeCell ref="AJ85:AK85"/>
    <mergeCell ref="AN85:AQ85"/>
    <mergeCell ref="AT85:AV85"/>
    <mergeCell ref="AW85:AY85"/>
    <mergeCell ref="C73:D77"/>
    <mergeCell ref="E74:H74"/>
    <mergeCell ref="I74:L74"/>
    <mergeCell ref="M74:P74"/>
    <mergeCell ref="AA74:AA75"/>
    <mergeCell ref="AB74:AC75"/>
    <mergeCell ref="AD74:AE75"/>
    <mergeCell ref="E76:P76"/>
    <mergeCell ref="E77:I79"/>
    <mergeCell ref="J78:P78"/>
    <mergeCell ref="R76:W76"/>
    <mergeCell ref="R77:W77"/>
    <mergeCell ref="R78:W78"/>
    <mergeCell ref="R79:W79"/>
    <mergeCell ref="BS69:BS70"/>
    <mergeCell ref="BT69:BT70"/>
    <mergeCell ref="BU69:BU70"/>
    <mergeCell ref="R70:W70"/>
    <mergeCell ref="AA70:AA71"/>
    <mergeCell ref="AB70:AC71"/>
    <mergeCell ref="AD70:AE71"/>
    <mergeCell ref="AF70:AG71"/>
    <mergeCell ref="AH70:AI71"/>
    <mergeCell ref="AJ70:AK71"/>
    <mergeCell ref="AP70:BF70"/>
    <mergeCell ref="R71:W71"/>
    <mergeCell ref="AP71:BF75"/>
    <mergeCell ref="R72:W72"/>
    <mergeCell ref="AA72:AA73"/>
    <mergeCell ref="AB72:AC73"/>
    <mergeCell ref="AD72:AE73"/>
    <mergeCell ref="AJ74:AK75"/>
    <mergeCell ref="AF72:AG73"/>
    <mergeCell ref="AH72:AI73"/>
    <mergeCell ref="AJ72:AK73"/>
    <mergeCell ref="AF74:AG75"/>
    <mergeCell ref="AH74:AI75"/>
    <mergeCell ref="AP66:BF66"/>
    <mergeCell ref="AP67:BF68"/>
    <mergeCell ref="R68:W68"/>
    <mergeCell ref="AA68:AA69"/>
    <mergeCell ref="AB68:AC69"/>
    <mergeCell ref="AD68:AE69"/>
    <mergeCell ref="AF68:AG69"/>
    <mergeCell ref="AH68:AI69"/>
    <mergeCell ref="AJ68:AK69"/>
    <mergeCell ref="R69:W69"/>
    <mergeCell ref="E66:H66"/>
    <mergeCell ref="I66:V66"/>
    <mergeCell ref="Z66:Z75"/>
    <mergeCell ref="AA66:AA67"/>
    <mergeCell ref="AB66:AC67"/>
    <mergeCell ref="AD66:AE67"/>
    <mergeCell ref="AF66:AG67"/>
    <mergeCell ref="AH66:AI67"/>
    <mergeCell ref="AJ66:AK67"/>
    <mergeCell ref="E69:P69"/>
    <mergeCell ref="J71:P71"/>
    <mergeCell ref="E75:H75"/>
    <mergeCell ref="I75:L75"/>
    <mergeCell ref="M75:P75"/>
    <mergeCell ref="Z62:AK62"/>
    <mergeCell ref="D63:G63"/>
    <mergeCell ref="E64:Z64"/>
    <mergeCell ref="AB64:AK64"/>
    <mergeCell ref="E65:H65"/>
    <mergeCell ref="I65:V65"/>
    <mergeCell ref="AB65:AC65"/>
    <mergeCell ref="AD65:AE65"/>
    <mergeCell ref="AF65:AG65"/>
    <mergeCell ref="AH65:AI65"/>
    <mergeCell ref="AJ65:AK65"/>
    <mergeCell ref="D59:I59"/>
    <mergeCell ref="J59:AB59"/>
    <mergeCell ref="AD59:BF59"/>
    <mergeCell ref="BK59:BM60"/>
    <mergeCell ref="BP60:BP61"/>
    <mergeCell ref="BQ60:BQ61"/>
    <mergeCell ref="A61:J61"/>
    <mergeCell ref="D57:I57"/>
    <mergeCell ref="J57:AB57"/>
    <mergeCell ref="AD57:BF57"/>
    <mergeCell ref="D58:I58"/>
    <mergeCell ref="J58:AB58"/>
    <mergeCell ref="AD58:BF58"/>
    <mergeCell ref="D55:I55"/>
    <mergeCell ref="J55:AB55"/>
    <mergeCell ref="AD55:BF55"/>
    <mergeCell ref="D56:I56"/>
    <mergeCell ref="J56:AB56"/>
    <mergeCell ref="AD56:BF56"/>
    <mergeCell ref="D53:I53"/>
    <mergeCell ref="J53:AB53"/>
    <mergeCell ref="AD53:BF53"/>
    <mergeCell ref="D54:I54"/>
    <mergeCell ref="J54:AB54"/>
    <mergeCell ref="AD54:BF54"/>
    <mergeCell ref="D51:I51"/>
    <mergeCell ref="J51:AB51"/>
    <mergeCell ref="AD51:BF51"/>
    <mergeCell ref="D52:I52"/>
    <mergeCell ref="J52:AB52"/>
    <mergeCell ref="AD52:BF52"/>
    <mergeCell ref="D48:AB48"/>
    <mergeCell ref="AD48:BF48"/>
    <mergeCell ref="D49:I49"/>
    <mergeCell ref="J49:AB49"/>
    <mergeCell ref="AD49:BF49"/>
    <mergeCell ref="D50:I50"/>
    <mergeCell ref="J50:AB50"/>
    <mergeCell ref="AD50:BF50"/>
    <mergeCell ref="D46:I46"/>
    <mergeCell ref="J46:AB46"/>
    <mergeCell ref="AD46:BF46"/>
    <mergeCell ref="D47:I47"/>
    <mergeCell ref="J47:AB47"/>
    <mergeCell ref="AD47:BF47"/>
    <mergeCell ref="D44:I44"/>
    <mergeCell ref="J44:AB44"/>
    <mergeCell ref="AD44:BF44"/>
    <mergeCell ref="D45:I45"/>
    <mergeCell ref="J45:AB45"/>
    <mergeCell ref="AD45:BF45"/>
    <mergeCell ref="D42:I42"/>
    <mergeCell ref="J42:AB42"/>
    <mergeCell ref="AD42:BF42"/>
    <mergeCell ref="D43:I43"/>
    <mergeCell ref="J43:AB43"/>
    <mergeCell ref="AD43:BF43"/>
    <mergeCell ref="D40:I40"/>
    <mergeCell ref="J40:AB40"/>
    <mergeCell ref="AD40:BF40"/>
    <mergeCell ref="D41:I41"/>
    <mergeCell ref="J41:AB41"/>
    <mergeCell ref="AD41:BF41"/>
    <mergeCell ref="D38:I38"/>
    <mergeCell ref="J38:AB38"/>
    <mergeCell ref="AD38:BF38"/>
    <mergeCell ref="D39:I39"/>
    <mergeCell ref="J39:AB39"/>
    <mergeCell ref="AD39:BF39"/>
    <mergeCell ref="D35:AB35"/>
    <mergeCell ref="AD35:BF36"/>
    <mergeCell ref="D36:AB36"/>
    <mergeCell ref="D37:I37"/>
    <mergeCell ref="J37:AB37"/>
    <mergeCell ref="AD37:BF37"/>
    <mergeCell ref="D28:AB28"/>
    <mergeCell ref="AD28:BF33"/>
    <mergeCell ref="D29:AB29"/>
    <mergeCell ref="D30:AB30"/>
    <mergeCell ref="D31:AB31"/>
    <mergeCell ref="D32:AB32"/>
    <mergeCell ref="D33:AB33"/>
    <mergeCell ref="D22:AR22"/>
    <mergeCell ref="AY22:BF22"/>
    <mergeCell ref="D23:AV23"/>
    <mergeCell ref="AY23:BF23"/>
    <mergeCell ref="D27:AB27"/>
    <mergeCell ref="AD27:BF27"/>
    <mergeCell ref="D25:O25"/>
    <mergeCell ref="R25:S25"/>
    <mergeCell ref="W25:AC25"/>
    <mergeCell ref="AI25:AR25"/>
    <mergeCell ref="AU25:AV25"/>
    <mergeCell ref="D17:Q17"/>
    <mergeCell ref="S17:V17"/>
    <mergeCell ref="X17:BF17"/>
    <mergeCell ref="D19:BC19"/>
    <mergeCell ref="D20:BF20"/>
    <mergeCell ref="D21:BF21"/>
    <mergeCell ref="AT10:BC10"/>
    <mergeCell ref="M12:T12"/>
    <mergeCell ref="V12:AJ12"/>
    <mergeCell ref="A14:J14"/>
    <mergeCell ref="D16:Q16"/>
    <mergeCell ref="S16:V16"/>
    <mergeCell ref="X16:BB16"/>
    <mergeCell ref="D5:G5"/>
    <mergeCell ref="K5:BF5"/>
    <mergeCell ref="D7:G7"/>
    <mergeCell ref="K7:BF7"/>
    <mergeCell ref="D9:I9"/>
    <mergeCell ref="K9:AJ9"/>
    <mergeCell ref="AQ9:AW9"/>
    <mergeCell ref="AX9:BF9"/>
    <mergeCell ref="A1:Q3"/>
    <mergeCell ref="U1:BA1"/>
    <mergeCell ref="BB1:BF1"/>
    <mergeCell ref="V2:BA2"/>
    <mergeCell ref="BB2:BF2"/>
    <mergeCell ref="U3:BA3"/>
    <mergeCell ref="BB3:BF3"/>
  </mergeCells>
  <conditionalFormatting sqref="E65:H65">
    <cfRule type="expression" dxfId="3181" priority="408">
      <formula>$I$66&lt;&gt;""</formula>
    </cfRule>
  </conditionalFormatting>
  <conditionalFormatting sqref="I65:V65">
    <cfRule type="expression" dxfId="3180" priority="407">
      <formula>$I$66&lt;&gt;""</formula>
    </cfRule>
  </conditionalFormatting>
  <conditionalFormatting sqref="AD124:AE133">
    <cfRule type="expression" dxfId="3179" priority="366">
      <formula>$AK$12=1</formula>
    </cfRule>
  </conditionalFormatting>
  <conditionalFormatting sqref="AB66:AC67">
    <cfRule type="expression" dxfId="3178" priority="402">
      <formula>$AK$12=1</formula>
    </cfRule>
  </conditionalFormatting>
  <conditionalFormatting sqref="AB68:AC69">
    <cfRule type="expression" dxfId="3177" priority="401">
      <formula>$AK$12=1</formula>
    </cfRule>
  </conditionalFormatting>
  <conditionalFormatting sqref="AB70:AC71">
    <cfRule type="expression" dxfId="3176" priority="400">
      <formula>$AK$12=1</formula>
    </cfRule>
  </conditionalFormatting>
  <conditionalFormatting sqref="AB72:AC73">
    <cfRule type="expression" dxfId="3175" priority="399">
      <formula>$AK$12=1</formula>
    </cfRule>
  </conditionalFormatting>
  <conditionalFormatting sqref="AB74:AC75">
    <cfRule type="expression" dxfId="3174" priority="398">
      <formula>$AK$12=1</formula>
    </cfRule>
  </conditionalFormatting>
  <conditionalFormatting sqref="AD66:AE75">
    <cfRule type="expression" dxfId="3173" priority="397">
      <formula>$AK$12=1</formula>
    </cfRule>
  </conditionalFormatting>
  <conditionalFormatting sqref="AB124:AC125">
    <cfRule type="expression" dxfId="3172" priority="391">
      <formula>$AB$66=x</formula>
    </cfRule>
    <cfRule type="expression" dxfId="3171" priority="396">
      <formula>$AK$12=1</formula>
    </cfRule>
  </conditionalFormatting>
  <conditionalFormatting sqref="AB126:AC127">
    <cfRule type="expression" dxfId="3170" priority="386">
      <formula>$AB$68=x</formula>
    </cfRule>
    <cfRule type="expression" dxfId="3169" priority="395">
      <formula>$AK$12=1</formula>
    </cfRule>
  </conditionalFormatting>
  <conditionalFormatting sqref="AB128:AC129">
    <cfRule type="expression" dxfId="3168" priority="381">
      <formula>$AB$70=x</formula>
    </cfRule>
    <cfRule type="expression" dxfId="3167" priority="394">
      <formula>$AK$12=1</formula>
    </cfRule>
  </conditionalFormatting>
  <conditionalFormatting sqref="AB130:AC131">
    <cfRule type="expression" dxfId="3166" priority="376">
      <formula>$AB$72=x</formula>
    </cfRule>
    <cfRule type="expression" dxfId="3165" priority="393">
      <formula>$AK$12=1</formula>
    </cfRule>
  </conditionalFormatting>
  <conditionalFormatting sqref="AB132:AC133">
    <cfRule type="expression" dxfId="3164" priority="371">
      <formula>$AB$74=x</formula>
    </cfRule>
    <cfRule type="expression" dxfId="3163" priority="392">
      <formula>$AK$12=1</formula>
    </cfRule>
  </conditionalFormatting>
  <conditionalFormatting sqref="AJ124:AK125">
    <cfRule type="expression" dxfId="3162" priority="387">
      <formula>$AJ$66=x</formula>
    </cfRule>
  </conditionalFormatting>
  <conditionalFormatting sqref="AJ126:AK127">
    <cfRule type="expression" dxfId="3161" priority="382">
      <formula>$AJ$68=x</formula>
    </cfRule>
  </conditionalFormatting>
  <conditionalFormatting sqref="AJ128:AK129">
    <cfRule type="expression" dxfId="3160" priority="377">
      <formula>$AJ$70=x</formula>
    </cfRule>
  </conditionalFormatting>
  <conditionalFormatting sqref="AJ130:AK131">
    <cfRule type="expression" dxfId="3159" priority="372">
      <formula>$AJ$72=x</formula>
    </cfRule>
  </conditionalFormatting>
  <conditionalFormatting sqref="AJ132:AK133">
    <cfRule type="expression" dxfId="3158" priority="367">
      <formula>$AJ$74=x</formula>
    </cfRule>
  </conditionalFormatting>
  <conditionalFormatting sqref="AD124:AE125">
    <cfRule type="expression" dxfId="3157" priority="390">
      <formula>$AD$66=x</formula>
    </cfRule>
  </conditionalFormatting>
  <conditionalFormatting sqref="AF124:AG125">
    <cfRule type="expression" dxfId="3156" priority="389">
      <formula>$AF$66=x</formula>
    </cfRule>
  </conditionalFormatting>
  <conditionalFormatting sqref="AH124:AI125">
    <cfRule type="expression" dxfId="3155" priority="388">
      <formula>$AH$66=x</formula>
    </cfRule>
  </conditionalFormatting>
  <conditionalFormatting sqref="AD126:AE127">
    <cfRule type="expression" dxfId="3154" priority="385">
      <formula>$AD$68=x</formula>
    </cfRule>
  </conditionalFormatting>
  <conditionalFormatting sqref="AF126:AG127">
    <cfRule type="expression" dxfId="3153" priority="384">
      <formula>$AF$68=x</formula>
    </cfRule>
  </conditionalFormatting>
  <conditionalFormatting sqref="AH126:AI127">
    <cfRule type="expression" dxfId="3152" priority="383">
      <formula>$AH$68=x</formula>
    </cfRule>
  </conditionalFormatting>
  <conditionalFormatting sqref="AD128:AE129">
    <cfRule type="expression" dxfId="3151" priority="380">
      <formula>$AD$70=x</formula>
    </cfRule>
  </conditionalFormatting>
  <conditionalFormatting sqref="AF128:AG129">
    <cfRule type="expression" dxfId="3150" priority="379">
      <formula>$AF$70=x</formula>
    </cfRule>
  </conditionalFormatting>
  <conditionalFormatting sqref="AH128:AI129">
    <cfRule type="expression" dxfId="3149" priority="378">
      <formula>$AH$70=x</formula>
    </cfRule>
  </conditionalFormatting>
  <conditionalFormatting sqref="AD130:AE131">
    <cfRule type="expression" dxfId="3148" priority="375">
      <formula>$AD$72=x</formula>
    </cfRule>
  </conditionalFormatting>
  <conditionalFormatting sqref="AF130:AG131">
    <cfRule type="expression" dxfId="3147" priority="374">
      <formula>$AF$72=x</formula>
    </cfRule>
  </conditionalFormatting>
  <conditionalFormatting sqref="AH130:AI131">
    <cfRule type="expression" dxfId="3146" priority="373">
      <formula>$AH$72=x</formula>
    </cfRule>
  </conditionalFormatting>
  <conditionalFormatting sqref="AD132:AE133">
    <cfRule type="expression" dxfId="3145" priority="370">
      <formula>$AD$74=x</formula>
    </cfRule>
  </conditionalFormatting>
  <conditionalFormatting sqref="AF132:AG133">
    <cfRule type="expression" dxfId="3144" priority="369">
      <formula>$AF$74=x</formula>
    </cfRule>
  </conditionalFormatting>
  <conditionalFormatting sqref="AH132:AI133">
    <cfRule type="expression" dxfId="3143" priority="368">
      <formula>$AH$74=x</formula>
    </cfRule>
  </conditionalFormatting>
  <conditionalFormatting sqref="D28:AB33">
    <cfRule type="cellIs" dxfId="3142" priority="365" operator="notEqual">
      <formula>$BF$18</formula>
    </cfRule>
  </conditionalFormatting>
  <conditionalFormatting sqref="AD28">
    <cfRule type="cellIs" dxfId="3141" priority="364" operator="notEqual">
      <formula>$BF$18</formula>
    </cfRule>
  </conditionalFormatting>
  <conditionalFormatting sqref="I66:V66">
    <cfRule type="expression" dxfId="3140" priority="363">
      <formula>$I$65&lt;&gt;""</formula>
    </cfRule>
  </conditionalFormatting>
  <conditionalFormatting sqref="D21">
    <cfRule type="expression" dxfId="3139" priority="362">
      <formula>$AK$12&lt;&gt;1</formula>
    </cfRule>
  </conditionalFormatting>
  <conditionalFormatting sqref="X89:Y89">
    <cfRule type="expression" dxfId="3138" priority="356">
      <formula>AND($D89&lt;&gt;"",$X89="")</formula>
    </cfRule>
  </conditionalFormatting>
  <conditionalFormatting sqref="Z89:AA89">
    <cfRule type="expression" dxfId="3137" priority="355">
      <formula>AND($D89&lt;&gt;"",$Z89="")</formula>
    </cfRule>
  </conditionalFormatting>
  <conditionalFormatting sqref="AB89:AC89">
    <cfRule type="expression" dxfId="3136" priority="354">
      <formula>AND($D89&lt;&gt;"",$AB89="")</formula>
    </cfRule>
  </conditionalFormatting>
  <conditionalFormatting sqref="AD89:AE89">
    <cfRule type="expression" dxfId="3135" priority="353">
      <formula>AND($D89&lt;&gt;"",$AD89="")</formula>
    </cfRule>
  </conditionalFormatting>
  <conditionalFormatting sqref="AF89:AG89">
    <cfRule type="expression" dxfId="3134" priority="352">
      <formula>AND($D89&lt;&gt;"",$AF89="")</formula>
    </cfRule>
  </conditionalFormatting>
  <conditionalFormatting sqref="AH89:AI89">
    <cfRule type="expression" dxfId="3133" priority="351">
      <formula>AND($D89&lt;&gt;"",$AH89="")</formula>
    </cfRule>
  </conditionalFormatting>
  <conditionalFormatting sqref="AJ89:AK89">
    <cfRule type="expression" dxfId="3132" priority="350">
      <formula>AND($D89&lt;&gt;"",$AJ89="")</formula>
    </cfRule>
  </conditionalFormatting>
  <conditionalFormatting sqref="X90:Y90">
    <cfRule type="expression" dxfId="3131" priority="349">
      <formula>AND($D90&lt;&gt;"",$X90="")</formula>
    </cfRule>
  </conditionalFormatting>
  <conditionalFormatting sqref="Z90:AA90">
    <cfRule type="expression" dxfId="3130" priority="348">
      <formula>AND($D90&lt;&gt;"",$Z90="")</formula>
    </cfRule>
  </conditionalFormatting>
  <conditionalFormatting sqref="AB90:AC90">
    <cfRule type="expression" dxfId="3129" priority="347">
      <formula>AND($D90&lt;&gt;"",$AB90="")</formula>
    </cfRule>
  </conditionalFormatting>
  <conditionalFormatting sqref="AD90:AE90">
    <cfRule type="expression" dxfId="3128" priority="346">
      <formula>AND($D90&lt;&gt;"",$AD90="")</formula>
    </cfRule>
  </conditionalFormatting>
  <conditionalFormatting sqref="AF90:AG90">
    <cfRule type="expression" dxfId="3127" priority="345">
      <formula>AND($D90&lt;&gt;"",$AF90="")</formula>
    </cfRule>
  </conditionalFormatting>
  <conditionalFormatting sqref="AH90:AI90">
    <cfRule type="expression" dxfId="3126" priority="344">
      <formula>AND($D90&lt;&gt;"",$AH90="")</formula>
    </cfRule>
  </conditionalFormatting>
  <conditionalFormatting sqref="AJ90:AK90">
    <cfRule type="expression" dxfId="3125" priority="343">
      <formula>AND($D90&lt;&gt;"",$AJ90="")</formula>
    </cfRule>
  </conditionalFormatting>
  <conditionalFormatting sqref="X91:Y91">
    <cfRule type="expression" dxfId="3124" priority="342">
      <formula>AND($D91&lt;&gt;"",$X91="")</formula>
    </cfRule>
  </conditionalFormatting>
  <conditionalFormatting sqref="Z91:AA91">
    <cfRule type="expression" dxfId="3123" priority="341">
      <formula>AND($D91&lt;&gt;"",$Z91="")</formula>
    </cfRule>
  </conditionalFormatting>
  <conditionalFormatting sqref="AB91:AC91">
    <cfRule type="expression" dxfId="3122" priority="340">
      <formula>AND($D91&lt;&gt;"",$AB91="")</formula>
    </cfRule>
  </conditionalFormatting>
  <conditionalFormatting sqref="AD91:AE91">
    <cfRule type="expression" dxfId="3121" priority="339">
      <formula>AND($D91&lt;&gt;"",$AD91="")</formula>
    </cfRule>
  </conditionalFormatting>
  <conditionalFormatting sqref="AF91:AG91">
    <cfRule type="expression" dxfId="3120" priority="338">
      <formula>AND($D91&lt;&gt;"",$AF91="")</formula>
    </cfRule>
  </conditionalFormatting>
  <conditionalFormatting sqref="AH91:AI91">
    <cfRule type="expression" dxfId="3119" priority="337">
      <formula>AND($D91&lt;&gt;"",$AH91="")</formula>
    </cfRule>
  </conditionalFormatting>
  <conditionalFormatting sqref="AJ91:AK91">
    <cfRule type="expression" dxfId="3118" priority="336">
      <formula>AND($D91&lt;&gt;"",$AJ91="")</formula>
    </cfRule>
  </conditionalFormatting>
  <conditionalFormatting sqref="X92:Y92">
    <cfRule type="expression" dxfId="3117" priority="335">
      <formula>AND($D92&lt;&gt;"",$X92="")</formula>
    </cfRule>
  </conditionalFormatting>
  <conditionalFormatting sqref="Z92:AA92">
    <cfRule type="expression" dxfId="3116" priority="334">
      <formula>AND($D92&lt;&gt;"",$Z92="")</formula>
    </cfRule>
  </conditionalFormatting>
  <conditionalFormatting sqref="AB92:AC92">
    <cfRule type="expression" dxfId="3115" priority="333">
      <formula>AND($D92&lt;&gt;"",$AB92="")</formula>
    </cfRule>
  </conditionalFormatting>
  <conditionalFormatting sqref="AD92:AE92">
    <cfRule type="expression" dxfId="3114" priority="332">
      <formula>AND($D92&lt;&gt;"",$AD92="")</formula>
    </cfRule>
  </conditionalFormatting>
  <conditionalFormatting sqref="AF92:AG92">
    <cfRule type="expression" dxfId="3113" priority="331">
      <formula>AND($D92&lt;&gt;"",$AF92="")</formula>
    </cfRule>
  </conditionalFormatting>
  <conditionalFormatting sqref="AH92:AI92">
    <cfRule type="expression" dxfId="3112" priority="330">
      <formula>AND($D92&lt;&gt;"",$AH92="")</formula>
    </cfRule>
  </conditionalFormatting>
  <conditionalFormatting sqref="AJ92:AK92">
    <cfRule type="expression" dxfId="3111" priority="329">
      <formula>AND($D92&lt;&gt;"",$AJ92="")</formula>
    </cfRule>
  </conditionalFormatting>
  <conditionalFormatting sqref="X93:Y93">
    <cfRule type="expression" dxfId="3110" priority="328">
      <formula>AND($D93&lt;&gt;"",$X93="")</formula>
    </cfRule>
  </conditionalFormatting>
  <conditionalFormatting sqref="Z93:AA93">
    <cfRule type="expression" dxfId="3109" priority="327">
      <formula>AND($D93&lt;&gt;"",$Z93="")</formula>
    </cfRule>
  </conditionalFormatting>
  <conditionalFormatting sqref="AB93:AC93">
    <cfRule type="expression" dxfId="3108" priority="326">
      <formula>AND($D93&lt;&gt;"",$AB93="")</formula>
    </cfRule>
  </conditionalFormatting>
  <conditionalFormatting sqref="AD93:AE93">
    <cfRule type="expression" dxfId="3107" priority="325">
      <formula>AND($D93&lt;&gt;"",$AD93="")</formula>
    </cfRule>
  </conditionalFormatting>
  <conditionalFormatting sqref="AF93:AG93">
    <cfRule type="expression" dxfId="3106" priority="324">
      <formula>AND($D93&lt;&gt;"",$AF93="")</formula>
    </cfRule>
  </conditionalFormatting>
  <conditionalFormatting sqref="AH93:AI93">
    <cfRule type="expression" dxfId="3105" priority="323">
      <formula>AND($D93&lt;&gt;"",$AH93="")</formula>
    </cfRule>
  </conditionalFormatting>
  <conditionalFormatting sqref="AJ93:AK93">
    <cfRule type="expression" dxfId="3104" priority="322">
      <formula>AND($D93&lt;&gt;"",$AJ93="")</formula>
    </cfRule>
  </conditionalFormatting>
  <conditionalFormatting sqref="X94:Y94">
    <cfRule type="expression" dxfId="3103" priority="321">
      <formula>AND($D94&lt;&gt;"",$X94="")</formula>
    </cfRule>
  </conditionalFormatting>
  <conditionalFormatting sqref="Z94:AA94">
    <cfRule type="expression" dxfId="3102" priority="320">
      <formula>AND($D94&lt;&gt;"",$Z94="")</formula>
    </cfRule>
  </conditionalFormatting>
  <conditionalFormatting sqref="AB94:AC94">
    <cfRule type="expression" dxfId="3101" priority="319">
      <formula>AND($D94&lt;&gt;"",$AB94="")</formula>
    </cfRule>
  </conditionalFormatting>
  <conditionalFormatting sqref="AD94:AE94">
    <cfRule type="expression" dxfId="3100" priority="318">
      <formula>AND($D94&lt;&gt;"",$AD94="")</formula>
    </cfRule>
  </conditionalFormatting>
  <conditionalFormatting sqref="AF94:AG94">
    <cfRule type="expression" dxfId="3099" priority="317">
      <formula>AND($D94&lt;&gt;"",$AF94="")</formula>
    </cfRule>
  </conditionalFormatting>
  <conditionalFormatting sqref="AH94:AI94">
    <cfRule type="expression" dxfId="3098" priority="316">
      <formula>AND($D94&lt;&gt;"",$AH94="")</formula>
    </cfRule>
  </conditionalFormatting>
  <conditionalFormatting sqref="AJ94:AK94">
    <cfRule type="expression" dxfId="3097" priority="315">
      <formula>AND($D94&lt;&gt;"",$AJ94="")</formula>
    </cfRule>
  </conditionalFormatting>
  <conditionalFormatting sqref="X95:Y95">
    <cfRule type="expression" dxfId="3096" priority="314">
      <formula>AND($D95&lt;&gt;"",$X95="")</formula>
    </cfRule>
  </conditionalFormatting>
  <conditionalFormatting sqref="Z95:AA95">
    <cfRule type="expression" dxfId="3095" priority="313">
      <formula>AND($D95&lt;&gt;"",$Z95="")</formula>
    </cfRule>
  </conditionalFormatting>
  <conditionalFormatting sqref="AB95:AC95">
    <cfRule type="expression" dxfId="3094" priority="312">
      <formula>AND($D95&lt;&gt;"",$AB95="")</formula>
    </cfRule>
  </conditionalFormatting>
  <conditionalFormatting sqref="AD95:AE95">
    <cfRule type="expression" dxfId="3093" priority="311">
      <formula>AND($D95&lt;&gt;"",$AD95="")</formula>
    </cfRule>
  </conditionalFormatting>
  <conditionalFormatting sqref="AF95:AG95">
    <cfRule type="expression" dxfId="3092" priority="310">
      <formula>AND($D95&lt;&gt;"",$AF95="")</formula>
    </cfRule>
  </conditionalFormatting>
  <conditionalFormatting sqref="AH95:AI95">
    <cfRule type="expression" dxfId="3091" priority="309">
      <formula>AND($D95&lt;&gt;"",$AH95="")</formula>
    </cfRule>
  </conditionalFormatting>
  <conditionalFormatting sqref="AJ95:AK95">
    <cfRule type="expression" dxfId="3090" priority="308">
      <formula>AND($D95&lt;&gt;"",$AJ95="")</formula>
    </cfRule>
  </conditionalFormatting>
  <conditionalFormatting sqref="X104:Y104">
    <cfRule type="expression" dxfId="3089" priority="267">
      <formula>AND($D104&lt;&gt;"",$X104="")</formula>
    </cfRule>
  </conditionalFormatting>
  <conditionalFormatting sqref="Z104:AA104">
    <cfRule type="expression" dxfId="3088" priority="266">
      <formula>AND($D104&lt;&gt;"",$Z104="")</formula>
    </cfRule>
  </conditionalFormatting>
  <conditionalFormatting sqref="AB104:AC104">
    <cfRule type="expression" dxfId="3087" priority="265">
      <formula>AND($D104&lt;&gt;"",$AB104="")</formula>
    </cfRule>
  </conditionalFormatting>
  <conditionalFormatting sqref="AD104:AE104">
    <cfRule type="expression" dxfId="3086" priority="264">
      <formula>AND($D104&lt;&gt;"",$AD104="")</formula>
    </cfRule>
  </conditionalFormatting>
  <conditionalFormatting sqref="AF104:AG104">
    <cfRule type="expression" dxfId="3085" priority="263">
      <formula>AND($D104&lt;&gt;"",$AF104="")</formula>
    </cfRule>
  </conditionalFormatting>
  <conditionalFormatting sqref="AH104:AI104">
    <cfRule type="expression" dxfId="3084" priority="262">
      <formula>AND($D104&lt;&gt;"",$AH104="")</formula>
    </cfRule>
  </conditionalFormatting>
  <conditionalFormatting sqref="AJ104:AK104">
    <cfRule type="expression" dxfId="3083" priority="261">
      <formula>AND($D104&lt;&gt;"",$AJ104="")</formula>
    </cfRule>
  </conditionalFormatting>
  <conditionalFormatting sqref="X103:Y103">
    <cfRule type="expression" dxfId="3082" priority="274">
      <formula>AND($D103&lt;&gt;"",$X103="")</formula>
    </cfRule>
  </conditionalFormatting>
  <conditionalFormatting sqref="Z103:AA103">
    <cfRule type="expression" dxfId="3081" priority="273">
      <formula>AND($D103&lt;&gt;"",$Z103="")</formula>
    </cfRule>
  </conditionalFormatting>
  <conditionalFormatting sqref="AB103:AC103">
    <cfRule type="expression" dxfId="3080" priority="272">
      <formula>AND($D103&lt;&gt;"",$AB103="")</formula>
    </cfRule>
  </conditionalFormatting>
  <conditionalFormatting sqref="AD103:AE103">
    <cfRule type="expression" dxfId="3079" priority="271">
      <formula>AND($D103&lt;&gt;"",$AD103="")</formula>
    </cfRule>
  </conditionalFormatting>
  <conditionalFormatting sqref="AF103:AG103">
    <cfRule type="expression" dxfId="3078" priority="270">
      <formula>AND($D103&lt;&gt;"",$AF103="")</formula>
    </cfRule>
  </conditionalFormatting>
  <conditionalFormatting sqref="AH103:AI103">
    <cfRule type="expression" dxfId="3077" priority="269">
      <formula>AND($D103&lt;&gt;"",$AH103="")</formula>
    </cfRule>
  </conditionalFormatting>
  <conditionalFormatting sqref="AJ103:AK103">
    <cfRule type="expression" dxfId="3076" priority="268">
      <formula>AND($D103&lt;&gt;"",$AJ103="")</formula>
    </cfRule>
  </conditionalFormatting>
  <conditionalFormatting sqref="X105:Y105">
    <cfRule type="expression" dxfId="3075" priority="260">
      <formula>AND($D105&lt;&gt;"",$X105="")</formula>
    </cfRule>
  </conditionalFormatting>
  <conditionalFormatting sqref="Z105:AA105">
    <cfRule type="expression" dxfId="3074" priority="259">
      <formula>AND($D105&lt;&gt;"",$Z105="")</formula>
    </cfRule>
  </conditionalFormatting>
  <conditionalFormatting sqref="AB105:AC105">
    <cfRule type="expression" dxfId="3073" priority="258">
      <formula>AND($D105&lt;&gt;"",$AB105="")</formula>
    </cfRule>
  </conditionalFormatting>
  <conditionalFormatting sqref="AD105:AE105">
    <cfRule type="expression" dxfId="3072" priority="257">
      <formula>AND($D105&lt;&gt;"",$AD105="")</formula>
    </cfRule>
  </conditionalFormatting>
  <conditionalFormatting sqref="AF105:AG105">
    <cfRule type="expression" dxfId="3071" priority="256">
      <formula>AND($D105&lt;&gt;"",$AF105="")</formula>
    </cfRule>
  </conditionalFormatting>
  <conditionalFormatting sqref="AH105:AI105">
    <cfRule type="expression" dxfId="3070" priority="255">
      <formula>AND($D105&lt;&gt;"",$AH105="")</formula>
    </cfRule>
  </conditionalFormatting>
  <conditionalFormatting sqref="AJ105:AK105">
    <cfRule type="expression" dxfId="3069" priority="254">
      <formula>AND($D105&lt;&gt;"",$AJ105="")</formula>
    </cfRule>
  </conditionalFormatting>
  <conditionalFormatting sqref="X106:Y106">
    <cfRule type="expression" dxfId="3068" priority="253">
      <formula>AND($D106&lt;&gt;"",$X106="")</formula>
    </cfRule>
  </conditionalFormatting>
  <conditionalFormatting sqref="Z106:AA106">
    <cfRule type="expression" dxfId="3067" priority="252">
      <formula>AND($D106&lt;&gt;"",$Z106="")</formula>
    </cfRule>
  </conditionalFormatting>
  <conditionalFormatting sqref="AB106:AC106">
    <cfRule type="expression" dxfId="3066" priority="251">
      <formula>AND($D106&lt;&gt;"",$AB106="")</formula>
    </cfRule>
  </conditionalFormatting>
  <conditionalFormatting sqref="AD106:AE106">
    <cfRule type="expression" dxfId="3065" priority="250">
      <formula>AND($D106&lt;&gt;"",$AD106="")</formula>
    </cfRule>
  </conditionalFormatting>
  <conditionalFormatting sqref="AF106:AG106">
    <cfRule type="expression" dxfId="3064" priority="249">
      <formula>AND($D106&lt;&gt;"",$AF106="")</formula>
    </cfRule>
  </conditionalFormatting>
  <conditionalFormatting sqref="AH106:AI106">
    <cfRule type="expression" dxfId="3063" priority="248">
      <formula>AND($D106&lt;&gt;"",$AH106="")</formula>
    </cfRule>
  </conditionalFormatting>
  <conditionalFormatting sqref="AJ106:AK106">
    <cfRule type="expression" dxfId="3062" priority="247">
      <formula>AND($D106&lt;&gt;"",$AJ106="")</formula>
    </cfRule>
  </conditionalFormatting>
  <conditionalFormatting sqref="X107:Y107">
    <cfRule type="expression" dxfId="3061" priority="246">
      <formula>AND($D107&lt;&gt;"",$X107="")</formula>
    </cfRule>
  </conditionalFormatting>
  <conditionalFormatting sqref="Z107:AA107">
    <cfRule type="expression" dxfId="3060" priority="245">
      <formula>AND($D107&lt;&gt;"",$Z107="")</formula>
    </cfRule>
  </conditionalFormatting>
  <conditionalFormatting sqref="AB107:AC107">
    <cfRule type="expression" dxfId="3059" priority="244">
      <formula>AND($D107&lt;&gt;"",$AB107="")</formula>
    </cfRule>
  </conditionalFormatting>
  <conditionalFormatting sqref="AD107:AE107">
    <cfRule type="expression" dxfId="3058" priority="243">
      <formula>AND($D107&lt;&gt;"",$AD107="")</formula>
    </cfRule>
  </conditionalFormatting>
  <conditionalFormatting sqref="AF107:AG107">
    <cfRule type="expression" dxfId="3057" priority="242">
      <formula>AND($D107&lt;&gt;"",$AF107="")</formula>
    </cfRule>
  </conditionalFormatting>
  <conditionalFormatting sqref="AH107:AI107">
    <cfRule type="expression" dxfId="3056" priority="241">
      <formula>AND($D107&lt;&gt;"",$AH107="")</formula>
    </cfRule>
  </conditionalFormatting>
  <conditionalFormatting sqref="AJ107:AK107">
    <cfRule type="expression" dxfId="3055" priority="240">
      <formula>AND($D107&lt;&gt;"",$AJ107="")</formula>
    </cfRule>
  </conditionalFormatting>
  <conditionalFormatting sqref="X108:Y108">
    <cfRule type="expression" dxfId="3054" priority="239">
      <formula>AND($D108&lt;&gt;"",$X108="")</formula>
    </cfRule>
  </conditionalFormatting>
  <conditionalFormatting sqref="Z108:AA108">
    <cfRule type="expression" dxfId="3053" priority="238">
      <formula>AND($D108&lt;&gt;"",$Z108="")</formula>
    </cfRule>
  </conditionalFormatting>
  <conditionalFormatting sqref="AB108:AC108">
    <cfRule type="expression" dxfId="3052" priority="237">
      <formula>AND($D108&lt;&gt;"",$AB108="")</formula>
    </cfRule>
  </conditionalFormatting>
  <conditionalFormatting sqref="AD108:AE108">
    <cfRule type="expression" dxfId="3051" priority="236">
      <formula>AND($D108&lt;&gt;"",$AD108="")</formula>
    </cfRule>
  </conditionalFormatting>
  <conditionalFormatting sqref="AF108:AG108">
    <cfRule type="expression" dxfId="3050" priority="235">
      <formula>AND($D108&lt;&gt;"",$AF108="")</formula>
    </cfRule>
  </conditionalFormatting>
  <conditionalFormatting sqref="AH108:AI108">
    <cfRule type="expression" dxfId="3049" priority="234">
      <formula>AND($D108&lt;&gt;"",$AH108="")</formula>
    </cfRule>
  </conditionalFormatting>
  <conditionalFormatting sqref="AJ108:AK108">
    <cfRule type="expression" dxfId="3048" priority="233">
      <formula>AND($D108&lt;&gt;"",$AJ108="")</formula>
    </cfRule>
  </conditionalFormatting>
  <conditionalFormatting sqref="X109:Y109">
    <cfRule type="expression" dxfId="3047" priority="232">
      <formula>AND($D109&lt;&gt;"",$X109="")</formula>
    </cfRule>
  </conditionalFormatting>
  <conditionalFormatting sqref="Z109:AA109">
    <cfRule type="expression" dxfId="3046" priority="231">
      <formula>AND($D109&lt;&gt;"",$Z109="")</formula>
    </cfRule>
  </conditionalFormatting>
  <conditionalFormatting sqref="AB109:AC109">
    <cfRule type="expression" dxfId="3045" priority="230">
      <formula>AND($D109&lt;&gt;"",$AB109="")</formula>
    </cfRule>
  </conditionalFormatting>
  <conditionalFormatting sqref="AD109:AE109">
    <cfRule type="expression" dxfId="3044" priority="229">
      <formula>AND($D109&lt;&gt;"",$AD109="")</formula>
    </cfRule>
  </conditionalFormatting>
  <conditionalFormatting sqref="AF109:AG109">
    <cfRule type="expression" dxfId="3043" priority="228">
      <formula>AND($D109&lt;&gt;"",$AF109="")</formula>
    </cfRule>
  </conditionalFormatting>
  <conditionalFormatting sqref="AH109:AI109">
    <cfRule type="expression" dxfId="3042" priority="227">
      <formula>AND($D109&lt;&gt;"",$AH109="")</formula>
    </cfRule>
  </conditionalFormatting>
  <conditionalFormatting sqref="AJ109:AK109">
    <cfRule type="expression" dxfId="3041" priority="226">
      <formula>AND($D109&lt;&gt;"",$AJ109="")</formula>
    </cfRule>
  </conditionalFormatting>
  <conditionalFormatting sqref="X110:Y110">
    <cfRule type="expression" dxfId="3040" priority="225">
      <formula>AND($D110&lt;&gt;"",$X110="")</formula>
    </cfRule>
  </conditionalFormatting>
  <conditionalFormatting sqref="Z110:AA110">
    <cfRule type="expression" dxfId="3039" priority="224">
      <formula>AND($D110&lt;&gt;"",$Z110="")</formula>
    </cfRule>
  </conditionalFormatting>
  <conditionalFormatting sqref="AB110:AC110">
    <cfRule type="expression" dxfId="3038" priority="223">
      <formula>AND($D110&lt;&gt;"",$AB110="")</formula>
    </cfRule>
  </conditionalFormatting>
  <conditionalFormatting sqref="AD110:AE110">
    <cfRule type="expression" dxfId="3037" priority="222">
      <formula>AND($D110&lt;&gt;"",$AD110="")</formula>
    </cfRule>
  </conditionalFormatting>
  <conditionalFormatting sqref="AF110:AG110">
    <cfRule type="expression" dxfId="3036" priority="221">
      <formula>AND($D110&lt;&gt;"",$AF110="")</formula>
    </cfRule>
  </conditionalFormatting>
  <conditionalFormatting sqref="AH110:AI110">
    <cfRule type="expression" dxfId="3035" priority="220">
      <formula>AND($D110&lt;&gt;"",$AH110="")</formula>
    </cfRule>
  </conditionalFormatting>
  <conditionalFormatting sqref="AJ110:AK110">
    <cfRule type="expression" dxfId="3034" priority="219">
      <formula>AND($D110&lt;&gt;"",$AJ110="")</formula>
    </cfRule>
  </conditionalFormatting>
  <conditionalFormatting sqref="S143:W145">
    <cfRule type="expression" dxfId="3033" priority="70">
      <formula>$AM$144=x</formula>
    </cfRule>
  </conditionalFormatting>
  <conditionalFormatting sqref="AL143:AR145">
    <cfRule type="expression" dxfId="3032" priority="69">
      <formula>$T$144=x</formula>
    </cfRule>
  </conditionalFormatting>
  <conditionalFormatting sqref="R68:W72 R122:W126 R129:W133">
    <cfRule type="expression" dxfId="3031" priority="420">
      <formula>$BL$230=1</formula>
    </cfRule>
  </conditionalFormatting>
  <conditionalFormatting sqref="AK12">
    <cfRule type="expression" dxfId="3030" priority="421">
      <formula>$BL$230=1</formula>
    </cfRule>
  </conditionalFormatting>
  <conditionalFormatting sqref="BF18">
    <cfRule type="expression" dxfId="3029" priority="67">
      <formula>$BL$230=1</formula>
    </cfRule>
  </conditionalFormatting>
  <conditionalFormatting sqref="X102:Y102">
    <cfRule type="expression" dxfId="3028" priority="59">
      <formula>AND($D102&lt;&gt;"",$X102="")</formula>
    </cfRule>
  </conditionalFormatting>
  <conditionalFormatting sqref="Z102:AA102">
    <cfRule type="expression" dxfId="3027" priority="58">
      <formula>AND($D102&lt;&gt;"",$Z102="")</formula>
    </cfRule>
  </conditionalFormatting>
  <conditionalFormatting sqref="AB102:AC102">
    <cfRule type="expression" dxfId="3026" priority="57">
      <formula>AND($D102&lt;&gt;"",$AB102="")</formula>
    </cfRule>
  </conditionalFormatting>
  <conditionalFormatting sqref="AD102:AE102">
    <cfRule type="expression" dxfId="3025" priority="56">
      <formula>AND($D102&lt;&gt;"",$AD102="")</formula>
    </cfRule>
  </conditionalFormatting>
  <conditionalFormatting sqref="AF102:AG102">
    <cfRule type="expression" dxfId="3024" priority="55">
      <formula>AND($D102&lt;&gt;"",$AF102="")</formula>
    </cfRule>
  </conditionalFormatting>
  <conditionalFormatting sqref="AH102:AI102">
    <cfRule type="expression" dxfId="3023" priority="54">
      <formula>AND($D102&lt;&gt;"",$AH102="")</formula>
    </cfRule>
  </conditionalFormatting>
  <conditionalFormatting sqref="AJ102:AK102">
    <cfRule type="expression" dxfId="3022" priority="53">
      <formula>AND($D102&lt;&gt;"",$AJ102="")</formula>
    </cfRule>
  </conditionalFormatting>
  <conditionalFormatting sqref="X101:Y101">
    <cfRule type="expression" dxfId="3021" priority="66">
      <formula>AND($D101&lt;&gt;"",$X101="")</formula>
    </cfRule>
  </conditionalFormatting>
  <conditionalFormatting sqref="Z101:AA101">
    <cfRule type="expression" dxfId="3020" priority="65">
      <formula>AND($D101&lt;&gt;"",$Z101="")</formula>
    </cfRule>
  </conditionalFormatting>
  <conditionalFormatting sqref="AB101:AC101">
    <cfRule type="expression" dxfId="3019" priority="64">
      <formula>AND($D101&lt;&gt;"",$AB101="")</formula>
    </cfRule>
  </conditionalFormatting>
  <conditionalFormatting sqref="AD101:AE101">
    <cfRule type="expression" dxfId="3018" priority="63">
      <formula>AND($D101&lt;&gt;"",$AD101="")</formula>
    </cfRule>
  </conditionalFormatting>
  <conditionalFormatting sqref="AF101:AG101">
    <cfRule type="expression" dxfId="3017" priority="62">
      <formula>AND($D101&lt;&gt;"",$AF101="")</formula>
    </cfRule>
  </conditionalFormatting>
  <conditionalFormatting sqref="AH101:AI101">
    <cfRule type="expression" dxfId="3016" priority="61">
      <formula>AND($D101&lt;&gt;"",$AH101="")</formula>
    </cfRule>
  </conditionalFormatting>
  <conditionalFormatting sqref="AJ101:AK101">
    <cfRule type="expression" dxfId="3015" priority="60">
      <formula>AND($D101&lt;&gt;"",$AJ101="")</formula>
    </cfRule>
  </conditionalFormatting>
  <conditionalFormatting sqref="D176:BG179 D189:BG198 E180:BG188">
    <cfRule type="expression" dxfId="3014" priority="52">
      <formula>$AM$144=x</formula>
    </cfRule>
  </conditionalFormatting>
  <conditionalFormatting sqref="E66:H66">
    <cfRule type="expression" dxfId="3013" priority="32">
      <formula>$I$66&lt;&gt;""</formula>
    </cfRule>
  </conditionalFormatting>
  <conditionalFormatting sqref="R75:W75">
    <cfRule type="expression" dxfId="3012" priority="24">
      <formula>$BL$231=1</formula>
    </cfRule>
  </conditionalFormatting>
  <conditionalFormatting sqref="R76:W80">
    <cfRule type="expression" dxfId="3011" priority="22">
      <formula>$BL$231=1</formula>
    </cfRule>
  </conditionalFormatting>
  <conditionalFormatting sqref="X86:Y86">
    <cfRule type="expression" dxfId="3010" priority="21">
      <formula>AND($D86&lt;&gt;"",$X86="")</formula>
    </cfRule>
  </conditionalFormatting>
  <conditionalFormatting sqref="Z86:AA86">
    <cfRule type="expression" dxfId="3009" priority="20">
      <formula>AND($D86&lt;&gt;"",$Z86="")</formula>
    </cfRule>
  </conditionalFormatting>
  <conditionalFormatting sqref="AB86:AC86">
    <cfRule type="expression" dxfId="3008" priority="19">
      <formula>AND($D86&lt;&gt;"",$AB86="")</formula>
    </cfRule>
  </conditionalFormatting>
  <conditionalFormatting sqref="AD86:AE86">
    <cfRule type="expression" dxfId="3007" priority="18">
      <formula>AND($D86&lt;&gt;"",$AD86="")</formula>
    </cfRule>
  </conditionalFormatting>
  <conditionalFormatting sqref="AF86:AG86">
    <cfRule type="expression" dxfId="3006" priority="17">
      <formula>AND($D86&lt;&gt;"",$AF86="")</formula>
    </cfRule>
  </conditionalFormatting>
  <conditionalFormatting sqref="AH86:AI86">
    <cfRule type="expression" dxfId="3005" priority="16">
      <formula>AND($D86&lt;&gt;"",$AH86="")</formula>
    </cfRule>
  </conditionalFormatting>
  <conditionalFormatting sqref="AJ86:AK86">
    <cfRule type="expression" dxfId="3004" priority="15">
      <formula>AND($D86&lt;&gt;"",$AJ86="")</formula>
    </cfRule>
  </conditionalFormatting>
  <conditionalFormatting sqref="X88:Y88">
    <cfRule type="expression" dxfId="3003" priority="14">
      <formula>AND($D88&lt;&gt;"",$X88="")</formula>
    </cfRule>
  </conditionalFormatting>
  <conditionalFormatting sqref="Z88:AA88">
    <cfRule type="expression" dxfId="3002" priority="13">
      <formula>AND($D88&lt;&gt;"",$Z88="")</formula>
    </cfRule>
  </conditionalFormatting>
  <conditionalFormatting sqref="AB88:AC88">
    <cfRule type="expression" dxfId="3001" priority="12">
      <formula>AND($D88&lt;&gt;"",$AB88="")</formula>
    </cfRule>
  </conditionalFormatting>
  <conditionalFormatting sqref="AD88:AE88">
    <cfRule type="expression" dxfId="3000" priority="11">
      <formula>AND($D88&lt;&gt;"",$AD88="")</formula>
    </cfRule>
  </conditionalFormatting>
  <conditionalFormatting sqref="AF88:AG88">
    <cfRule type="expression" dxfId="2999" priority="10">
      <formula>AND($D88&lt;&gt;"",$AF88="")</formula>
    </cfRule>
  </conditionalFormatting>
  <conditionalFormatting sqref="AH88:AI88">
    <cfRule type="expression" dxfId="2998" priority="9">
      <formula>AND($D88&lt;&gt;"",$AH88="")</formula>
    </cfRule>
  </conditionalFormatting>
  <conditionalFormatting sqref="AJ88:AK88">
    <cfRule type="expression" dxfId="2997" priority="8">
      <formula>AND($D88&lt;&gt;"",$AJ88="")</formula>
    </cfRule>
  </conditionalFormatting>
  <conditionalFormatting sqref="X87:Y87">
    <cfRule type="expression" dxfId="2996" priority="7">
      <formula>AND($D87&lt;&gt;"",$X87="")</formula>
    </cfRule>
  </conditionalFormatting>
  <conditionalFormatting sqref="Z87:AA87">
    <cfRule type="expression" dxfId="2995" priority="6">
      <formula>AND($D87&lt;&gt;"",$Z87="")</formula>
    </cfRule>
  </conditionalFormatting>
  <conditionalFormatting sqref="AB87:AC87">
    <cfRule type="expression" dxfId="2994" priority="5">
      <formula>AND($D87&lt;&gt;"",$AB87="")</formula>
    </cfRule>
  </conditionalFormatting>
  <conditionalFormatting sqref="AD87:AE87">
    <cfRule type="expression" dxfId="2993" priority="4">
      <formula>AND($D87&lt;&gt;"",$AD87="")</formula>
    </cfRule>
  </conditionalFormatting>
  <conditionalFormatting sqref="AF87:AG87">
    <cfRule type="expression" dxfId="2992" priority="3">
      <formula>AND($D87&lt;&gt;"",$AF87="")</formula>
    </cfRule>
  </conditionalFormatting>
  <conditionalFormatting sqref="AH87:AI87">
    <cfRule type="expression" dxfId="2991" priority="2">
      <formula>AND($D87&lt;&gt;"",$AH87="")</formula>
    </cfRule>
  </conditionalFormatting>
  <conditionalFormatting sqref="AJ87:AK87">
    <cfRule type="expression" dxfId="2990" priority="1">
      <formula>AND($D87&lt;&gt;"",$AJ87="")</formula>
    </cfRule>
  </conditionalFormatting>
  <dataValidations xWindow="198" yWindow="717" count="21">
    <dataValidation type="list" showInputMessage="1" showErrorMessage="1" sqref="E179:U188">
      <formula1>$BK$176:$BK$186</formula1>
    </dataValidation>
    <dataValidation type="list" allowBlank="1" showInputMessage="1" showErrorMessage="1" sqref="V12:AJ12">
      <formula1>Enfoque</formula1>
    </dataValidation>
    <dataValidation type="list" allowBlank="1" showInputMessage="1" showErrorMessage="1" sqref="E189:U198">
      <formula1>$BK$188:$BK$198</formula1>
    </dataValidation>
    <dataValidation type="date" operator="greaterThanOrEqual" allowBlank="1" showInputMessage="1" showErrorMessage="1" errorTitle="Error de fecha" error="La fecha final debe ser mayor o igual a la inicial." sqref="BG154:BG173 BG179:BG198">
      <formula1>BA154</formula1>
    </dataValidation>
    <dataValidation type="date" allowBlank="1" showInputMessage="1" showErrorMessage="1" sqref="AX9:BF9">
      <formula1>42370</formula1>
      <formula2>43830</formula2>
    </dataValidation>
    <dataValidation type="list" allowBlank="1" showInputMessage="1" showErrorMessage="1" sqref="AY23">
      <formula1>Clase_riesgo</formula1>
    </dataValidation>
    <dataValidation type="list" allowBlank="1" showInputMessage="1" showErrorMessage="1" sqref="AN86:AQ95 AN101:AQ110">
      <formula1>IF($D86&lt;&gt;"",Pregunta8)</formula1>
    </dataValidation>
    <dataValidation type="list" allowBlank="1" showInputMessage="1" showErrorMessage="1" sqref="AJ101:AK110 AJ86:AK95">
      <formula1>IF($D86&lt;&gt;"",Pregunta7)</formula1>
    </dataValidation>
    <dataValidation type="list" allowBlank="1" showInputMessage="1" showErrorMessage="1" sqref="AH101:AI110 AH86:AI95">
      <formula1>IF($D86&lt;&gt;"",Pregunta6)</formula1>
    </dataValidation>
    <dataValidation type="list" allowBlank="1" showInputMessage="1" showErrorMessage="1" sqref="AF101:AG110 AF86:AG95">
      <formula1>IF($D86&lt;&gt;"",Pregunta5)</formula1>
    </dataValidation>
    <dataValidation type="list" allowBlank="1" showInputMessage="1" showErrorMessage="1" sqref="AD101:AE110 AD86:AE95">
      <formula1>IF($D86&lt;&gt;"",Pregunta4)</formula1>
    </dataValidation>
    <dataValidation type="list" allowBlank="1" showInputMessage="1" showErrorMessage="1" sqref="AB101:AC110 AB86:AC95">
      <formula1>IF($D86&lt;&gt;"",Pregunta3)</formula1>
    </dataValidation>
    <dataValidation type="list" allowBlank="1" showInputMessage="1" showErrorMessage="1" sqref="Z101:AA110 Z86:AA95">
      <formula1>IF($D86&lt;&gt;"",Pregunta2)</formula1>
    </dataValidation>
    <dataValidation type="list" allowBlank="1" showInputMessage="1" showErrorMessage="1" sqref="X101:Y110 X86:Y95">
      <formula1>IF($D86&lt;&gt;"",Pregunta1)</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allowBlank="1" showInputMessage="1" sqref="X17"/>
    <dataValidation showInputMessage="1" showErrorMessage="1" sqref="D204:D213"/>
    <dataValidation type="list" allowBlank="1" showInputMessage="1" showErrorMessage="1" sqref="T144 AM144">
      <formula1>x</formula1>
    </dataValidation>
    <dataValidation type="list" allowBlank="1" showInputMessage="1" showErrorMessage="1" sqref="D50:I59">
      <formula1>Agente_generador_externas</formula1>
    </dataValidation>
    <dataValidation type="list" allowBlank="1" showInputMessage="1" showErrorMessage="1" sqref="D38:I47">
      <formula1>Agente_generador_internas</formula1>
    </dataValidation>
  </dataValidations>
  <hyperlinks>
    <hyperlink ref="E65:H65" location="Frecuencia!C5" display="Frecuencia"/>
    <hyperlink ref="E66:H66" location="Factibilidad!C12" display="Factibilidad"/>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8"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21859" r:id="rId5" name="Check Box 3">
              <controlPr defaultSize="0" autoFill="0" autoLine="0" autoPict="0">
                <anchor moveWithCells="1">
                  <from>
                    <xdr:col>19</xdr:col>
                    <xdr:colOff>57150</xdr:colOff>
                    <xdr:row>24</xdr:row>
                    <xdr:rowOff>66675</xdr:rowOff>
                  </from>
                  <to>
                    <xdr:col>20</xdr:col>
                    <xdr:colOff>142875</xdr:colOff>
                    <xdr:row>24</xdr:row>
                    <xdr:rowOff>361950</xdr:rowOff>
                  </to>
                </anchor>
              </controlPr>
            </control>
          </mc:Choice>
        </mc:AlternateContent>
        <mc:AlternateContent xmlns:mc="http://schemas.openxmlformats.org/markup-compatibility/2006">
          <mc:Choice Requires="x14">
            <control shapeId="121860"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21861"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21862" r:id="rId8" name="Check Box 6">
              <controlPr defaultSize="0" autoFill="0" autoLine="0" autoPict="0">
                <anchor moveWithCells="1">
                  <from>
                    <xdr:col>44</xdr:col>
                    <xdr:colOff>247650</xdr:colOff>
                    <xdr:row>24</xdr:row>
                    <xdr:rowOff>47625</xdr:rowOff>
                  </from>
                  <to>
                    <xdr:col>45</xdr:col>
                    <xdr:colOff>95250</xdr:colOff>
                    <xdr:row>24</xdr:row>
                    <xdr:rowOff>361950</xdr:rowOff>
                  </to>
                </anchor>
              </controlPr>
            </control>
          </mc:Choice>
        </mc:AlternateContent>
        <mc:AlternateContent xmlns:mc="http://schemas.openxmlformats.org/markup-compatibility/2006">
          <mc:Choice Requires="x14">
            <control shapeId="121863" r:id="rId9" name="Check Box 7">
              <controlPr defaultSize="0" autoFill="0" autoLine="0" autoPict="0">
                <anchor moveWithCells="1">
                  <from>
                    <xdr:col>48</xdr:col>
                    <xdr:colOff>19050</xdr:colOff>
                    <xdr:row>24</xdr:row>
                    <xdr:rowOff>57150</xdr:rowOff>
                  </from>
                  <to>
                    <xdr:col>49</xdr:col>
                    <xdr:colOff>95250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6" id="{E78BC3FB-1949-4BD4-AB9F-D9AD5E325F0B}">
            <xm:f>OR($AP$67=Datos!$S$5,$AP$67=Datos!$T$5)</xm:f>
            <x14:dxf>
              <fill>
                <patternFill>
                  <bgColor rgb="FF92D050"/>
                </patternFill>
              </fill>
            </x14:dxf>
          </x14:cfRule>
          <x14:cfRule type="expression" priority="417" id="{7602AFF8-59CE-42B0-9AED-ADEBAD516A91}">
            <xm:f>OR($AP$67=Datos!$S$4,$AP$67=Datos!$T$4)</xm:f>
            <x14:dxf>
              <fill>
                <patternFill>
                  <bgColor rgb="FFFFFF00"/>
                </patternFill>
              </fill>
            </x14:dxf>
          </x14:cfRule>
          <x14:cfRule type="expression" priority="418" id="{10C52A7A-CE07-43D5-B9F2-969BB0109914}">
            <xm:f>OR($AP$67=Datos!$S$3,$AP$67=Datos!$T$3)</xm:f>
            <x14:dxf>
              <fill>
                <patternFill>
                  <bgColor rgb="FFFFC000"/>
                </patternFill>
              </fill>
            </x14:dxf>
          </x14:cfRule>
          <x14:cfRule type="expression" priority="419" id="{76351054-DF35-4A27-8EE5-DDDD3820EFA9}">
            <xm:f>OR($AP$67=Datos!$S$2,$AP$67=Datos!$T$2)</xm:f>
            <x14:dxf>
              <fill>
                <patternFill>
                  <bgColor rgb="FFFF0000"/>
                </patternFill>
              </fill>
            </x14:dxf>
          </x14:cfRule>
          <xm:sqref>AP67</xm:sqref>
        </x14:conditionalFormatting>
        <x14:conditionalFormatting xmlns:xm="http://schemas.microsoft.com/office/excel/2006/main">
          <x14:cfRule type="expression" priority="403" id="{30B89BA1-3FFC-4C4F-BD6C-A818F5BD6409}">
            <xm:f>OR($AP$125=Datos!$S$2,$AP$125=Datos!$T$2)</xm:f>
            <x14:dxf>
              <fill>
                <patternFill>
                  <bgColor rgb="FFFF0000"/>
                </patternFill>
              </fill>
            </x14:dxf>
          </x14:cfRule>
          <x14:cfRule type="expression" priority="404" id="{13568E42-6D1D-44D8-8995-B13880A82A5C}">
            <xm:f>OR($AP$125=Datos!$S$3,$AP$125=Datos!$T$3)</xm:f>
            <x14:dxf>
              <fill>
                <patternFill>
                  <bgColor rgb="FFFFC000"/>
                </patternFill>
              </fill>
            </x14:dxf>
          </x14:cfRule>
          <x14:cfRule type="expression" priority="405" id="{5ADDFBC4-9383-4CA9-88BC-E7E369F26D3E}">
            <xm:f>OR($AP$125=Datos!$S$4,$AP$125=Datos!$T$4)</xm:f>
            <x14:dxf>
              <fill>
                <patternFill>
                  <bgColor rgb="FFFFFF00"/>
                </patternFill>
              </fill>
            </x14:dxf>
          </x14:cfRule>
          <x14:cfRule type="expression" priority="406" id="{944B0CEF-0E57-4E82-B416-1D68334F960B}">
            <xm:f>OR($AP$125=Datos!$S$5,$AP$125=Datos!$T$5)</xm:f>
            <x14:dxf>
              <fill>
                <patternFill>
                  <bgColor rgb="FF92D050"/>
                </patternFill>
              </fill>
            </x14:dxf>
          </x14:cfRule>
          <xm:sqref>AP125</xm:sqref>
        </x14:conditionalFormatting>
        <x14:conditionalFormatting xmlns:xm="http://schemas.microsoft.com/office/excel/2006/main">
          <x14:cfRule type="cellIs" priority="307" operator="equal" id="{85AC7BB1-6445-4F84-A82F-8660193BE883}">
            <xm:f>Datos!$AO$2</xm:f>
            <x14:dxf>
              <fill>
                <patternFill>
                  <bgColor rgb="FF92D050"/>
                </patternFill>
              </fill>
            </x14:dxf>
          </x14:cfRule>
          <x14:cfRule type="cellIs" priority="360" operator="equal" id="{3991A201-2540-4E3C-B7D4-CF98888F6DF2}">
            <xm:f>Datos!$AO$4</xm:f>
            <x14:dxf>
              <fill>
                <patternFill>
                  <bgColor theme="5" tint="0.39994506668294322"/>
                </patternFill>
              </fill>
            </x14:dxf>
          </x14:cfRule>
          <x14:cfRule type="cellIs" priority="361" operator="equal" id="{C3375527-7E05-49E9-BC50-50BCD503A351}">
            <xm:f>Datos!$AO$3</xm:f>
            <x14:dxf>
              <fill>
                <patternFill>
                  <bgColor rgb="FFFFFF00"/>
                </patternFill>
              </fill>
            </x14:dxf>
          </x14:cfRule>
          <xm:sqref>AL86</xm:sqref>
        </x14:conditionalFormatting>
        <x14:conditionalFormatting xmlns:xm="http://schemas.microsoft.com/office/excel/2006/main">
          <x14:cfRule type="cellIs" priority="304" operator="equal" id="{3624A28C-D489-4453-8560-3891CDC47523}">
            <xm:f>Datos!$AO$2</xm:f>
            <x14:dxf>
              <fill>
                <patternFill>
                  <bgColor rgb="FF92D050"/>
                </patternFill>
              </fill>
            </x14:dxf>
          </x14:cfRule>
          <x14:cfRule type="cellIs" priority="305" operator="equal" id="{542A3601-C25D-4642-B9AA-9E07BAC13807}">
            <xm:f>Datos!$AO$4</xm:f>
            <x14:dxf>
              <fill>
                <patternFill>
                  <bgColor theme="5" tint="0.39994506668294322"/>
                </patternFill>
              </fill>
            </x14:dxf>
          </x14:cfRule>
          <x14:cfRule type="cellIs" priority="306" operator="equal" id="{F8744BB4-91EF-4BB6-9EE7-2B553C487DBE}">
            <xm:f>Datos!$AO$3</xm:f>
            <x14:dxf>
              <fill>
                <patternFill>
                  <bgColor rgb="FFFFFF00"/>
                </patternFill>
              </fill>
            </x14:dxf>
          </x14:cfRule>
          <xm:sqref>AL87</xm:sqref>
        </x14:conditionalFormatting>
        <x14:conditionalFormatting xmlns:xm="http://schemas.microsoft.com/office/excel/2006/main">
          <x14:cfRule type="cellIs" priority="301" operator="equal" id="{AEF3545E-3807-45DC-B485-9617E68DF1EA}">
            <xm:f>Datos!$AO$2</xm:f>
            <x14:dxf>
              <fill>
                <patternFill>
                  <bgColor rgb="FF92D050"/>
                </patternFill>
              </fill>
            </x14:dxf>
          </x14:cfRule>
          <x14:cfRule type="cellIs" priority="302" operator="equal" id="{9A9F0473-2956-4760-99B4-8C390A0BBF82}">
            <xm:f>Datos!$AO$4</xm:f>
            <x14:dxf>
              <fill>
                <patternFill>
                  <bgColor theme="5" tint="0.39994506668294322"/>
                </patternFill>
              </fill>
            </x14:dxf>
          </x14:cfRule>
          <x14:cfRule type="cellIs" priority="303" operator="equal" id="{3DC69476-45C1-4466-829C-FBA49F6ADE3F}">
            <xm:f>Datos!$AO$3</xm:f>
            <x14:dxf>
              <fill>
                <patternFill>
                  <bgColor rgb="FFFFFF00"/>
                </patternFill>
              </fill>
            </x14:dxf>
          </x14:cfRule>
          <xm:sqref>AL88</xm:sqref>
        </x14:conditionalFormatting>
        <x14:conditionalFormatting xmlns:xm="http://schemas.microsoft.com/office/excel/2006/main">
          <x14:cfRule type="cellIs" priority="298" operator="equal" id="{02E3836B-826E-4F78-A45F-91D52BBCD1E9}">
            <xm:f>Datos!$AO$2</xm:f>
            <x14:dxf>
              <fill>
                <patternFill>
                  <bgColor rgb="FF92D050"/>
                </patternFill>
              </fill>
            </x14:dxf>
          </x14:cfRule>
          <x14:cfRule type="cellIs" priority="299" operator="equal" id="{E73CE1A8-9BF1-48C5-AF22-3DD7FA5DD921}">
            <xm:f>Datos!$AO$4</xm:f>
            <x14:dxf>
              <fill>
                <patternFill>
                  <bgColor theme="5" tint="0.39994506668294322"/>
                </patternFill>
              </fill>
            </x14:dxf>
          </x14:cfRule>
          <x14:cfRule type="cellIs" priority="300" operator="equal" id="{A313C60D-4720-49CF-A60D-DD66E7C8F847}">
            <xm:f>Datos!$AO$3</xm:f>
            <x14:dxf>
              <fill>
                <patternFill>
                  <bgColor rgb="FFFFFF00"/>
                </patternFill>
              </fill>
            </x14:dxf>
          </x14:cfRule>
          <xm:sqref>AL89</xm:sqref>
        </x14:conditionalFormatting>
        <x14:conditionalFormatting xmlns:xm="http://schemas.microsoft.com/office/excel/2006/main">
          <x14:cfRule type="cellIs" priority="295" operator="equal" id="{02EB4DD8-B6AA-44BA-B7B5-82708F970455}">
            <xm:f>Datos!$AO$2</xm:f>
            <x14:dxf>
              <fill>
                <patternFill>
                  <bgColor rgb="FF92D050"/>
                </patternFill>
              </fill>
            </x14:dxf>
          </x14:cfRule>
          <x14:cfRule type="cellIs" priority="296" operator="equal" id="{FAFAFCEE-D7EB-4AF0-B3AC-B407EA99723A}">
            <xm:f>Datos!$AO$4</xm:f>
            <x14:dxf>
              <fill>
                <patternFill>
                  <bgColor theme="5" tint="0.39994506668294322"/>
                </patternFill>
              </fill>
            </x14:dxf>
          </x14:cfRule>
          <x14:cfRule type="cellIs" priority="297" operator="equal" id="{4FFC85DE-F318-4CE6-B783-D361160FE25B}">
            <xm:f>Datos!$AO$3</xm:f>
            <x14:dxf>
              <fill>
                <patternFill>
                  <bgColor rgb="FFFFFF00"/>
                </patternFill>
              </fill>
            </x14:dxf>
          </x14:cfRule>
          <xm:sqref>AL90</xm:sqref>
        </x14:conditionalFormatting>
        <x14:conditionalFormatting xmlns:xm="http://schemas.microsoft.com/office/excel/2006/main">
          <x14:cfRule type="cellIs" priority="292" operator="equal" id="{5CC17405-22F0-40D3-9EE6-8232DA94E4B8}">
            <xm:f>Datos!$AO$2</xm:f>
            <x14:dxf>
              <fill>
                <patternFill>
                  <bgColor rgb="FF92D050"/>
                </patternFill>
              </fill>
            </x14:dxf>
          </x14:cfRule>
          <x14:cfRule type="cellIs" priority="293" operator="equal" id="{7B170AD1-0BA6-412D-B99A-4F5721B74FEB}">
            <xm:f>Datos!$AO$4</xm:f>
            <x14:dxf>
              <fill>
                <patternFill>
                  <bgColor theme="5" tint="0.39994506668294322"/>
                </patternFill>
              </fill>
            </x14:dxf>
          </x14:cfRule>
          <x14:cfRule type="cellIs" priority="294" operator="equal" id="{5A1FE9B6-85BF-4D4A-8496-99D292906412}">
            <xm:f>Datos!$AO$3</xm:f>
            <x14:dxf>
              <fill>
                <patternFill>
                  <bgColor rgb="FFFFFF00"/>
                </patternFill>
              </fill>
            </x14:dxf>
          </x14:cfRule>
          <xm:sqref>AL91</xm:sqref>
        </x14:conditionalFormatting>
        <x14:conditionalFormatting xmlns:xm="http://schemas.microsoft.com/office/excel/2006/main">
          <x14:cfRule type="cellIs" priority="289" operator="equal" id="{050767A8-60FA-4968-89E3-66AA6C038560}">
            <xm:f>Datos!$AO$2</xm:f>
            <x14:dxf>
              <fill>
                <patternFill>
                  <bgColor rgb="FF92D050"/>
                </patternFill>
              </fill>
            </x14:dxf>
          </x14:cfRule>
          <x14:cfRule type="cellIs" priority="290" operator="equal" id="{784C2301-1E26-4614-8A08-5D0319F699F4}">
            <xm:f>Datos!$AO$4</xm:f>
            <x14:dxf>
              <fill>
                <patternFill>
                  <bgColor theme="5" tint="0.39994506668294322"/>
                </patternFill>
              </fill>
            </x14:dxf>
          </x14:cfRule>
          <x14:cfRule type="cellIs" priority="291" operator="equal" id="{EE74EAE8-252D-4A0B-B150-588322D630B9}">
            <xm:f>Datos!$AO$3</xm:f>
            <x14:dxf>
              <fill>
                <patternFill>
                  <bgColor rgb="FFFFFF00"/>
                </patternFill>
              </fill>
            </x14:dxf>
          </x14:cfRule>
          <xm:sqref>AL92</xm:sqref>
        </x14:conditionalFormatting>
        <x14:conditionalFormatting xmlns:xm="http://schemas.microsoft.com/office/excel/2006/main">
          <x14:cfRule type="cellIs" priority="286" operator="equal" id="{43899DE5-6317-4FF3-AB78-F7E073B655B9}">
            <xm:f>Datos!$AO$2</xm:f>
            <x14:dxf>
              <fill>
                <patternFill>
                  <bgColor rgb="FF92D050"/>
                </patternFill>
              </fill>
            </x14:dxf>
          </x14:cfRule>
          <x14:cfRule type="cellIs" priority="287" operator="equal" id="{5DCDF191-4E93-4607-9A4D-DCFFC96DC7F9}">
            <xm:f>Datos!$AO$4</xm:f>
            <x14:dxf>
              <fill>
                <patternFill>
                  <bgColor theme="5" tint="0.39994506668294322"/>
                </patternFill>
              </fill>
            </x14:dxf>
          </x14:cfRule>
          <x14:cfRule type="cellIs" priority="288" operator="equal" id="{DCB567D2-132C-48C6-9119-C51BCF81D8CD}">
            <xm:f>Datos!$AO$3</xm:f>
            <x14:dxf>
              <fill>
                <patternFill>
                  <bgColor rgb="FFFFFF00"/>
                </patternFill>
              </fill>
            </x14:dxf>
          </x14:cfRule>
          <xm:sqref>AL93</xm:sqref>
        </x14:conditionalFormatting>
        <x14:conditionalFormatting xmlns:xm="http://schemas.microsoft.com/office/excel/2006/main">
          <x14:cfRule type="cellIs" priority="283" operator="equal" id="{4ED0AADD-7764-43CD-AC3A-021EF609CE95}">
            <xm:f>Datos!$AO$2</xm:f>
            <x14:dxf>
              <fill>
                <patternFill>
                  <bgColor rgb="FF92D050"/>
                </patternFill>
              </fill>
            </x14:dxf>
          </x14:cfRule>
          <x14:cfRule type="cellIs" priority="284" operator="equal" id="{EC277AA5-C93B-4FE2-ABFA-32D8E2465964}">
            <xm:f>Datos!$AO$4</xm:f>
            <x14:dxf>
              <fill>
                <patternFill>
                  <bgColor theme="5" tint="0.39994506668294322"/>
                </patternFill>
              </fill>
            </x14:dxf>
          </x14:cfRule>
          <x14:cfRule type="cellIs" priority="285" operator="equal" id="{8F4769E1-3716-4F95-B039-FEC5FB14EFF8}">
            <xm:f>Datos!$AO$3</xm:f>
            <x14:dxf>
              <fill>
                <patternFill>
                  <bgColor rgb="FFFFFF00"/>
                </patternFill>
              </fill>
            </x14:dxf>
          </x14:cfRule>
          <xm:sqref>AL94</xm:sqref>
        </x14:conditionalFormatting>
        <x14:conditionalFormatting xmlns:xm="http://schemas.microsoft.com/office/excel/2006/main">
          <x14:cfRule type="cellIs" priority="280" operator="equal" id="{7A1514DC-111D-417B-A467-4F0E7FC56D04}">
            <xm:f>Datos!$AO$2</xm:f>
            <x14:dxf>
              <fill>
                <patternFill>
                  <bgColor rgb="FF92D050"/>
                </patternFill>
              </fill>
            </x14:dxf>
          </x14:cfRule>
          <x14:cfRule type="cellIs" priority="281" operator="equal" id="{9E16B838-33CC-43A3-91EC-E044ABED5985}">
            <xm:f>Datos!$AO$4</xm:f>
            <x14:dxf>
              <fill>
                <patternFill>
                  <bgColor theme="5" tint="0.39994506668294322"/>
                </patternFill>
              </fill>
            </x14:dxf>
          </x14:cfRule>
          <x14:cfRule type="cellIs" priority="282" operator="equal" id="{ACE0ED78-46CF-4138-99AA-3C62FDF2DC57}">
            <xm:f>Datos!$AO$3</xm:f>
            <x14:dxf>
              <fill>
                <patternFill>
                  <bgColor rgb="FFFFFF00"/>
                </patternFill>
              </fill>
            </x14:dxf>
          </x14:cfRule>
          <xm:sqref>AL95</xm:sqref>
        </x14:conditionalFormatting>
        <x14:conditionalFormatting xmlns:xm="http://schemas.microsoft.com/office/excel/2006/main">
          <x14:cfRule type="cellIs" priority="277" operator="equal" id="{18B812AD-A0DE-4802-86B7-3DF59A220407}">
            <xm:f>Datos!$AO$4</xm:f>
            <x14:dxf>
              <fill>
                <patternFill>
                  <bgColor theme="5" tint="0.39994506668294322"/>
                </patternFill>
              </fill>
            </x14:dxf>
          </x14:cfRule>
          <x14:cfRule type="cellIs" priority="278" operator="equal" id="{0ECD8525-2623-46E7-9865-DFC67284E4EF}">
            <xm:f>Datos!$AO$3</xm:f>
            <x14:dxf>
              <fill>
                <patternFill>
                  <bgColor rgb="FFFFFF00"/>
                </patternFill>
              </fill>
            </x14:dxf>
          </x14:cfRule>
          <x14:cfRule type="cellIs" priority="279" operator="equal" id="{1FB567EB-561A-4E38-AFE9-9A92AF6A8442}">
            <xm:f>Datos!$AO$2</xm:f>
            <x14:dxf>
              <fill>
                <patternFill>
                  <bgColor rgb="FF92D050"/>
                </patternFill>
              </fill>
            </x14:dxf>
          </x14:cfRule>
          <xm:sqref>AT87</xm:sqref>
        </x14:conditionalFormatting>
        <x14:conditionalFormatting xmlns:xm="http://schemas.microsoft.com/office/excel/2006/main">
          <x14:cfRule type="cellIs" priority="218" operator="equal" id="{6AAD340F-4B79-47FE-9F31-0887420485AD}">
            <xm:f>Datos!$AO$2</xm:f>
            <x14:dxf>
              <fill>
                <patternFill>
                  <bgColor rgb="FF92D050"/>
                </patternFill>
              </fill>
            </x14:dxf>
          </x14:cfRule>
          <x14:cfRule type="cellIs" priority="275" operator="equal" id="{CEFD31FB-38D5-46C8-9224-DAFF51849045}">
            <xm:f>Datos!$AO$4</xm:f>
            <x14:dxf>
              <fill>
                <patternFill>
                  <bgColor theme="5" tint="0.39994506668294322"/>
                </patternFill>
              </fill>
            </x14:dxf>
          </x14:cfRule>
          <x14:cfRule type="cellIs" priority="276" operator="equal" id="{8BCE426C-1A5D-4A3E-8C22-CB45E7B65F9D}">
            <xm:f>Datos!$AO$3</xm:f>
            <x14:dxf>
              <fill>
                <patternFill>
                  <bgColor rgb="FFFFFF00"/>
                </patternFill>
              </fill>
            </x14:dxf>
          </x14:cfRule>
          <xm:sqref>AL101</xm:sqref>
        </x14:conditionalFormatting>
        <x14:conditionalFormatting xmlns:xm="http://schemas.microsoft.com/office/excel/2006/main">
          <x14:cfRule type="cellIs" priority="215" operator="equal" id="{464D5364-5C41-42D4-9386-C033F9E3B4DC}">
            <xm:f>Datos!$AO$4</xm:f>
            <x14:dxf>
              <fill>
                <patternFill>
                  <bgColor theme="5" tint="0.39994506668294322"/>
                </patternFill>
              </fill>
            </x14:dxf>
          </x14:cfRule>
          <x14:cfRule type="cellIs" priority="216" operator="equal" id="{D1389574-53D6-4974-8E9F-FA5844AC1E92}">
            <xm:f>Datos!$AO$3</xm:f>
            <x14:dxf>
              <fill>
                <patternFill>
                  <bgColor rgb="FFFFFF00"/>
                </patternFill>
              </fill>
            </x14:dxf>
          </x14:cfRule>
          <x14:cfRule type="cellIs" priority="217" operator="equal" id="{5EFAFCDD-C518-4496-85AA-019503598F77}">
            <xm:f>Datos!$AO$2</xm:f>
            <x14:dxf>
              <fill>
                <patternFill>
                  <bgColor rgb="FF92D050"/>
                </patternFill>
              </fill>
            </x14:dxf>
          </x14:cfRule>
          <xm:sqref>AR102</xm:sqref>
        </x14:conditionalFormatting>
        <x14:conditionalFormatting xmlns:xm="http://schemas.microsoft.com/office/excel/2006/main">
          <x14:cfRule type="cellIs" priority="212" operator="equal" id="{35BA0A06-6488-4977-8271-D595DC32A746}">
            <xm:f>Datos!$AO$4</xm:f>
            <x14:dxf>
              <fill>
                <patternFill>
                  <bgColor theme="5" tint="0.39994506668294322"/>
                </patternFill>
              </fill>
            </x14:dxf>
          </x14:cfRule>
          <x14:cfRule type="cellIs" priority="213" operator="equal" id="{665D30A7-61F6-4045-86AD-F93E141BE00F}">
            <xm:f>Datos!$AO$3</xm:f>
            <x14:dxf>
              <fill>
                <patternFill>
                  <bgColor rgb="FFFFFF00"/>
                </patternFill>
              </fill>
            </x14:dxf>
          </x14:cfRule>
          <x14:cfRule type="cellIs" priority="214" operator="equal" id="{F9C0CDFE-A897-4685-BF85-A08B1F6F3383}">
            <xm:f>Datos!$AO$2</xm:f>
            <x14:dxf>
              <fill>
                <patternFill>
                  <bgColor rgb="FF92D050"/>
                </patternFill>
              </fill>
            </x14:dxf>
          </x14:cfRule>
          <xm:sqref>AT102</xm:sqref>
        </x14:conditionalFormatting>
        <x14:conditionalFormatting xmlns:xm="http://schemas.microsoft.com/office/excel/2006/main">
          <x14:cfRule type="cellIs" priority="357" operator="equal" id="{1E92B24A-E1E4-4BD0-AB8E-67EC3B8AB896}">
            <xm:f>Datos!$AO$4</xm:f>
            <x14:dxf>
              <fill>
                <patternFill>
                  <bgColor theme="5" tint="0.39994506668294322"/>
                </patternFill>
              </fill>
            </x14:dxf>
          </x14:cfRule>
          <x14:cfRule type="cellIs" priority="358" operator="equal" id="{EB2FE7CC-A4A4-4955-9E0A-6D02C2FEB9CC}">
            <xm:f>Datos!$AO$3</xm:f>
            <x14:dxf>
              <fill>
                <patternFill>
                  <bgColor rgb="FFFFFF00"/>
                </patternFill>
              </fill>
            </x14:dxf>
          </x14:cfRule>
          <x14:cfRule type="cellIs" priority="359" operator="equal" id="{D00F7AB6-936D-431A-93E5-2C0C3B1CFC2A}">
            <xm:f>Datos!$AO2</xm:f>
            <x14:dxf>
              <fill>
                <patternFill>
                  <bgColor rgb="FF92D050"/>
                </patternFill>
              </fill>
            </x14:dxf>
          </x14:cfRule>
          <xm:sqref>AR86</xm:sqref>
        </x14:conditionalFormatting>
        <x14:conditionalFormatting xmlns:xm="http://schemas.microsoft.com/office/excel/2006/main">
          <x14:cfRule type="cellIs" priority="209" operator="equal" id="{714E6A19-E02C-447E-B53E-846029736BC6}">
            <xm:f>Datos!$AO$4</xm:f>
            <x14:dxf>
              <fill>
                <patternFill>
                  <bgColor theme="5" tint="0.39994506668294322"/>
                </patternFill>
              </fill>
            </x14:dxf>
          </x14:cfRule>
          <x14:cfRule type="cellIs" priority="210" operator="equal" id="{B51DE661-9BA9-4D4F-9B5B-72B81BA9A319}">
            <xm:f>Datos!$AO$3</xm:f>
            <x14:dxf>
              <fill>
                <patternFill>
                  <bgColor rgb="FFFFFF00"/>
                </patternFill>
              </fill>
            </x14:dxf>
          </x14:cfRule>
          <x14:cfRule type="cellIs" priority="211" operator="equal" id="{A78EF88F-7F6C-43B2-A79F-3B28D3075006}">
            <xm:f>Datos!$AO$2</xm:f>
            <x14:dxf>
              <fill>
                <patternFill>
                  <bgColor rgb="FF92D050"/>
                </patternFill>
              </fill>
            </x14:dxf>
          </x14:cfRule>
          <xm:sqref>AR87</xm:sqref>
        </x14:conditionalFormatting>
        <x14:conditionalFormatting xmlns:xm="http://schemas.microsoft.com/office/excel/2006/main">
          <x14:cfRule type="cellIs" priority="206" operator="equal" id="{B8C8E83E-A311-4526-A8ED-29CB53BC0083}">
            <xm:f>Datos!$AO$4</xm:f>
            <x14:dxf>
              <fill>
                <patternFill>
                  <bgColor theme="5" tint="0.39994506668294322"/>
                </patternFill>
              </fill>
            </x14:dxf>
          </x14:cfRule>
          <x14:cfRule type="cellIs" priority="207" operator="equal" id="{38110C87-8623-4B49-9B30-B04131BD4736}">
            <xm:f>Datos!$AO$3</xm:f>
            <x14:dxf>
              <fill>
                <patternFill>
                  <bgColor rgb="FFFFFF00"/>
                </patternFill>
              </fill>
            </x14:dxf>
          </x14:cfRule>
          <x14:cfRule type="cellIs" priority="208" operator="equal" id="{468F0368-FCBB-4C1C-AC02-9B0A5963C9DE}">
            <xm:f>Datos!$AO$2</xm:f>
            <x14:dxf>
              <fill>
                <patternFill>
                  <bgColor rgb="FF92D050"/>
                </patternFill>
              </fill>
            </x14:dxf>
          </x14:cfRule>
          <xm:sqref>AR88</xm:sqref>
        </x14:conditionalFormatting>
        <x14:conditionalFormatting xmlns:xm="http://schemas.microsoft.com/office/excel/2006/main">
          <x14:cfRule type="cellIs" priority="203" operator="equal" id="{39F98B33-FA83-4985-93F6-8FFFF50921F2}">
            <xm:f>Datos!$AO$4</xm:f>
            <x14:dxf>
              <fill>
                <patternFill>
                  <bgColor theme="5" tint="0.39994506668294322"/>
                </patternFill>
              </fill>
            </x14:dxf>
          </x14:cfRule>
          <x14:cfRule type="cellIs" priority="204" operator="equal" id="{A82BF724-223A-4168-B0A0-083C547E97C3}">
            <xm:f>Datos!$AO$3</xm:f>
            <x14:dxf>
              <fill>
                <patternFill>
                  <bgColor rgb="FFFFFF00"/>
                </patternFill>
              </fill>
            </x14:dxf>
          </x14:cfRule>
          <x14:cfRule type="cellIs" priority="205" operator="equal" id="{B2337B24-2555-4ED8-AB2A-1549892BDEAC}">
            <xm:f>Datos!$AO$2</xm:f>
            <x14:dxf>
              <fill>
                <patternFill>
                  <bgColor rgb="FF92D050"/>
                </patternFill>
              </fill>
            </x14:dxf>
          </x14:cfRule>
          <xm:sqref>AR89</xm:sqref>
        </x14:conditionalFormatting>
        <x14:conditionalFormatting xmlns:xm="http://schemas.microsoft.com/office/excel/2006/main">
          <x14:cfRule type="cellIs" priority="200" operator="equal" id="{29665719-C7FC-4C9D-B2A0-06E37A22C1ED}">
            <xm:f>Datos!$AO$4</xm:f>
            <x14:dxf>
              <fill>
                <patternFill>
                  <bgColor theme="5" tint="0.39994506668294322"/>
                </patternFill>
              </fill>
            </x14:dxf>
          </x14:cfRule>
          <x14:cfRule type="cellIs" priority="201" operator="equal" id="{C0589809-67E2-4092-AD48-51A98EF1B4E5}">
            <xm:f>Datos!$AO$3</xm:f>
            <x14:dxf>
              <fill>
                <patternFill>
                  <bgColor rgb="FFFFFF00"/>
                </patternFill>
              </fill>
            </x14:dxf>
          </x14:cfRule>
          <x14:cfRule type="cellIs" priority="202" operator="equal" id="{2EE074E6-B4E9-43BE-85A0-391FF1B30F5E}">
            <xm:f>Datos!$AO$2</xm:f>
            <x14:dxf>
              <fill>
                <patternFill>
                  <bgColor rgb="FF92D050"/>
                </patternFill>
              </fill>
            </x14:dxf>
          </x14:cfRule>
          <xm:sqref>AR90</xm:sqref>
        </x14:conditionalFormatting>
        <x14:conditionalFormatting xmlns:xm="http://schemas.microsoft.com/office/excel/2006/main">
          <x14:cfRule type="cellIs" priority="197" operator="equal" id="{0E959DE0-4920-4EAF-BCCE-69A0729096F2}">
            <xm:f>Datos!$AO$4</xm:f>
            <x14:dxf>
              <fill>
                <patternFill>
                  <bgColor theme="5" tint="0.39994506668294322"/>
                </patternFill>
              </fill>
            </x14:dxf>
          </x14:cfRule>
          <x14:cfRule type="cellIs" priority="198" operator="equal" id="{FC69E5CF-A2B3-4B10-B228-BA6F45663E7E}">
            <xm:f>Datos!$AO$3</xm:f>
            <x14:dxf>
              <fill>
                <patternFill>
                  <bgColor rgb="FFFFFF00"/>
                </patternFill>
              </fill>
            </x14:dxf>
          </x14:cfRule>
          <x14:cfRule type="cellIs" priority="199" operator="equal" id="{B31500D9-04A7-4FFC-A335-8F40193DFB73}">
            <xm:f>Datos!$AO$2</xm:f>
            <x14:dxf>
              <fill>
                <patternFill>
                  <bgColor rgb="FF92D050"/>
                </patternFill>
              </fill>
            </x14:dxf>
          </x14:cfRule>
          <xm:sqref>AR91</xm:sqref>
        </x14:conditionalFormatting>
        <x14:conditionalFormatting xmlns:xm="http://schemas.microsoft.com/office/excel/2006/main">
          <x14:cfRule type="cellIs" priority="194" operator="equal" id="{00DD6FAC-5F6D-4A75-829E-DD0C5DCDF7E3}">
            <xm:f>Datos!$AO$4</xm:f>
            <x14:dxf>
              <fill>
                <patternFill>
                  <bgColor theme="5" tint="0.39994506668294322"/>
                </patternFill>
              </fill>
            </x14:dxf>
          </x14:cfRule>
          <x14:cfRule type="cellIs" priority="195" operator="equal" id="{81297BA8-2A6C-4729-9EA9-E631FB27E302}">
            <xm:f>Datos!$AO$3</xm:f>
            <x14:dxf>
              <fill>
                <patternFill>
                  <bgColor rgb="FFFFFF00"/>
                </patternFill>
              </fill>
            </x14:dxf>
          </x14:cfRule>
          <x14:cfRule type="cellIs" priority="196" operator="equal" id="{AA2B543A-425F-46A1-AC4D-7B548D4A2A84}">
            <xm:f>Datos!$AO$2</xm:f>
            <x14:dxf>
              <fill>
                <patternFill>
                  <bgColor rgb="FF92D050"/>
                </patternFill>
              </fill>
            </x14:dxf>
          </x14:cfRule>
          <xm:sqref>AR92</xm:sqref>
        </x14:conditionalFormatting>
        <x14:conditionalFormatting xmlns:xm="http://schemas.microsoft.com/office/excel/2006/main">
          <x14:cfRule type="cellIs" priority="191" operator="equal" id="{90A9F0FC-752E-451B-94A7-8A81F7A169CD}">
            <xm:f>Datos!$AO$4</xm:f>
            <x14:dxf>
              <fill>
                <patternFill>
                  <bgColor theme="5" tint="0.39994506668294322"/>
                </patternFill>
              </fill>
            </x14:dxf>
          </x14:cfRule>
          <x14:cfRule type="cellIs" priority="192" operator="equal" id="{A1089969-7816-4F74-B54B-C33A865D5DB2}">
            <xm:f>Datos!$AO$3</xm:f>
            <x14:dxf>
              <fill>
                <patternFill>
                  <bgColor rgb="FFFFFF00"/>
                </patternFill>
              </fill>
            </x14:dxf>
          </x14:cfRule>
          <x14:cfRule type="cellIs" priority="193" operator="equal" id="{95657DFA-C55B-4BA7-9F17-39FAB841461B}">
            <xm:f>Datos!$AO$2</xm:f>
            <x14:dxf>
              <fill>
                <patternFill>
                  <bgColor rgb="FF92D050"/>
                </patternFill>
              </fill>
            </x14:dxf>
          </x14:cfRule>
          <xm:sqref>AR93</xm:sqref>
        </x14:conditionalFormatting>
        <x14:conditionalFormatting xmlns:xm="http://schemas.microsoft.com/office/excel/2006/main">
          <x14:cfRule type="cellIs" priority="188" operator="equal" id="{DE877A2C-DA9C-4A10-A5F8-746427A2A171}">
            <xm:f>Datos!$AO$4</xm:f>
            <x14:dxf>
              <fill>
                <patternFill>
                  <bgColor theme="5" tint="0.39994506668294322"/>
                </patternFill>
              </fill>
            </x14:dxf>
          </x14:cfRule>
          <x14:cfRule type="cellIs" priority="189" operator="equal" id="{6EF8F7A8-64C9-49F3-86C2-999E37C82ED6}">
            <xm:f>Datos!$AO$3</xm:f>
            <x14:dxf>
              <fill>
                <patternFill>
                  <bgColor rgb="FFFFFF00"/>
                </patternFill>
              </fill>
            </x14:dxf>
          </x14:cfRule>
          <x14:cfRule type="cellIs" priority="190" operator="equal" id="{6DA20A94-457B-41BF-94ED-709079C99FCD}">
            <xm:f>Datos!$AO$2</xm:f>
            <x14:dxf>
              <fill>
                <patternFill>
                  <bgColor rgb="FF92D050"/>
                </patternFill>
              </fill>
            </x14:dxf>
          </x14:cfRule>
          <xm:sqref>AR94</xm:sqref>
        </x14:conditionalFormatting>
        <x14:conditionalFormatting xmlns:xm="http://schemas.microsoft.com/office/excel/2006/main">
          <x14:cfRule type="cellIs" priority="185" operator="equal" id="{3E6F5AF8-96B4-4B98-85E2-A55815F3B23B}">
            <xm:f>Datos!$AO$4</xm:f>
            <x14:dxf>
              <fill>
                <patternFill>
                  <bgColor theme="5" tint="0.39994506668294322"/>
                </patternFill>
              </fill>
            </x14:dxf>
          </x14:cfRule>
          <x14:cfRule type="cellIs" priority="186" operator="equal" id="{614C8E62-21C3-4F4E-B98A-9577E01BFA99}">
            <xm:f>Datos!$AO$3</xm:f>
            <x14:dxf>
              <fill>
                <patternFill>
                  <bgColor rgb="FFFFFF00"/>
                </patternFill>
              </fill>
            </x14:dxf>
          </x14:cfRule>
          <x14:cfRule type="cellIs" priority="187" operator="equal" id="{B3C51A34-0B02-4988-9429-634F67693EDB}">
            <xm:f>Datos!$AO$2</xm:f>
            <x14:dxf>
              <fill>
                <patternFill>
                  <bgColor rgb="FF92D050"/>
                </patternFill>
              </fill>
            </x14:dxf>
          </x14:cfRule>
          <xm:sqref>AR95</xm:sqref>
        </x14:conditionalFormatting>
        <x14:conditionalFormatting xmlns:xm="http://schemas.microsoft.com/office/excel/2006/main">
          <x14:cfRule type="cellIs" priority="182" operator="equal" id="{733EFA4D-FD70-4436-808F-6D484F055CF6}">
            <xm:f>Datos!$AO$4</xm:f>
            <x14:dxf>
              <fill>
                <patternFill>
                  <bgColor theme="5" tint="0.39994506668294322"/>
                </patternFill>
              </fill>
            </x14:dxf>
          </x14:cfRule>
          <x14:cfRule type="cellIs" priority="183" operator="equal" id="{FF7FD1D1-64F0-4E09-8B7A-6E10D410229D}">
            <xm:f>Datos!$AO$3</xm:f>
            <x14:dxf>
              <fill>
                <patternFill>
                  <bgColor rgb="FFFFFF00"/>
                </patternFill>
              </fill>
            </x14:dxf>
          </x14:cfRule>
          <x14:cfRule type="cellIs" priority="184" operator="equal" id="{F5FCA0D0-C21F-4F1D-BC73-34ADC1AED362}">
            <xm:f>Datos!$AO$2</xm:f>
            <x14:dxf>
              <fill>
                <patternFill>
                  <bgColor rgb="FF92D050"/>
                </patternFill>
              </fill>
            </x14:dxf>
          </x14:cfRule>
          <xm:sqref>AT86</xm:sqref>
        </x14:conditionalFormatting>
        <x14:conditionalFormatting xmlns:xm="http://schemas.microsoft.com/office/excel/2006/main">
          <x14:cfRule type="cellIs" priority="179" operator="equal" id="{9BBEB8A7-2900-49E2-898C-8F0832E03C9C}">
            <xm:f>Datos!$AO$4</xm:f>
            <x14:dxf>
              <fill>
                <patternFill>
                  <bgColor theme="5" tint="0.39994506668294322"/>
                </patternFill>
              </fill>
            </x14:dxf>
          </x14:cfRule>
          <x14:cfRule type="cellIs" priority="180" operator="equal" id="{A076DC69-FC07-41BC-85A4-9FF292ED3DC6}">
            <xm:f>Datos!$AO$3</xm:f>
            <x14:dxf>
              <fill>
                <patternFill>
                  <bgColor rgb="FFFFFF00"/>
                </patternFill>
              </fill>
            </x14:dxf>
          </x14:cfRule>
          <x14:cfRule type="cellIs" priority="181" operator="equal" id="{6D8A8513-4083-4F01-ADAD-2F34929CDC21}">
            <xm:f>Datos!$AO$2</xm:f>
            <x14:dxf>
              <fill>
                <patternFill>
                  <bgColor rgb="FF92D050"/>
                </patternFill>
              </fill>
            </x14:dxf>
          </x14:cfRule>
          <xm:sqref>AT88</xm:sqref>
        </x14:conditionalFormatting>
        <x14:conditionalFormatting xmlns:xm="http://schemas.microsoft.com/office/excel/2006/main">
          <x14:cfRule type="cellIs" priority="176" operator="equal" id="{5F17F88B-F244-48CA-83C7-DCFF66D6A857}">
            <xm:f>Datos!$AO$4</xm:f>
            <x14:dxf>
              <fill>
                <patternFill>
                  <bgColor theme="5" tint="0.39994506668294322"/>
                </patternFill>
              </fill>
            </x14:dxf>
          </x14:cfRule>
          <x14:cfRule type="cellIs" priority="177" operator="equal" id="{C79994F3-CFDD-43D2-8534-776B1B7925B4}">
            <xm:f>Datos!$AO$3</xm:f>
            <x14:dxf>
              <fill>
                <patternFill>
                  <bgColor rgb="FFFFFF00"/>
                </patternFill>
              </fill>
            </x14:dxf>
          </x14:cfRule>
          <x14:cfRule type="cellIs" priority="178" operator="equal" id="{FD4C9882-C7FB-411F-8397-5483AD371DA8}">
            <xm:f>Datos!$AO$2</xm:f>
            <x14:dxf>
              <fill>
                <patternFill>
                  <bgColor rgb="FF92D050"/>
                </patternFill>
              </fill>
            </x14:dxf>
          </x14:cfRule>
          <xm:sqref>AT89</xm:sqref>
        </x14:conditionalFormatting>
        <x14:conditionalFormatting xmlns:xm="http://schemas.microsoft.com/office/excel/2006/main">
          <x14:cfRule type="cellIs" priority="173" operator="equal" id="{CE301D6A-C79B-46BA-9CB3-8BF89912C9E5}">
            <xm:f>Datos!$AO$4</xm:f>
            <x14:dxf>
              <fill>
                <patternFill>
                  <bgColor theme="5" tint="0.39994506668294322"/>
                </patternFill>
              </fill>
            </x14:dxf>
          </x14:cfRule>
          <x14:cfRule type="cellIs" priority="174" operator="equal" id="{9F2C8937-BE2A-4E43-A2D2-4B11E9EAA00D}">
            <xm:f>Datos!$AO$3</xm:f>
            <x14:dxf>
              <fill>
                <patternFill>
                  <bgColor rgb="FFFFFF00"/>
                </patternFill>
              </fill>
            </x14:dxf>
          </x14:cfRule>
          <x14:cfRule type="cellIs" priority="175" operator="equal" id="{709C68D8-0AFE-4066-93C7-08AC1BA4D2D3}">
            <xm:f>Datos!$AO$2</xm:f>
            <x14:dxf>
              <fill>
                <patternFill>
                  <bgColor rgb="FF92D050"/>
                </patternFill>
              </fill>
            </x14:dxf>
          </x14:cfRule>
          <xm:sqref>AT90</xm:sqref>
        </x14:conditionalFormatting>
        <x14:conditionalFormatting xmlns:xm="http://schemas.microsoft.com/office/excel/2006/main">
          <x14:cfRule type="cellIs" priority="170" operator="equal" id="{1C67ECCC-29B5-4B30-910D-743A54687A44}">
            <xm:f>Datos!$AO$4</xm:f>
            <x14:dxf>
              <fill>
                <patternFill>
                  <bgColor theme="5" tint="0.39994506668294322"/>
                </patternFill>
              </fill>
            </x14:dxf>
          </x14:cfRule>
          <x14:cfRule type="cellIs" priority="171" operator="equal" id="{EBF2F1C5-03B3-486F-AA01-77371443623F}">
            <xm:f>Datos!$AO$3</xm:f>
            <x14:dxf>
              <fill>
                <patternFill>
                  <bgColor rgb="FFFFFF00"/>
                </patternFill>
              </fill>
            </x14:dxf>
          </x14:cfRule>
          <x14:cfRule type="cellIs" priority="172" operator="equal" id="{99A12FD3-6051-4192-8660-5A7B38B529E6}">
            <xm:f>Datos!$AO$2</xm:f>
            <x14:dxf>
              <fill>
                <patternFill>
                  <bgColor rgb="FF92D050"/>
                </patternFill>
              </fill>
            </x14:dxf>
          </x14:cfRule>
          <xm:sqref>AT91</xm:sqref>
        </x14:conditionalFormatting>
        <x14:conditionalFormatting xmlns:xm="http://schemas.microsoft.com/office/excel/2006/main">
          <x14:cfRule type="cellIs" priority="167" operator="equal" id="{80EB9D24-97D6-4406-BA1B-8C1F8212521B}">
            <xm:f>Datos!$AO$4</xm:f>
            <x14:dxf>
              <fill>
                <patternFill>
                  <bgColor theme="5" tint="0.39994506668294322"/>
                </patternFill>
              </fill>
            </x14:dxf>
          </x14:cfRule>
          <x14:cfRule type="cellIs" priority="168" operator="equal" id="{41CF91A0-C5A9-4506-A42C-247853E1ACD5}">
            <xm:f>Datos!$AO$3</xm:f>
            <x14:dxf>
              <fill>
                <patternFill>
                  <bgColor rgb="FFFFFF00"/>
                </patternFill>
              </fill>
            </x14:dxf>
          </x14:cfRule>
          <x14:cfRule type="cellIs" priority="169" operator="equal" id="{D1A6A7CB-1FE8-4A69-BC95-386E1222AFBE}">
            <xm:f>Datos!$AO$2</xm:f>
            <x14:dxf>
              <fill>
                <patternFill>
                  <bgColor rgb="FF92D050"/>
                </patternFill>
              </fill>
            </x14:dxf>
          </x14:cfRule>
          <xm:sqref>AT92</xm:sqref>
        </x14:conditionalFormatting>
        <x14:conditionalFormatting xmlns:xm="http://schemas.microsoft.com/office/excel/2006/main">
          <x14:cfRule type="cellIs" priority="164" operator="equal" id="{1FF07880-91F9-42F6-85D5-D17980AFA13C}">
            <xm:f>Datos!$AO$4</xm:f>
            <x14:dxf>
              <fill>
                <patternFill>
                  <bgColor theme="5" tint="0.39994506668294322"/>
                </patternFill>
              </fill>
            </x14:dxf>
          </x14:cfRule>
          <x14:cfRule type="cellIs" priority="165" operator="equal" id="{2B4AA3C2-4FA3-42DA-BC77-93D4F25BBBE0}">
            <xm:f>Datos!$AO$3</xm:f>
            <x14:dxf>
              <fill>
                <patternFill>
                  <bgColor rgb="FFFFFF00"/>
                </patternFill>
              </fill>
            </x14:dxf>
          </x14:cfRule>
          <x14:cfRule type="cellIs" priority="166" operator="equal" id="{BB5E8E49-EF92-414D-BB32-7B1EFD2B2BCE}">
            <xm:f>Datos!$AO$2</xm:f>
            <x14:dxf>
              <fill>
                <patternFill>
                  <bgColor rgb="FF92D050"/>
                </patternFill>
              </fill>
            </x14:dxf>
          </x14:cfRule>
          <xm:sqref>AT93</xm:sqref>
        </x14:conditionalFormatting>
        <x14:conditionalFormatting xmlns:xm="http://schemas.microsoft.com/office/excel/2006/main">
          <x14:cfRule type="cellIs" priority="161" operator="equal" id="{905C7BC3-A5B0-4349-846F-D8D558459FB1}">
            <xm:f>Datos!$AO$4</xm:f>
            <x14:dxf>
              <fill>
                <patternFill>
                  <bgColor theme="5" tint="0.39994506668294322"/>
                </patternFill>
              </fill>
            </x14:dxf>
          </x14:cfRule>
          <x14:cfRule type="cellIs" priority="162" operator="equal" id="{5A21ABB6-2AA4-46E2-8612-F6AF5AFA2DF1}">
            <xm:f>Datos!$AO$3</xm:f>
            <x14:dxf>
              <fill>
                <patternFill>
                  <bgColor rgb="FFFFFF00"/>
                </patternFill>
              </fill>
            </x14:dxf>
          </x14:cfRule>
          <x14:cfRule type="cellIs" priority="163" operator="equal" id="{CC7782A1-DC18-4A6F-89BD-1724649619AE}">
            <xm:f>Datos!$AO$2</xm:f>
            <x14:dxf>
              <fill>
                <patternFill>
                  <bgColor rgb="FF92D050"/>
                </patternFill>
              </fill>
            </x14:dxf>
          </x14:cfRule>
          <xm:sqref>AT94</xm:sqref>
        </x14:conditionalFormatting>
        <x14:conditionalFormatting xmlns:xm="http://schemas.microsoft.com/office/excel/2006/main">
          <x14:cfRule type="cellIs" priority="158" operator="equal" id="{539BAFF9-B480-407F-922A-AA380050B97C}">
            <xm:f>Datos!$AO$4</xm:f>
            <x14:dxf>
              <fill>
                <patternFill>
                  <bgColor theme="5" tint="0.39994506668294322"/>
                </patternFill>
              </fill>
            </x14:dxf>
          </x14:cfRule>
          <x14:cfRule type="cellIs" priority="159" operator="equal" id="{AFE9CC7D-58D3-473A-83E4-0B26EBFF2033}">
            <xm:f>Datos!$AO$3</xm:f>
            <x14:dxf>
              <fill>
                <patternFill>
                  <bgColor rgb="FFFFFF00"/>
                </patternFill>
              </fill>
            </x14:dxf>
          </x14:cfRule>
          <x14:cfRule type="cellIs" priority="160" operator="equal" id="{FB531846-FAD0-4784-885D-C463A50909DA}">
            <xm:f>Datos!$AO$2</xm:f>
            <x14:dxf>
              <fill>
                <patternFill>
                  <bgColor rgb="FF92D050"/>
                </patternFill>
              </fill>
            </x14:dxf>
          </x14:cfRule>
          <xm:sqref>AT95</xm:sqref>
        </x14:conditionalFormatting>
        <x14:conditionalFormatting xmlns:xm="http://schemas.microsoft.com/office/excel/2006/main">
          <x14:cfRule type="cellIs" priority="155" operator="equal" id="{C43BB481-97F2-4FC9-8B71-BAB7F8F18AB3}">
            <xm:f>Datos!$AO$2</xm:f>
            <x14:dxf>
              <fill>
                <patternFill>
                  <bgColor rgb="FF92D050"/>
                </patternFill>
              </fill>
            </x14:dxf>
          </x14:cfRule>
          <x14:cfRule type="cellIs" priority="156" operator="equal" id="{8A665BA1-66B8-4317-8CBD-91466FB73378}">
            <xm:f>Datos!$AO$4</xm:f>
            <x14:dxf>
              <fill>
                <patternFill>
                  <bgColor theme="5" tint="0.39994506668294322"/>
                </patternFill>
              </fill>
            </x14:dxf>
          </x14:cfRule>
          <x14:cfRule type="cellIs" priority="157" operator="equal" id="{EA899E36-70DB-42A8-BDB8-7555CBC00043}">
            <xm:f>Datos!$AO$3</xm:f>
            <x14:dxf>
              <fill>
                <patternFill>
                  <bgColor rgb="FFFFFF00"/>
                </patternFill>
              </fill>
            </x14:dxf>
          </x14:cfRule>
          <xm:sqref>AL102</xm:sqref>
        </x14:conditionalFormatting>
        <x14:conditionalFormatting xmlns:xm="http://schemas.microsoft.com/office/excel/2006/main">
          <x14:cfRule type="cellIs" priority="152" operator="equal" id="{0A3AE7DA-78E9-4C15-B90B-FB15C08854F6}">
            <xm:f>Datos!$AO$2</xm:f>
            <x14:dxf>
              <fill>
                <patternFill>
                  <bgColor rgb="FF92D050"/>
                </patternFill>
              </fill>
            </x14:dxf>
          </x14:cfRule>
          <x14:cfRule type="cellIs" priority="153" operator="equal" id="{4EDD7C45-312F-4D35-88D3-5BC83A2D2C5E}">
            <xm:f>Datos!$AO$4</xm:f>
            <x14:dxf>
              <fill>
                <patternFill>
                  <bgColor theme="5" tint="0.39994506668294322"/>
                </patternFill>
              </fill>
            </x14:dxf>
          </x14:cfRule>
          <x14:cfRule type="cellIs" priority="154" operator="equal" id="{EDD85183-B4DC-4F12-A7BB-0D8CF39443CC}">
            <xm:f>Datos!$AO$3</xm:f>
            <x14:dxf>
              <fill>
                <patternFill>
                  <bgColor rgb="FFFFFF00"/>
                </patternFill>
              </fill>
            </x14:dxf>
          </x14:cfRule>
          <xm:sqref>AL103</xm:sqref>
        </x14:conditionalFormatting>
        <x14:conditionalFormatting xmlns:xm="http://schemas.microsoft.com/office/excel/2006/main">
          <x14:cfRule type="cellIs" priority="149" operator="equal" id="{34865B59-8CD8-403C-A78A-98E8A0AA5DB2}">
            <xm:f>Datos!$AO$2</xm:f>
            <x14:dxf>
              <fill>
                <patternFill>
                  <bgColor rgb="FF92D050"/>
                </patternFill>
              </fill>
            </x14:dxf>
          </x14:cfRule>
          <x14:cfRule type="cellIs" priority="150" operator="equal" id="{3BFB7B29-95BA-4331-A8A9-7C888DBA1733}">
            <xm:f>Datos!$AO$4</xm:f>
            <x14:dxf>
              <fill>
                <patternFill>
                  <bgColor theme="5" tint="0.39994506668294322"/>
                </patternFill>
              </fill>
            </x14:dxf>
          </x14:cfRule>
          <x14:cfRule type="cellIs" priority="151" operator="equal" id="{39D955F2-8B15-43EF-99D8-8D4CE8ECE74F}">
            <xm:f>Datos!$AO$3</xm:f>
            <x14:dxf>
              <fill>
                <patternFill>
                  <bgColor rgb="FFFFFF00"/>
                </patternFill>
              </fill>
            </x14:dxf>
          </x14:cfRule>
          <xm:sqref>AL104</xm:sqref>
        </x14:conditionalFormatting>
        <x14:conditionalFormatting xmlns:xm="http://schemas.microsoft.com/office/excel/2006/main">
          <x14:cfRule type="cellIs" priority="146" operator="equal" id="{E33B845B-4222-465F-895A-8C9B1E19034E}">
            <xm:f>Datos!$AO$2</xm:f>
            <x14:dxf>
              <fill>
                <patternFill>
                  <bgColor rgb="FF92D050"/>
                </patternFill>
              </fill>
            </x14:dxf>
          </x14:cfRule>
          <x14:cfRule type="cellIs" priority="147" operator="equal" id="{855E425B-FA29-49F6-809C-6E1A9898D46F}">
            <xm:f>Datos!$AO$4</xm:f>
            <x14:dxf>
              <fill>
                <patternFill>
                  <bgColor theme="5" tint="0.39994506668294322"/>
                </patternFill>
              </fill>
            </x14:dxf>
          </x14:cfRule>
          <x14:cfRule type="cellIs" priority="148" operator="equal" id="{19940168-5A89-416A-ABB4-86C5F85F8BF1}">
            <xm:f>Datos!$AO$3</xm:f>
            <x14:dxf>
              <fill>
                <patternFill>
                  <bgColor rgb="FFFFFF00"/>
                </patternFill>
              </fill>
            </x14:dxf>
          </x14:cfRule>
          <xm:sqref>AL105</xm:sqref>
        </x14:conditionalFormatting>
        <x14:conditionalFormatting xmlns:xm="http://schemas.microsoft.com/office/excel/2006/main">
          <x14:cfRule type="cellIs" priority="143" operator="equal" id="{1359AB89-D504-4173-9770-C166E8AEA003}">
            <xm:f>Datos!$AO$2</xm:f>
            <x14:dxf>
              <fill>
                <patternFill>
                  <bgColor rgb="FF92D050"/>
                </patternFill>
              </fill>
            </x14:dxf>
          </x14:cfRule>
          <x14:cfRule type="cellIs" priority="144" operator="equal" id="{688D324D-82D6-4742-BF3E-5AFC4D3CD0C1}">
            <xm:f>Datos!$AO$4</xm:f>
            <x14:dxf>
              <fill>
                <patternFill>
                  <bgColor theme="5" tint="0.39994506668294322"/>
                </patternFill>
              </fill>
            </x14:dxf>
          </x14:cfRule>
          <x14:cfRule type="cellIs" priority="145" operator="equal" id="{F3381B82-030D-4BAA-A3C3-1B083E0B6E52}">
            <xm:f>Datos!$AO$3</xm:f>
            <x14:dxf>
              <fill>
                <patternFill>
                  <bgColor rgb="FFFFFF00"/>
                </patternFill>
              </fill>
            </x14:dxf>
          </x14:cfRule>
          <xm:sqref>AL106</xm:sqref>
        </x14:conditionalFormatting>
        <x14:conditionalFormatting xmlns:xm="http://schemas.microsoft.com/office/excel/2006/main">
          <x14:cfRule type="cellIs" priority="140" operator="equal" id="{A1F80F65-AE1B-48CD-818A-02107FE74B84}">
            <xm:f>Datos!$AO$2</xm:f>
            <x14:dxf>
              <fill>
                <patternFill>
                  <bgColor rgb="FF92D050"/>
                </patternFill>
              </fill>
            </x14:dxf>
          </x14:cfRule>
          <x14:cfRule type="cellIs" priority="141" operator="equal" id="{F6059068-650F-475F-ACFB-89EC5D53EC06}">
            <xm:f>Datos!$AO$4</xm:f>
            <x14:dxf>
              <fill>
                <patternFill>
                  <bgColor theme="5" tint="0.39994506668294322"/>
                </patternFill>
              </fill>
            </x14:dxf>
          </x14:cfRule>
          <x14:cfRule type="cellIs" priority="142" operator="equal" id="{02842CC3-0C62-461F-B891-673E36D8C1E1}">
            <xm:f>Datos!$AO$3</xm:f>
            <x14:dxf>
              <fill>
                <patternFill>
                  <bgColor rgb="FFFFFF00"/>
                </patternFill>
              </fill>
            </x14:dxf>
          </x14:cfRule>
          <xm:sqref>AL107</xm:sqref>
        </x14:conditionalFormatting>
        <x14:conditionalFormatting xmlns:xm="http://schemas.microsoft.com/office/excel/2006/main">
          <x14:cfRule type="cellIs" priority="137" operator="equal" id="{1D00793F-E097-4DF9-91DE-28ACE8143474}">
            <xm:f>Datos!$AO$2</xm:f>
            <x14:dxf>
              <fill>
                <patternFill>
                  <bgColor rgb="FF92D050"/>
                </patternFill>
              </fill>
            </x14:dxf>
          </x14:cfRule>
          <x14:cfRule type="cellIs" priority="138" operator="equal" id="{84C3E915-3B76-4798-8977-A669FA9CA03D}">
            <xm:f>Datos!$AO$4</xm:f>
            <x14:dxf>
              <fill>
                <patternFill>
                  <bgColor theme="5" tint="0.39994506668294322"/>
                </patternFill>
              </fill>
            </x14:dxf>
          </x14:cfRule>
          <x14:cfRule type="cellIs" priority="139" operator="equal" id="{91E1D98B-DBF2-40E7-A90E-078D4F732E55}">
            <xm:f>Datos!$AO$3</xm:f>
            <x14:dxf>
              <fill>
                <patternFill>
                  <bgColor rgb="FFFFFF00"/>
                </patternFill>
              </fill>
            </x14:dxf>
          </x14:cfRule>
          <xm:sqref>AL108</xm:sqref>
        </x14:conditionalFormatting>
        <x14:conditionalFormatting xmlns:xm="http://schemas.microsoft.com/office/excel/2006/main">
          <x14:cfRule type="cellIs" priority="134" operator="equal" id="{93B81034-1FCC-4290-866C-181CA57CF499}">
            <xm:f>Datos!$AO$2</xm:f>
            <x14:dxf>
              <fill>
                <patternFill>
                  <bgColor rgb="FF92D050"/>
                </patternFill>
              </fill>
            </x14:dxf>
          </x14:cfRule>
          <x14:cfRule type="cellIs" priority="135" operator="equal" id="{01B61434-7337-4F93-A42F-61D670B54327}">
            <xm:f>Datos!$AO$4</xm:f>
            <x14:dxf>
              <fill>
                <patternFill>
                  <bgColor theme="5" tint="0.39994506668294322"/>
                </patternFill>
              </fill>
            </x14:dxf>
          </x14:cfRule>
          <x14:cfRule type="cellIs" priority="136" operator="equal" id="{4949944C-7E1F-4F3C-AD3D-1270BCB51D93}">
            <xm:f>Datos!$AO$3</xm:f>
            <x14:dxf>
              <fill>
                <patternFill>
                  <bgColor rgb="FFFFFF00"/>
                </patternFill>
              </fill>
            </x14:dxf>
          </x14:cfRule>
          <xm:sqref>AL109</xm:sqref>
        </x14:conditionalFormatting>
        <x14:conditionalFormatting xmlns:xm="http://schemas.microsoft.com/office/excel/2006/main">
          <x14:cfRule type="cellIs" priority="131" operator="equal" id="{6498C4E0-D674-4438-97D1-84BB6323C892}">
            <xm:f>Datos!$AO$2</xm:f>
            <x14:dxf>
              <fill>
                <patternFill>
                  <bgColor rgb="FF92D050"/>
                </patternFill>
              </fill>
            </x14:dxf>
          </x14:cfRule>
          <x14:cfRule type="cellIs" priority="132" operator="equal" id="{A6BD6984-E621-4777-A88F-0AC2E0C13F7C}">
            <xm:f>Datos!$AO$4</xm:f>
            <x14:dxf>
              <fill>
                <patternFill>
                  <bgColor theme="5" tint="0.39994506668294322"/>
                </patternFill>
              </fill>
            </x14:dxf>
          </x14:cfRule>
          <x14:cfRule type="cellIs" priority="133" operator="equal" id="{8A51F248-184E-4A53-963C-1EAE7720433F}">
            <xm:f>Datos!$AO$3</xm:f>
            <x14:dxf>
              <fill>
                <patternFill>
                  <bgColor rgb="FFFFFF00"/>
                </patternFill>
              </fill>
            </x14:dxf>
          </x14:cfRule>
          <xm:sqref>AL110</xm:sqref>
        </x14:conditionalFormatting>
        <x14:conditionalFormatting xmlns:xm="http://schemas.microsoft.com/office/excel/2006/main">
          <x14:cfRule type="cellIs" priority="128" operator="equal" id="{951810A7-B768-4C1B-96B7-8555E682FCC2}">
            <xm:f>Datos!$AO$4</xm:f>
            <x14:dxf>
              <fill>
                <patternFill>
                  <bgColor theme="5" tint="0.39994506668294322"/>
                </patternFill>
              </fill>
            </x14:dxf>
          </x14:cfRule>
          <x14:cfRule type="cellIs" priority="129" operator="equal" id="{54539733-1896-4A22-9275-9419C7387E7E}">
            <xm:f>Datos!$AO$3</xm:f>
            <x14:dxf>
              <fill>
                <patternFill>
                  <bgColor rgb="FFFFFF00"/>
                </patternFill>
              </fill>
            </x14:dxf>
          </x14:cfRule>
          <x14:cfRule type="cellIs" priority="130" operator="equal" id="{F6721EF1-FBF8-4E83-9AEC-BCA32A9D6FE0}">
            <xm:f>Datos!$AO$2</xm:f>
            <x14:dxf>
              <fill>
                <patternFill>
                  <bgColor rgb="FF92D050"/>
                </patternFill>
              </fill>
            </x14:dxf>
          </x14:cfRule>
          <xm:sqref>AR101</xm:sqref>
        </x14:conditionalFormatting>
        <x14:conditionalFormatting xmlns:xm="http://schemas.microsoft.com/office/excel/2006/main">
          <x14:cfRule type="cellIs" priority="125" operator="equal" id="{42E667B0-160A-4014-B91A-4BE355307832}">
            <xm:f>Datos!$AO$4</xm:f>
            <x14:dxf>
              <fill>
                <patternFill>
                  <bgColor theme="5" tint="0.39994506668294322"/>
                </patternFill>
              </fill>
            </x14:dxf>
          </x14:cfRule>
          <x14:cfRule type="cellIs" priority="126" operator="equal" id="{39338E1A-0A01-4443-9612-A691337941E2}">
            <xm:f>Datos!$AO$3</xm:f>
            <x14:dxf>
              <fill>
                <patternFill>
                  <bgColor rgb="FFFFFF00"/>
                </patternFill>
              </fill>
            </x14:dxf>
          </x14:cfRule>
          <x14:cfRule type="cellIs" priority="127" operator="equal" id="{F5E379F4-089A-4888-8F6C-EA9C56761105}">
            <xm:f>Datos!$AO$2</xm:f>
            <x14:dxf>
              <fill>
                <patternFill>
                  <bgColor rgb="FF92D050"/>
                </patternFill>
              </fill>
            </x14:dxf>
          </x14:cfRule>
          <xm:sqref>AR103</xm:sqref>
        </x14:conditionalFormatting>
        <x14:conditionalFormatting xmlns:xm="http://schemas.microsoft.com/office/excel/2006/main">
          <x14:cfRule type="cellIs" priority="122" operator="equal" id="{54B4D32D-63CD-40C2-979F-A6DD4978E804}">
            <xm:f>Datos!$AO$4</xm:f>
            <x14:dxf>
              <fill>
                <patternFill>
                  <bgColor theme="5" tint="0.39994506668294322"/>
                </patternFill>
              </fill>
            </x14:dxf>
          </x14:cfRule>
          <x14:cfRule type="cellIs" priority="123" operator="equal" id="{77F9ABA4-8C87-4744-ACCF-419D316ADE06}">
            <xm:f>Datos!$AO$3</xm:f>
            <x14:dxf>
              <fill>
                <patternFill>
                  <bgColor rgb="FFFFFF00"/>
                </patternFill>
              </fill>
            </x14:dxf>
          </x14:cfRule>
          <x14:cfRule type="cellIs" priority="124" operator="equal" id="{9B93B629-0A83-4305-A7DA-02F42BBD0C7D}">
            <xm:f>Datos!$AO$2</xm:f>
            <x14:dxf>
              <fill>
                <patternFill>
                  <bgColor rgb="FF92D050"/>
                </patternFill>
              </fill>
            </x14:dxf>
          </x14:cfRule>
          <xm:sqref>AR104</xm:sqref>
        </x14:conditionalFormatting>
        <x14:conditionalFormatting xmlns:xm="http://schemas.microsoft.com/office/excel/2006/main">
          <x14:cfRule type="cellIs" priority="119" operator="equal" id="{2141D6F5-252F-4154-87F7-9E32BEA5C022}">
            <xm:f>Datos!$AO$4</xm:f>
            <x14:dxf>
              <fill>
                <patternFill>
                  <bgColor theme="5" tint="0.39994506668294322"/>
                </patternFill>
              </fill>
            </x14:dxf>
          </x14:cfRule>
          <x14:cfRule type="cellIs" priority="120" operator="equal" id="{0E4A31C9-2ED5-4AE4-965A-7FFC0C000B2A}">
            <xm:f>Datos!$AO$3</xm:f>
            <x14:dxf>
              <fill>
                <patternFill>
                  <bgColor rgb="FFFFFF00"/>
                </patternFill>
              </fill>
            </x14:dxf>
          </x14:cfRule>
          <x14:cfRule type="cellIs" priority="121" operator="equal" id="{2745E958-A33D-4C70-8E0C-6ED980893F8B}">
            <xm:f>Datos!$AO$2</xm:f>
            <x14:dxf>
              <fill>
                <patternFill>
                  <bgColor rgb="FF92D050"/>
                </patternFill>
              </fill>
            </x14:dxf>
          </x14:cfRule>
          <xm:sqref>AR105</xm:sqref>
        </x14:conditionalFormatting>
        <x14:conditionalFormatting xmlns:xm="http://schemas.microsoft.com/office/excel/2006/main">
          <x14:cfRule type="cellIs" priority="116" operator="equal" id="{7BEE76D6-1B20-49B8-AC21-F0FE41FF90FF}">
            <xm:f>Datos!$AO$4</xm:f>
            <x14:dxf>
              <fill>
                <patternFill>
                  <bgColor theme="5" tint="0.39994506668294322"/>
                </patternFill>
              </fill>
            </x14:dxf>
          </x14:cfRule>
          <x14:cfRule type="cellIs" priority="117" operator="equal" id="{516EC19A-9CE9-488A-AB9A-D5683818E580}">
            <xm:f>Datos!$AO$3</xm:f>
            <x14:dxf>
              <fill>
                <patternFill>
                  <bgColor rgb="FFFFFF00"/>
                </patternFill>
              </fill>
            </x14:dxf>
          </x14:cfRule>
          <x14:cfRule type="cellIs" priority="118" operator="equal" id="{7799F74B-2C3E-4885-94B0-807380045DA9}">
            <xm:f>Datos!$AO$2</xm:f>
            <x14:dxf>
              <fill>
                <patternFill>
                  <bgColor rgb="FF92D050"/>
                </patternFill>
              </fill>
            </x14:dxf>
          </x14:cfRule>
          <xm:sqref>AR106</xm:sqref>
        </x14:conditionalFormatting>
        <x14:conditionalFormatting xmlns:xm="http://schemas.microsoft.com/office/excel/2006/main">
          <x14:cfRule type="cellIs" priority="113" operator="equal" id="{214FF21D-4963-460C-BAE5-BC6251F17B14}">
            <xm:f>Datos!$AO$4</xm:f>
            <x14:dxf>
              <fill>
                <patternFill>
                  <bgColor theme="5" tint="0.39994506668294322"/>
                </patternFill>
              </fill>
            </x14:dxf>
          </x14:cfRule>
          <x14:cfRule type="cellIs" priority="114" operator="equal" id="{D690FD7D-A45E-42D2-923E-A77EE9A869B0}">
            <xm:f>Datos!$AO$3</xm:f>
            <x14:dxf>
              <fill>
                <patternFill>
                  <bgColor rgb="FFFFFF00"/>
                </patternFill>
              </fill>
            </x14:dxf>
          </x14:cfRule>
          <x14:cfRule type="cellIs" priority="115" operator="equal" id="{3D9CAF1E-1F58-40CC-93CD-90DF56F56C00}">
            <xm:f>Datos!$AO$2</xm:f>
            <x14:dxf>
              <fill>
                <patternFill>
                  <bgColor rgb="FF92D050"/>
                </patternFill>
              </fill>
            </x14:dxf>
          </x14:cfRule>
          <xm:sqref>AR107</xm:sqref>
        </x14:conditionalFormatting>
        <x14:conditionalFormatting xmlns:xm="http://schemas.microsoft.com/office/excel/2006/main">
          <x14:cfRule type="cellIs" priority="110" operator="equal" id="{422CBB09-AC62-4461-B602-3F8219898835}">
            <xm:f>Datos!$AO$4</xm:f>
            <x14:dxf>
              <fill>
                <patternFill>
                  <bgColor theme="5" tint="0.39994506668294322"/>
                </patternFill>
              </fill>
            </x14:dxf>
          </x14:cfRule>
          <x14:cfRule type="cellIs" priority="111" operator="equal" id="{11695599-D403-44C9-99C0-4016A0F8605A}">
            <xm:f>Datos!$AO$3</xm:f>
            <x14:dxf>
              <fill>
                <patternFill>
                  <bgColor rgb="FFFFFF00"/>
                </patternFill>
              </fill>
            </x14:dxf>
          </x14:cfRule>
          <x14:cfRule type="cellIs" priority="112" operator="equal" id="{CD15FDC0-2273-4B31-A436-46E798A913B5}">
            <xm:f>Datos!$AO$2</xm:f>
            <x14:dxf>
              <fill>
                <patternFill>
                  <bgColor rgb="FF92D050"/>
                </patternFill>
              </fill>
            </x14:dxf>
          </x14:cfRule>
          <xm:sqref>AR108</xm:sqref>
        </x14:conditionalFormatting>
        <x14:conditionalFormatting xmlns:xm="http://schemas.microsoft.com/office/excel/2006/main">
          <x14:cfRule type="cellIs" priority="107" operator="equal" id="{AC44642C-4854-4950-95E3-7F880AB8CBA3}">
            <xm:f>Datos!$AO$4</xm:f>
            <x14:dxf>
              <fill>
                <patternFill>
                  <bgColor theme="5" tint="0.39994506668294322"/>
                </patternFill>
              </fill>
            </x14:dxf>
          </x14:cfRule>
          <x14:cfRule type="cellIs" priority="108" operator="equal" id="{EDA695B9-2DFB-478F-A9B1-0FBE275003F8}">
            <xm:f>Datos!$AO$3</xm:f>
            <x14:dxf>
              <fill>
                <patternFill>
                  <bgColor rgb="FFFFFF00"/>
                </patternFill>
              </fill>
            </x14:dxf>
          </x14:cfRule>
          <x14:cfRule type="cellIs" priority="109" operator="equal" id="{D9B0FBDD-5B4A-4AEF-9D8B-A441863D56F6}">
            <xm:f>Datos!$AO$2</xm:f>
            <x14:dxf>
              <fill>
                <patternFill>
                  <bgColor rgb="FF92D050"/>
                </patternFill>
              </fill>
            </x14:dxf>
          </x14:cfRule>
          <xm:sqref>AR109</xm:sqref>
        </x14:conditionalFormatting>
        <x14:conditionalFormatting xmlns:xm="http://schemas.microsoft.com/office/excel/2006/main">
          <x14:cfRule type="cellIs" priority="104" operator="equal" id="{36FED329-A363-4BA3-A10B-3DA02889BD3C}">
            <xm:f>Datos!$AO$4</xm:f>
            <x14:dxf>
              <fill>
                <patternFill>
                  <bgColor theme="5" tint="0.39994506668294322"/>
                </patternFill>
              </fill>
            </x14:dxf>
          </x14:cfRule>
          <x14:cfRule type="cellIs" priority="105" operator="equal" id="{1A271503-10BF-48C6-98CB-4D0D0DA696CA}">
            <xm:f>Datos!$AO$3</xm:f>
            <x14:dxf>
              <fill>
                <patternFill>
                  <bgColor rgb="FFFFFF00"/>
                </patternFill>
              </fill>
            </x14:dxf>
          </x14:cfRule>
          <x14:cfRule type="cellIs" priority="106" operator="equal" id="{01CCE773-E6A7-4D0A-8C63-14EE3C2BFA5D}">
            <xm:f>Datos!$AO$2</xm:f>
            <x14:dxf>
              <fill>
                <patternFill>
                  <bgColor rgb="FF92D050"/>
                </patternFill>
              </fill>
            </x14:dxf>
          </x14:cfRule>
          <xm:sqref>AR110</xm:sqref>
        </x14:conditionalFormatting>
        <x14:conditionalFormatting xmlns:xm="http://schemas.microsoft.com/office/excel/2006/main">
          <x14:cfRule type="cellIs" priority="101" operator="equal" id="{B6DEF6FD-9262-42FE-8F50-EBF1A1EBD607}">
            <xm:f>Datos!$AO$4</xm:f>
            <x14:dxf>
              <fill>
                <patternFill>
                  <bgColor theme="5" tint="0.39994506668294322"/>
                </patternFill>
              </fill>
            </x14:dxf>
          </x14:cfRule>
          <x14:cfRule type="cellIs" priority="102" operator="equal" id="{81D1CF00-E923-4181-9A03-0B7F57AD1F48}">
            <xm:f>Datos!$AO$3</xm:f>
            <x14:dxf>
              <fill>
                <patternFill>
                  <bgColor rgb="FFFFFF00"/>
                </patternFill>
              </fill>
            </x14:dxf>
          </x14:cfRule>
          <x14:cfRule type="cellIs" priority="103" operator="equal" id="{95C0344B-C1D2-46FC-849B-A68BBCA965E8}">
            <xm:f>Datos!$AO$2</xm:f>
            <x14:dxf>
              <fill>
                <patternFill>
                  <bgColor rgb="FF92D050"/>
                </patternFill>
              </fill>
            </x14:dxf>
          </x14:cfRule>
          <xm:sqref>AT101</xm:sqref>
        </x14:conditionalFormatting>
        <x14:conditionalFormatting xmlns:xm="http://schemas.microsoft.com/office/excel/2006/main">
          <x14:cfRule type="cellIs" priority="98" operator="equal" id="{F332A4AD-C52F-447D-AB9A-E9C55D90A6F2}">
            <xm:f>Datos!$AO$4</xm:f>
            <x14:dxf>
              <fill>
                <patternFill>
                  <bgColor theme="5" tint="0.39994506668294322"/>
                </patternFill>
              </fill>
            </x14:dxf>
          </x14:cfRule>
          <x14:cfRule type="cellIs" priority="99" operator="equal" id="{C2CD601D-F422-4B77-AF5B-CFDAF60BE8CD}">
            <xm:f>Datos!$AO$3</xm:f>
            <x14:dxf>
              <fill>
                <patternFill>
                  <bgColor rgb="FFFFFF00"/>
                </patternFill>
              </fill>
            </x14:dxf>
          </x14:cfRule>
          <x14:cfRule type="cellIs" priority="100" operator="equal" id="{71C12690-6899-45F4-8177-1D92DBD00CEF}">
            <xm:f>Datos!$AO$2</xm:f>
            <x14:dxf>
              <fill>
                <patternFill>
                  <bgColor rgb="FF92D050"/>
                </patternFill>
              </fill>
            </x14:dxf>
          </x14:cfRule>
          <xm:sqref>AT103</xm:sqref>
        </x14:conditionalFormatting>
        <x14:conditionalFormatting xmlns:xm="http://schemas.microsoft.com/office/excel/2006/main">
          <x14:cfRule type="cellIs" priority="95" operator="equal" id="{E357E4F3-993C-4EDA-8364-21431BD85E05}">
            <xm:f>Datos!$AO$4</xm:f>
            <x14:dxf>
              <fill>
                <patternFill>
                  <bgColor theme="5" tint="0.39994506668294322"/>
                </patternFill>
              </fill>
            </x14:dxf>
          </x14:cfRule>
          <x14:cfRule type="cellIs" priority="96" operator="equal" id="{E4ABA2F0-7DBE-442F-918A-5ED1FF04C2E9}">
            <xm:f>Datos!$AO$3</xm:f>
            <x14:dxf>
              <fill>
                <patternFill>
                  <bgColor rgb="FFFFFF00"/>
                </patternFill>
              </fill>
            </x14:dxf>
          </x14:cfRule>
          <x14:cfRule type="cellIs" priority="97" operator="equal" id="{2CD3E8B1-3E5D-4CA0-BBE8-880791227CC6}">
            <xm:f>Datos!$AO$2</xm:f>
            <x14:dxf>
              <fill>
                <patternFill>
                  <bgColor rgb="FF92D050"/>
                </patternFill>
              </fill>
            </x14:dxf>
          </x14:cfRule>
          <xm:sqref>AT104</xm:sqref>
        </x14:conditionalFormatting>
        <x14:conditionalFormatting xmlns:xm="http://schemas.microsoft.com/office/excel/2006/main">
          <x14:cfRule type="cellIs" priority="92" operator="equal" id="{D4D6579B-FB10-42A5-92BA-6BFC89E7BD4E}">
            <xm:f>Datos!$AO$4</xm:f>
            <x14:dxf>
              <fill>
                <patternFill>
                  <bgColor theme="5" tint="0.39994506668294322"/>
                </patternFill>
              </fill>
            </x14:dxf>
          </x14:cfRule>
          <x14:cfRule type="cellIs" priority="93" operator="equal" id="{9DB1ED09-6D3D-4053-8B44-16FBBD722C0A}">
            <xm:f>Datos!$AO$3</xm:f>
            <x14:dxf>
              <fill>
                <patternFill>
                  <bgColor rgb="FFFFFF00"/>
                </patternFill>
              </fill>
            </x14:dxf>
          </x14:cfRule>
          <x14:cfRule type="cellIs" priority="94" operator="equal" id="{3BB81DF0-5C4F-40F6-83AC-913FFF2A61D8}">
            <xm:f>Datos!$AO$2</xm:f>
            <x14:dxf>
              <fill>
                <patternFill>
                  <bgColor rgb="FF92D050"/>
                </patternFill>
              </fill>
            </x14:dxf>
          </x14:cfRule>
          <xm:sqref>AT105</xm:sqref>
        </x14:conditionalFormatting>
        <x14:conditionalFormatting xmlns:xm="http://schemas.microsoft.com/office/excel/2006/main">
          <x14:cfRule type="cellIs" priority="89" operator="equal" id="{7E0DD051-720F-4C92-9B8E-39AEF6CB29AE}">
            <xm:f>Datos!$AO$4</xm:f>
            <x14:dxf>
              <fill>
                <patternFill>
                  <bgColor theme="5" tint="0.39994506668294322"/>
                </patternFill>
              </fill>
            </x14:dxf>
          </x14:cfRule>
          <x14:cfRule type="cellIs" priority="90" operator="equal" id="{3A828510-3632-42C5-93EA-8459058A6B0D}">
            <xm:f>Datos!$AO$3</xm:f>
            <x14:dxf>
              <fill>
                <patternFill>
                  <bgColor rgb="FFFFFF00"/>
                </patternFill>
              </fill>
            </x14:dxf>
          </x14:cfRule>
          <x14:cfRule type="cellIs" priority="91" operator="equal" id="{47F7906A-6E86-44DD-A578-F9DBABDF1815}">
            <xm:f>Datos!$AO$2</xm:f>
            <x14:dxf>
              <fill>
                <patternFill>
                  <bgColor rgb="FF92D050"/>
                </patternFill>
              </fill>
            </x14:dxf>
          </x14:cfRule>
          <xm:sqref>AT106</xm:sqref>
        </x14:conditionalFormatting>
        <x14:conditionalFormatting xmlns:xm="http://schemas.microsoft.com/office/excel/2006/main">
          <x14:cfRule type="cellIs" priority="86" operator="equal" id="{681AE20F-F8E1-4495-9161-DA401CDD6C02}">
            <xm:f>Datos!$AO$4</xm:f>
            <x14:dxf>
              <fill>
                <patternFill>
                  <bgColor theme="5" tint="0.39994506668294322"/>
                </patternFill>
              </fill>
            </x14:dxf>
          </x14:cfRule>
          <x14:cfRule type="cellIs" priority="87" operator="equal" id="{453E3622-49F6-43E3-AFED-0720A2FE692C}">
            <xm:f>Datos!$AO$3</xm:f>
            <x14:dxf>
              <fill>
                <patternFill>
                  <bgColor rgb="FFFFFF00"/>
                </patternFill>
              </fill>
            </x14:dxf>
          </x14:cfRule>
          <x14:cfRule type="cellIs" priority="88" operator="equal" id="{CB62302F-25F5-425A-9075-F7B48DC56FC9}">
            <xm:f>Datos!$AO$2</xm:f>
            <x14:dxf>
              <fill>
                <patternFill>
                  <bgColor rgb="FF92D050"/>
                </patternFill>
              </fill>
            </x14:dxf>
          </x14:cfRule>
          <xm:sqref>AT107</xm:sqref>
        </x14:conditionalFormatting>
        <x14:conditionalFormatting xmlns:xm="http://schemas.microsoft.com/office/excel/2006/main">
          <x14:cfRule type="cellIs" priority="83" operator="equal" id="{736D4466-3A88-487A-BE7E-CAF7FC9E846A}">
            <xm:f>Datos!$AO$4</xm:f>
            <x14:dxf>
              <fill>
                <patternFill>
                  <bgColor theme="5" tint="0.39994506668294322"/>
                </patternFill>
              </fill>
            </x14:dxf>
          </x14:cfRule>
          <x14:cfRule type="cellIs" priority="84" operator="equal" id="{D7EF054E-3DF2-482E-B2EC-753C3FD8CD09}">
            <xm:f>Datos!$AO$3</xm:f>
            <x14:dxf>
              <fill>
                <patternFill>
                  <bgColor rgb="FFFFFF00"/>
                </patternFill>
              </fill>
            </x14:dxf>
          </x14:cfRule>
          <x14:cfRule type="cellIs" priority="85" operator="equal" id="{F6F19E4A-A59D-4742-82BB-A7B6E3BF95EB}">
            <xm:f>Datos!$AO$2</xm:f>
            <x14:dxf>
              <fill>
                <patternFill>
                  <bgColor rgb="FF92D050"/>
                </patternFill>
              </fill>
            </x14:dxf>
          </x14:cfRule>
          <xm:sqref>AT108</xm:sqref>
        </x14:conditionalFormatting>
        <x14:conditionalFormatting xmlns:xm="http://schemas.microsoft.com/office/excel/2006/main">
          <x14:cfRule type="cellIs" priority="80" operator="equal" id="{17DEDE86-6BA6-4DAB-B13D-690137235F2C}">
            <xm:f>Datos!$AO$4</xm:f>
            <x14:dxf>
              <fill>
                <patternFill>
                  <bgColor theme="5" tint="0.39994506668294322"/>
                </patternFill>
              </fill>
            </x14:dxf>
          </x14:cfRule>
          <x14:cfRule type="cellIs" priority="81" operator="equal" id="{50015442-34F6-497B-816A-1684887F930D}">
            <xm:f>Datos!$AO$3</xm:f>
            <x14:dxf>
              <fill>
                <patternFill>
                  <bgColor rgb="FFFFFF00"/>
                </patternFill>
              </fill>
            </x14:dxf>
          </x14:cfRule>
          <x14:cfRule type="cellIs" priority="82" operator="equal" id="{28145337-AF13-457E-86E1-369EDF9E702B}">
            <xm:f>Datos!$AO$2</xm:f>
            <x14:dxf>
              <fill>
                <patternFill>
                  <bgColor rgb="FF92D050"/>
                </patternFill>
              </fill>
            </x14:dxf>
          </x14:cfRule>
          <xm:sqref>AT109</xm:sqref>
        </x14:conditionalFormatting>
        <x14:conditionalFormatting xmlns:xm="http://schemas.microsoft.com/office/excel/2006/main">
          <x14:cfRule type="cellIs" priority="77" operator="equal" id="{B1ED376A-4D15-4DF5-BE74-0104210FCCEA}">
            <xm:f>Datos!$AO$4</xm:f>
            <x14:dxf>
              <fill>
                <patternFill>
                  <bgColor theme="5" tint="0.39994506668294322"/>
                </patternFill>
              </fill>
            </x14:dxf>
          </x14:cfRule>
          <x14:cfRule type="cellIs" priority="78" operator="equal" id="{08501804-F54A-4945-94BB-C3DCA86B71E3}">
            <xm:f>Datos!$AO$3</xm:f>
            <x14:dxf>
              <fill>
                <patternFill>
                  <bgColor rgb="FFFFFF00"/>
                </patternFill>
              </fill>
            </x14:dxf>
          </x14:cfRule>
          <x14:cfRule type="cellIs" priority="79" operator="equal" id="{5146B6DC-0B1D-471A-A0E6-71F511ACC9B7}">
            <xm:f>Datos!$AO$2</xm:f>
            <x14:dxf>
              <fill>
                <patternFill>
                  <bgColor rgb="FF92D050"/>
                </patternFill>
              </fill>
            </x14:dxf>
          </x14:cfRule>
          <xm:sqref>AT110</xm:sqref>
        </x14:conditionalFormatting>
        <x14:conditionalFormatting xmlns:xm="http://schemas.microsoft.com/office/excel/2006/main">
          <x14:cfRule type="cellIs" priority="74" operator="equal" id="{213FA121-8A29-4FDB-999B-B05476625A15}">
            <xm:f>Datos!$AO$4</xm:f>
            <x14:dxf>
              <fill>
                <patternFill>
                  <bgColor theme="5" tint="0.39994506668294322"/>
                </patternFill>
              </fill>
            </x14:dxf>
          </x14:cfRule>
          <x14:cfRule type="cellIs" priority="75" operator="equal" id="{D664A8AB-3DDC-476E-B3CA-04781D57B3D0}">
            <xm:f>Datos!$AO$3</xm:f>
            <x14:dxf>
              <fill>
                <patternFill>
                  <bgColor rgb="FFFFFF00"/>
                </patternFill>
              </fill>
            </x14:dxf>
          </x14:cfRule>
          <x14:cfRule type="cellIs" priority="76" operator="equal" id="{937E956A-E013-442F-9FDC-A6AA6D641CF1}">
            <xm:f>Datos!$AO$2</xm:f>
            <x14:dxf>
              <fill>
                <patternFill>
                  <bgColor rgb="FF92D050"/>
                </patternFill>
              </fill>
            </x14:dxf>
          </x14:cfRule>
          <xm:sqref>AW86</xm:sqref>
        </x14:conditionalFormatting>
        <x14:conditionalFormatting xmlns:xm="http://schemas.microsoft.com/office/excel/2006/main">
          <x14:cfRule type="cellIs" priority="71" operator="equal" id="{1ECAFF2C-7A7E-476D-ACFE-7813546F27F2}">
            <xm:f>Datos!$AO$4</xm:f>
            <x14:dxf>
              <fill>
                <patternFill>
                  <bgColor theme="5" tint="0.39994506668294322"/>
                </patternFill>
              </fill>
            </x14:dxf>
          </x14:cfRule>
          <x14:cfRule type="cellIs" priority="72" operator="equal" id="{05021212-10DC-4344-B2F6-6D24CB4C4029}">
            <xm:f>Datos!$AO$3</xm:f>
            <x14:dxf>
              <fill>
                <patternFill>
                  <bgColor rgb="FFFFFF00"/>
                </patternFill>
              </fill>
            </x14:dxf>
          </x14:cfRule>
          <x14:cfRule type="cellIs" priority="73" operator="equal" id="{BF820EC8-0B8A-40F3-8EB8-650C47EA03B2}">
            <xm:f>Datos!$AO$2</xm:f>
            <x14:dxf>
              <fill>
                <patternFill>
                  <bgColor rgb="FF92D050"/>
                </patternFill>
              </fill>
            </x14:dxf>
          </x14:cfRule>
          <xm:sqref>AW101</xm:sqref>
        </x14:conditionalFormatting>
        <x14:conditionalFormatting xmlns:xm="http://schemas.microsoft.com/office/excel/2006/main">
          <x14:cfRule type="expression" priority="68" id="{EB354E2E-8FE0-4AEB-9630-F3E8D4B515FA}">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50" operator="equal" id="{EFEEDC16-FF5E-40AF-A9A3-F7CB78688833}">
            <xm:f>Datos!$AQ$3</xm:f>
            <x14:dxf>
              <fill>
                <patternFill>
                  <bgColor theme="5" tint="0.39994506668294322"/>
                </patternFill>
              </fill>
            </x14:dxf>
          </x14:cfRule>
          <x14:cfRule type="cellIs" priority="51" operator="equal" id="{042CE562-43DF-4034-B722-0752DA12F470}">
            <xm:f>Datos!$AQ$2</xm:f>
            <x14:dxf>
              <fill>
                <patternFill>
                  <bgColor rgb="FF92D050"/>
                </patternFill>
              </fill>
            </x14:dxf>
          </x14:cfRule>
          <xm:sqref>AZ86:BB95</xm:sqref>
        </x14:conditionalFormatting>
        <x14:conditionalFormatting xmlns:xm="http://schemas.microsoft.com/office/excel/2006/main">
          <x14:cfRule type="cellIs" priority="47" operator="equal" id="{FAFEBD7C-4CE2-493E-A494-C1F5B70FF8B3}">
            <xm:f>Datos!$AR$4</xm:f>
            <x14:dxf>
              <fill>
                <patternFill>
                  <bgColor theme="5" tint="0.39994506668294322"/>
                </patternFill>
              </fill>
            </x14:dxf>
          </x14:cfRule>
          <x14:cfRule type="cellIs" priority="48" operator="equal" id="{73FD29EC-6CC2-4179-B5F9-A840677B8920}">
            <xm:f>Datos!$AR$3</xm:f>
            <x14:dxf>
              <fill>
                <patternFill>
                  <bgColor rgb="FFFFFF00"/>
                </patternFill>
              </fill>
            </x14:dxf>
          </x14:cfRule>
          <x14:cfRule type="cellIs" priority="49" operator="equal" id="{390387FA-1B0F-4979-A4B9-548014BE1DA4}">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xWindow="198" yWindow="717" count="4">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Proceso'!$D$60:$D$69</xm:f>
          </x14:formula1>
          <xm:sqref>J50:AB59</xm:sqref>
        </x14:dataValidation>
        <x14:dataValidation type="list" allowBlank="1" showInputMessage="1" showErrorMessage="1">
          <x14:formula1>
            <xm:f>Datos!$I$2:$I$21</xm:f>
          </x14:formula1>
          <xm:sqref>S17:V17</xm:sqref>
        </x14:dataValidation>
        <x14:dataValidation type="list" allowBlank="1" showInputMessage="1">
          <x14:formula1>
            <xm:f>'Contexto Proceso'!$D$46:$D$58</xm:f>
          </x14:formula1>
          <xm:sqref>J38:AB47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H231"/>
  <sheetViews>
    <sheetView showGridLines="0" view="pageBreakPreview" zoomScale="80" zoomScaleNormal="100" zoomScaleSheetLayoutView="80" workbookViewId="0">
      <selection activeCell="D20" sqref="D20:BF20"/>
    </sheetView>
  </sheetViews>
  <sheetFormatPr defaultColWidth="11.5703125" defaultRowHeight="15"/>
  <cols>
    <col min="1" max="6" width="2.7109375" style="52" customWidth="1"/>
    <col min="7" max="7" width="3.140625" style="52" customWidth="1"/>
    <col min="8" max="8" width="4.42578125" style="52" customWidth="1"/>
    <col min="9" max="9" width="3.7109375" style="52" customWidth="1"/>
    <col min="10" max="11" width="2.7109375" style="52" customWidth="1"/>
    <col min="12" max="12" width="3.42578125" style="52" customWidth="1"/>
    <col min="13" max="15" width="2.7109375" style="52" customWidth="1"/>
    <col min="16" max="17" width="4.7109375" style="52" customWidth="1"/>
    <col min="18" max="20" width="2.7109375" style="52" customWidth="1"/>
    <col min="21" max="21" width="4.28515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6.85546875" style="52" customWidth="1"/>
    <col min="46" max="47" width="2.7109375" style="52" customWidth="1"/>
    <col min="48" max="48" width="4.7109375" style="52" customWidth="1"/>
    <col min="49" max="50" width="2.7109375" style="52" customWidth="1"/>
    <col min="51" max="51" width="4" style="52" customWidth="1"/>
    <col min="52" max="53" width="2.7109375" style="52" customWidth="1"/>
    <col min="54" max="54" width="7.42578125" style="52" customWidth="1"/>
    <col min="55" max="58" width="2.7109375" style="52" customWidth="1"/>
    <col min="59" max="59" width="37.85546875" style="52" customWidth="1"/>
    <col min="60" max="60" width="2.7109375" style="52" customWidth="1"/>
    <col min="61"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86" width="11.5703125" style="52" hidden="1" customWidth="1"/>
    <col min="87" max="91" width="11.5703125" style="52" customWidth="1"/>
    <col min="92"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56"/>
      <c r="Q6" s="256"/>
      <c r="R6" s="256"/>
      <c r="S6" s="256"/>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56"/>
      <c r="E8" s="256"/>
      <c r="F8" s="256"/>
      <c r="G8" s="256"/>
      <c r="H8" s="57"/>
      <c r="I8" s="57"/>
      <c r="J8" s="61"/>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57"/>
      <c r="BD8" s="57"/>
      <c r="BE8" s="57"/>
      <c r="BF8" s="57"/>
      <c r="BG8" s="59"/>
    </row>
    <row r="9" spans="1:64" ht="31.15" customHeight="1">
      <c r="A9" s="56"/>
      <c r="B9" s="57"/>
      <c r="C9" s="58"/>
      <c r="D9" s="715" t="s">
        <v>30</v>
      </c>
      <c r="E9" s="715"/>
      <c r="F9" s="715"/>
      <c r="G9" s="715"/>
      <c r="H9" s="715"/>
      <c r="I9" s="715"/>
      <c r="J9" s="61"/>
      <c r="K9" s="946" t="s">
        <v>594</v>
      </c>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23.45" hidden="1" customHeight="1">
      <c r="A10" s="56"/>
      <c r="B10" s="57"/>
      <c r="C10" s="58"/>
      <c r="D10" s="58"/>
      <c r="E10" s="58"/>
      <c r="F10" s="256"/>
      <c r="G10" s="256"/>
      <c r="H10" s="256"/>
      <c r="I10" s="256"/>
      <c r="J10" s="61"/>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56"/>
      <c r="G11" s="256"/>
      <c r="H11" s="256"/>
      <c r="I11" s="256"/>
      <c r="J11" s="61"/>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62"/>
      <c r="AU11" s="62"/>
      <c r="AV11" s="62"/>
      <c r="AW11" s="62"/>
      <c r="AX11" s="62"/>
      <c r="AY11" s="62"/>
      <c r="AZ11" s="62"/>
      <c r="BA11" s="62"/>
      <c r="BB11" s="62"/>
      <c r="BC11" s="62"/>
      <c r="BD11" s="57"/>
      <c r="BE11" s="57"/>
      <c r="BF11" s="57"/>
      <c r="BG11" s="59"/>
      <c r="BJ11" s="254"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597</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3</v>
      </c>
      <c r="AL12" s="57"/>
      <c r="AM12" s="57"/>
      <c r="AN12" s="57"/>
      <c r="AO12" s="57"/>
      <c r="AP12" s="57"/>
      <c r="AQ12" s="57"/>
      <c r="AR12" s="57"/>
      <c r="AS12" s="57"/>
      <c r="AT12" s="57"/>
      <c r="AU12" s="257"/>
      <c r="AV12" s="257"/>
      <c r="AW12" s="257"/>
      <c r="AX12" s="257"/>
      <c r="AY12" s="257"/>
      <c r="AZ12" s="257"/>
      <c r="BA12" s="257"/>
      <c r="BB12" s="257"/>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34"/>
      <c r="E17" s="934"/>
      <c r="F17" s="934"/>
      <c r="G17" s="934"/>
      <c r="H17" s="934"/>
      <c r="I17" s="934"/>
      <c r="J17" s="934"/>
      <c r="K17" s="934"/>
      <c r="L17" s="934"/>
      <c r="M17" s="934"/>
      <c r="N17" s="934"/>
      <c r="O17" s="934"/>
      <c r="P17" s="934"/>
      <c r="Q17" s="934"/>
      <c r="R17" s="57"/>
      <c r="S17" s="934"/>
      <c r="T17" s="934"/>
      <c r="U17" s="934"/>
      <c r="V17" s="934"/>
      <c r="W17" s="57"/>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3"/>
      <c r="C18" s="223"/>
      <c r="D18" s="223"/>
      <c r="E18" s="223"/>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3"/>
      <c r="C19" s="223"/>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3"/>
      <c r="C20" s="223"/>
      <c r="D20" s="935" t="str">
        <f>IF(X17="","",CONCATENATE(D17," ",S17," ",X17))</f>
        <v/>
      </c>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450" t="str">
        <f>IF('Contexto Estrat. Ins'!$D$9&lt;&gt;"",'Contexto Estrat. Ins'!$D$8,"")</f>
        <v/>
      </c>
      <c r="BL20" s="450" t="str">
        <f>IF('Contexto Estrat. Ins'!$D$10&lt;&gt;"",'Contexto Estrat. Ins'!$D$8,"")</f>
        <v/>
      </c>
      <c r="BM20" s="450" t="str">
        <f>IF('Contexto Estrat. Ins'!$D$11&lt;&gt;"",'Contexto Estrat. Ins'!$D$8,"")</f>
        <v/>
      </c>
      <c r="BN20" s="450" t="str">
        <f>IF('Contexto Estrat. Ins'!$D$12&lt;&gt;"",'Contexto Estrat. Ins'!$D$8,"")</f>
        <v/>
      </c>
      <c r="BO20" s="450" t="str">
        <f>IF('Contexto Estrat. Ins'!$D$13&lt;&gt;"",'Contexto Estrat. Ins'!$D$8,"")</f>
        <v/>
      </c>
      <c r="BP20" s="450"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450" t="str">
        <f>IF('Contexto Estrat. Ins'!$E$9&lt;&gt;"",'Contexto Estrat. Ins'!$E$8,"")</f>
        <v/>
      </c>
      <c r="BL21" s="450" t="str">
        <f>IF('Contexto Estrat. Ins'!$E$10&lt;&gt;"",'Contexto Estrat. Ins'!$E$8,"")</f>
        <v/>
      </c>
      <c r="BM21" s="450" t="str">
        <f>IF('Contexto Estrat. Ins'!$E$11&lt;&gt;"",'Contexto Estrat. Ins'!$E$8,"")</f>
        <v/>
      </c>
      <c r="BN21" s="450" t="str">
        <f>IF('Contexto Estrat. Ins'!$E$12&lt;&gt;"",'Contexto Estrat. Ins'!$E$8,"")</f>
        <v/>
      </c>
      <c r="BO21" s="450" t="str">
        <f>IF('Contexto Estrat. Ins'!$E$13&lt;&gt;"",'Contexto Estrat. Ins'!$E$8,"")</f>
        <v/>
      </c>
      <c r="BP21" s="450"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450" t="str">
        <f>IF('Contexto Estrat. Ins'!$F$9&lt;&gt;"",'Contexto Estrat. Ins'!$F$8,"")</f>
        <v/>
      </c>
      <c r="BL22" s="450" t="str">
        <f>IF('Contexto Estrat. Ins'!$F$10&lt;&gt;"",'Contexto Estrat. Ins'!$F$8,"")</f>
        <v/>
      </c>
      <c r="BM22" s="450" t="str">
        <f>IF('Contexto Estrat. Ins'!$F$11&lt;&gt;"",'Contexto Estrat. Ins'!$F$8,"")</f>
        <v/>
      </c>
      <c r="BN22" s="450" t="str">
        <f>IF('Contexto Estrat. Ins'!$F$12&lt;&gt;"",'Contexto Estrat. Ins'!$F$8,"")</f>
        <v/>
      </c>
      <c r="BO22" s="450" t="str">
        <f>IF('Contexto Estrat. Ins'!$F$13&lt;&gt;"",'Contexto Estrat. Ins'!$F$8,"")</f>
        <v/>
      </c>
      <c r="BP22" s="450"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31.15" customHeight="1">
      <c r="A23" s="56"/>
      <c r="B23" s="57"/>
      <c r="C23" s="57"/>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t="s">
        <v>231</v>
      </c>
      <c r="AZ23" s="936"/>
      <c r="BA23" s="936"/>
      <c r="BB23" s="936"/>
      <c r="BC23" s="936"/>
      <c r="BD23" s="936"/>
      <c r="BE23" s="936"/>
      <c r="BF23" s="936"/>
      <c r="BG23" s="59"/>
      <c r="BK23" s="450" t="str">
        <f>IF('Contexto Estrat. Ins'!$G$9&lt;&gt;"",'Contexto Estrat. Ins'!$G$8,"")</f>
        <v/>
      </c>
      <c r="BL23" s="450" t="str">
        <f>IF('Contexto Estrat. Ins'!$G$10&lt;&gt;"",'Contexto Estrat. Ins'!$G$8,"")</f>
        <v/>
      </c>
      <c r="BM23" s="450" t="str">
        <f>IF('Contexto Estrat. Ins'!$G$11&lt;&gt;"",'Contexto Estrat. Ins'!$G$8,"")</f>
        <v/>
      </c>
      <c r="BN23" s="450" t="str">
        <f>IF('Contexto Estrat. Ins'!$G$12&lt;&gt;"",'Contexto Estrat. Ins'!$G$8,"")</f>
        <v/>
      </c>
      <c r="BO23" s="450" t="str">
        <f>IF('Contexto Estrat. Ins'!$G$13&lt;&gt;"",'Contexto Estrat. Ins'!$G$8,"")</f>
        <v/>
      </c>
      <c r="BP23" s="450"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4" spans="1:85" s="457" customFormat="1" ht="31.15" customHeight="1">
      <c r="A24" s="451"/>
      <c r="B24" s="452"/>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4"/>
      <c r="AX24" s="454"/>
      <c r="AY24" s="455"/>
      <c r="AZ24" s="455"/>
      <c r="BA24" s="455"/>
      <c r="BB24" s="455"/>
      <c r="BC24" s="455"/>
      <c r="BD24" s="455"/>
      <c r="BE24" s="455"/>
      <c r="BF24" s="455"/>
      <c r="BG24" s="456"/>
      <c r="BK24" s="450"/>
      <c r="BL24" s="450"/>
      <c r="BM24" s="450"/>
      <c r="BN24" s="450"/>
      <c r="BO24" s="450"/>
      <c r="BP24" s="450"/>
      <c r="BQ24" s="458"/>
      <c r="BS24" s="458"/>
      <c r="BT24" s="458"/>
      <c r="BU24" s="458"/>
      <c r="BV24" s="458"/>
      <c r="BW24" s="458"/>
      <c r="BX24" s="458"/>
      <c r="BY24" s="458"/>
      <c r="CA24" s="458"/>
      <c r="CB24" s="458"/>
      <c r="CC24" s="458"/>
      <c r="CD24" s="458"/>
      <c r="CE24" s="458"/>
      <c r="CF24" s="458"/>
      <c r="CG24" s="458"/>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ht="15.6" customHeight="1">
      <c r="A26" s="56"/>
      <c r="B26" s="57"/>
      <c r="C26" s="57"/>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0"/>
      <c r="AT26" s="73"/>
      <c r="AU26" s="73"/>
      <c r="AV26" s="73"/>
      <c r="AW26" s="73"/>
      <c r="AX26" s="73"/>
      <c r="AY26" s="73"/>
      <c r="AZ26" s="73"/>
      <c r="BA26" s="73"/>
      <c r="BB26" s="73"/>
      <c r="BC26" s="57"/>
      <c r="BD26" s="57"/>
      <c r="BE26" s="57"/>
      <c r="BF26" s="57"/>
      <c r="BG26" s="59"/>
      <c r="BK26" s="450" t="str">
        <f>IF('Contexto Estrat. Ins'!$H$9&lt;&gt;"",'Contexto Estrat. Ins'!$H$8,"")</f>
        <v/>
      </c>
      <c r="BL26" s="450" t="str">
        <f>IF('Contexto Estrat. Ins'!$H$10&lt;&gt;"",'Contexto Estrat. Ins'!$H$8,"")</f>
        <v/>
      </c>
      <c r="BM26" s="450" t="str">
        <f>IF('Contexto Estrat. Ins'!$H$11&lt;&gt;"",'Contexto Estrat. Ins'!$H$8,"")</f>
        <v/>
      </c>
      <c r="BN26" s="450" t="str">
        <f>IF('Contexto Estrat. Ins'!$H$12&lt;&gt;"",'Contexto Estrat. Ins'!$H$8,"")</f>
        <v/>
      </c>
      <c r="BO26" s="450" t="str">
        <f>IF('Contexto Estrat. Ins'!$H$13&lt;&gt;"",'Contexto Estrat. Ins'!$H$8,"")</f>
        <v/>
      </c>
      <c r="BP26" s="450" t="str">
        <f>IF('Contexto Estrat. Ins'!$H$14&lt;&gt;"",'Contexto Estrat. Ins'!$H$8,"")</f>
        <v/>
      </c>
      <c r="BQ26" s="66" t="str">
        <f>IF($D$28='Contexto Estrat. Ins'!$B$9,BK26,IF($D$28='Contexto Estrat. Ins'!$B$10,BL26,IF($D$28='Contexto Estrat. Ins'!$B$11,BM26,IF($D$28='Contexto Estrat. Ins'!$B$12,BN26,IF($D$28='Contexto Estrat. Ins'!$B$13,BO26,IF($D$28='Contexto Estrat. Ins'!$B$14,BP26,""))))))</f>
        <v/>
      </c>
      <c r="BS26" s="66" t="str">
        <f>IF('Contexto Estrat. Ins'!$H$39&lt;&gt;"",'Contexto Estrat. Ins'!$H$38,"")</f>
        <v/>
      </c>
      <c r="BT26" s="66" t="str">
        <f>IF('Contexto Estrat. Ins'!$H$40&lt;&gt;"",'Contexto Estrat. Ins'!$H$38,"")</f>
        <v/>
      </c>
      <c r="BU26" s="66" t="str">
        <f>IF('Contexto Estrat. Ins'!$H$41&lt;&gt;"",'Contexto Estrat. Ins'!$H$38,"")</f>
        <v/>
      </c>
      <c r="BV26" s="66" t="str">
        <f>IF('Contexto Estrat. Ins'!$H$42&lt;&gt;"",'Contexto Estrat. Ins'!$H$38,"")</f>
        <v/>
      </c>
      <c r="BW26" s="66" t="str">
        <f>IF('Contexto Estrat. Ins'!$H$43&lt;&gt;"",'Contexto Estrat. Ins'!$H$38,"")</f>
        <v/>
      </c>
      <c r="BX26" s="66" t="str">
        <f>IF('Contexto Estrat. Ins'!$H$44&lt;&gt;"",'Contexto Estrat. Ins'!$H$38,"")</f>
        <v/>
      </c>
      <c r="BY26" s="66" t="str">
        <f>IF($D$28='Contexto Estrat. Ins'!$B$39,BS26,IF($D$28='Contexto Estrat. Ins'!$B$40,BT26,IF($D$28='Contexto Estrat. Ins'!$B$41,BU26,IF($D$28='Contexto Estrat. Ins'!$B$42,BV26,IF($D$28='Contexto Estrat. Ins'!$B$43,BW26,IF($D$28='Contexto Estrat. Ins'!$B$44,BX26,""))))))</f>
        <v/>
      </c>
      <c r="CA26" s="66" t="str">
        <f>IF('Contexto Estrat. Ins'!$H$19&lt;&gt;"",'Contexto Estrat. Ins'!$H$18,"")</f>
        <v/>
      </c>
      <c r="CB26" s="66" t="str">
        <f>IF('Contexto Estrat. Ins'!$H$20&lt;&gt;"",'Contexto Estrat. Ins'!$H$18,"")</f>
        <v/>
      </c>
      <c r="CC26" s="66" t="str">
        <f>IF('Contexto Estrat. Ins'!$H$21&lt;&gt;"",'Contexto Estrat. Ins'!$H$18,"")</f>
        <v/>
      </c>
      <c r="CD26" s="66" t="str">
        <f>IF('Contexto Estrat. Ins'!$H$22&lt;&gt;"",'Contexto Estrat. Ins'!$H$18,"")</f>
        <v/>
      </c>
      <c r="CE26" s="66" t="str">
        <f>IF('Contexto Estrat. Ins'!$H$23&lt;&gt;"",'Contexto Estrat. Ins'!$H$18,"")</f>
        <v/>
      </c>
      <c r="CF26" s="66" t="str">
        <f>IF('Contexto Estrat. Ins'!$H$24&lt;&gt;"",'Contexto Estrat. Ins'!$H$18,"")</f>
        <v/>
      </c>
      <c r="CG26" s="66" t="str">
        <f>IF($D$28='Contexto Estrat. Ins'!$B$19,CA26,IF($D$28='Contexto Estrat. Ins'!$B$20,CB26,IF($D$28='Contexto Estrat. Ins'!$B$21,CC26,IF($D$28='Contexto Estrat. Ins'!$B$22,CD26,IF($D$28='Contexto Estrat. Ins'!$B$23,CE26,IF($D$28='Contexto Estrat. Ins'!$B$24,CF26,""))))))</f>
        <v/>
      </c>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IF(OR(AK12=Datos!A2,AK12=Datos!A3,AK12=Datos!A4,AK12=Datos!A5),"Seleccione o mencione otros procesos del SIG posiblemente afectados",IF(AK12=Datos!A9,"Seleccione o mencione otros procesos del SIG posiblemente favorecidos",""))</f>
        <v>Seleccione o mencione otros procesos del SIG posiblemente afectados</v>
      </c>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59"/>
      <c r="BK27" s="450" t="str">
        <f>IF('Contexto Estrat. Ins'!$I$9&lt;&gt;"",'Contexto Estrat. Ins'!$I$8,"")</f>
        <v/>
      </c>
      <c r="BL27" s="450" t="str">
        <f>IF('Contexto Estrat. Ins'!$I$10&lt;&gt;"",'Contexto Estrat. Ins'!$I$8,"")</f>
        <v/>
      </c>
      <c r="BM27" s="450" t="str">
        <f>IF('Contexto Estrat. Ins'!$I$11&lt;&gt;"",'Contexto Estrat. Ins'!$I$8,"")</f>
        <v/>
      </c>
      <c r="BN27" s="450" t="str">
        <f>IF('Contexto Estrat. Ins'!$I$12&lt;&gt;"",'Contexto Estrat. Ins'!$I$8,"")</f>
        <v/>
      </c>
      <c r="BO27" s="450" t="str">
        <f>IF('Contexto Estrat. Ins'!$I$13&lt;&gt;"",'Contexto Estrat. Ins'!$I$8,"")</f>
        <v/>
      </c>
      <c r="BP27" s="450"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450" t="str">
        <f>IF('Contexto Estrat. Ins'!$J$9&lt;&gt;"",'Contexto Estrat. Ins'!$J$8,"")</f>
        <v/>
      </c>
      <c r="BL28" s="450" t="str">
        <f>IF('Contexto Estrat. Ins'!$J$10&lt;&gt;"",'Contexto Estrat. Ins'!$J$8,"")</f>
        <v/>
      </c>
      <c r="BM28" s="450" t="str">
        <f>IF('Contexto Estrat. Ins'!$J$11&lt;&gt;"",'Contexto Estrat. Ins'!$J$8,"")</f>
        <v/>
      </c>
      <c r="BN28" s="450" t="str">
        <f>IF('Contexto Estrat. Ins'!$J$12&lt;&gt;"",'Contexto Estrat. Ins'!$J$8,"")</f>
        <v/>
      </c>
      <c r="BO28" s="450" t="str">
        <f>IF('Contexto Estrat. Ins'!$J$13&lt;&gt;"",'Contexto Estrat. Ins'!$J$8,"")</f>
        <v/>
      </c>
      <c r="BP28" s="450"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450" t="str">
        <f>IF('Contexto Estrat. Ins'!$K$9&lt;&gt;"",'Contexto Estrat. Ins'!$K$8,"")</f>
        <v/>
      </c>
      <c r="BL29" s="450" t="str">
        <f>IF('Contexto Estrat. Ins'!$K$10&lt;&gt;"",'Contexto Estrat. Ins'!$K$8,"")</f>
        <v/>
      </c>
      <c r="BM29" s="450" t="str">
        <f>IF('Contexto Estrat. Ins'!$K$11&lt;&gt;"",'Contexto Estrat. Ins'!$K$8,"")</f>
        <v/>
      </c>
      <c r="BN29" s="450" t="str">
        <f>IF('Contexto Estrat. Ins'!$K$12&lt;&gt;"",'Contexto Estrat. Ins'!$K$8,"")</f>
        <v/>
      </c>
      <c r="BO29" s="450" t="str">
        <f>IF('Contexto Estrat. Ins'!$K$13&lt;&gt;"",'Contexto Estrat. Ins'!$K$8,"")</f>
        <v/>
      </c>
      <c r="BP29" s="450"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450" t="str">
        <f>IF('Contexto Estrat. Ins'!$L$9&lt;&gt;"",'Contexto Estrat. Ins'!$L$8,"")</f>
        <v/>
      </c>
      <c r="BL30" s="450" t="str">
        <f>IF('Contexto Estrat. Ins'!$L$10&lt;&gt;"",'Contexto Estrat. Ins'!$L$8,"")</f>
        <v/>
      </c>
      <c r="BM30" s="450" t="str">
        <f>IF('Contexto Estrat. Ins'!$L$11&lt;&gt;"",'Contexto Estrat. Ins'!$L$8,"")</f>
        <v/>
      </c>
      <c r="BN30" s="450" t="str">
        <f>IF('Contexto Estrat. Ins'!$L$12&lt;&gt;"",'Contexto Estrat. Ins'!$L$8,"")</f>
        <v/>
      </c>
      <c r="BO30" s="450" t="str">
        <f>IF('Contexto Estrat. Ins'!$L$13&lt;&gt;"",'Contexto Estrat. Ins'!$L$8,"")</f>
        <v/>
      </c>
      <c r="BP30" s="450"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450" t="str">
        <f>IF('Contexto Estrat. Ins'!$M$9&lt;&gt;"",'Contexto Estrat. Ins'!$M$8,"")</f>
        <v/>
      </c>
      <c r="BL31" s="450" t="str">
        <f>IF('Contexto Estrat. Ins'!$M$10&lt;&gt;"",'Contexto Estrat. Ins'!$M$8,"")</f>
        <v/>
      </c>
      <c r="BM31" s="450" t="str">
        <f>IF('Contexto Estrat. Ins'!$M$11&lt;&gt;"",'Contexto Estrat. Ins'!$M$8,"")</f>
        <v/>
      </c>
      <c r="BN31" s="450" t="str">
        <f>IF('Contexto Estrat. Ins'!$M$12&lt;&gt;"",'Contexto Estrat. Ins'!$M$8,"")</f>
        <v/>
      </c>
      <c r="BO31" s="450" t="str">
        <f>IF('Contexto Estrat. Ins'!$M$13&lt;&gt;"",'Contexto Estrat. Ins'!$M$8,"")</f>
        <v/>
      </c>
      <c r="BP31" s="450"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954"/>
      <c r="E38" s="954"/>
      <c r="F38" s="954"/>
      <c r="G38" s="954"/>
      <c r="H38" s="954"/>
      <c r="I38" s="954"/>
      <c r="J38" s="814"/>
      <c r="K38" s="814"/>
      <c r="L38" s="814"/>
      <c r="M38" s="814"/>
      <c r="N38" s="814"/>
      <c r="O38" s="814"/>
      <c r="P38" s="814"/>
      <c r="Q38" s="814"/>
      <c r="R38" s="814"/>
      <c r="S38" s="814"/>
      <c r="T38" s="814"/>
      <c r="U38" s="814"/>
      <c r="V38" s="814"/>
      <c r="W38" s="814"/>
      <c r="X38" s="814"/>
      <c r="Y38" s="814"/>
      <c r="Z38" s="814"/>
      <c r="AA38" s="814"/>
      <c r="AB38" s="814"/>
      <c r="AC38" s="57"/>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954"/>
      <c r="E39" s="954"/>
      <c r="F39" s="954"/>
      <c r="G39" s="954"/>
      <c r="H39" s="954"/>
      <c r="I39" s="954"/>
      <c r="J39" s="814"/>
      <c r="K39" s="814"/>
      <c r="L39" s="814"/>
      <c r="M39" s="814"/>
      <c r="N39" s="814"/>
      <c r="O39" s="814"/>
      <c r="P39" s="814"/>
      <c r="Q39" s="814"/>
      <c r="R39" s="814"/>
      <c r="S39" s="814"/>
      <c r="T39" s="814"/>
      <c r="U39" s="814"/>
      <c r="V39" s="814"/>
      <c r="W39" s="814"/>
      <c r="X39" s="814"/>
      <c r="Y39" s="814"/>
      <c r="Z39" s="814"/>
      <c r="AA39" s="814"/>
      <c r="AB39" s="814"/>
      <c r="AC39" s="57"/>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954"/>
      <c r="E40" s="954"/>
      <c r="F40" s="954"/>
      <c r="G40" s="954"/>
      <c r="H40" s="954"/>
      <c r="I40" s="954"/>
      <c r="J40" s="814"/>
      <c r="K40" s="814"/>
      <c r="L40" s="814"/>
      <c r="M40" s="814"/>
      <c r="N40" s="814"/>
      <c r="O40" s="814"/>
      <c r="P40" s="814"/>
      <c r="Q40" s="814"/>
      <c r="R40" s="814"/>
      <c r="S40" s="814"/>
      <c r="T40" s="814"/>
      <c r="U40" s="814"/>
      <c r="V40" s="814"/>
      <c r="W40" s="814"/>
      <c r="X40" s="814"/>
      <c r="Y40" s="814"/>
      <c r="Z40" s="814"/>
      <c r="AA40" s="814"/>
      <c r="AB40" s="814"/>
      <c r="AC40" s="57"/>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954"/>
      <c r="E41" s="954"/>
      <c r="F41" s="954"/>
      <c r="G41" s="954"/>
      <c r="H41" s="954"/>
      <c r="I41" s="954"/>
      <c r="J41" s="814"/>
      <c r="K41" s="814"/>
      <c r="L41" s="814"/>
      <c r="M41" s="814"/>
      <c r="N41" s="814"/>
      <c r="O41" s="814"/>
      <c r="P41" s="814"/>
      <c r="Q41" s="814"/>
      <c r="R41" s="814"/>
      <c r="S41" s="814"/>
      <c r="T41" s="814"/>
      <c r="U41" s="814"/>
      <c r="V41" s="814"/>
      <c r="W41" s="814"/>
      <c r="X41" s="814"/>
      <c r="Y41" s="814"/>
      <c r="Z41" s="814"/>
      <c r="AA41" s="814"/>
      <c r="AB41" s="814"/>
      <c r="AC41" s="57"/>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954"/>
      <c r="E42" s="954"/>
      <c r="F42" s="954"/>
      <c r="G42" s="954"/>
      <c r="H42" s="954"/>
      <c r="I42" s="954"/>
      <c r="J42" s="814"/>
      <c r="K42" s="814"/>
      <c r="L42" s="814"/>
      <c r="M42" s="814"/>
      <c r="N42" s="814"/>
      <c r="O42" s="814"/>
      <c r="P42" s="814"/>
      <c r="Q42" s="814"/>
      <c r="R42" s="814"/>
      <c r="S42" s="814"/>
      <c r="T42" s="814"/>
      <c r="U42" s="814"/>
      <c r="V42" s="814"/>
      <c r="W42" s="814"/>
      <c r="X42" s="814"/>
      <c r="Y42" s="814"/>
      <c r="Z42" s="814"/>
      <c r="AA42" s="814"/>
      <c r="AB42" s="814"/>
      <c r="AC42" s="57"/>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954"/>
      <c r="E43" s="954"/>
      <c r="F43" s="954"/>
      <c r="G43" s="954"/>
      <c r="H43" s="954"/>
      <c r="I43" s="954"/>
      <c r="J43" s="814"/>
      <c r="K43" s="814"/>
      <c r="L43" s="814"/>
      <c r="M43" s="814"/>
      <c r="N43" s="814"/>
      <c r="O43" s="814"/>
      <c r="P43" s="814"/>
      <c r="Q43" s="814"/>
      <c r="R43" s="814"/>
      <c r="S43" s="814"/>
      <c r="T43" s="814"/>
      <c r="U43" s="814"/>
      <c r="V43" s="814"/>
      <c r="W43" s="814"/>
      <c r="X43" s="814"/>
      <c r="Y43" s="814"/>
      <c r="Z43" s="814"/>
      <c r="AA43" s="814"/>
      <c r="AB43" s="814"/>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814"/>
      <c r="K44" s="814"/>
      <c r="L44" s="814"/>
      <c r="M44" s="814"/>
      <c r="N44" s="814"/>
      <c r="O44" s="814"/>
      <c r="P44" s="814"/>
      <c r="Q44" s="814"/>
      <c r="R44" s="814"/>
      <c r="S44" s="814"/>
      <c r="T44" s="814"/>
      <c r="U44" s="814"/>
      <c r="V44" s="814"/>
      <c r="W44" s="814"/>
      <c r="X44" s="814"/>
      <c r="Y44" s="814"/>
      <c r="Z44" s="814"/>
      <c r="AA44" s="814"/>
      <c r="AB44" s="814"/>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954"/>
      <c r="E50" s="954"/>
      <c r="F50" s="954"/>
      <c r="G50" s="954"/>
      <c r="H50" s="954"/>
      <c r="I50" s="954"/>
      <c r="J50" s="931"/>
      <c r="K50" s="932"/>
      <c r="L50" s="932"/>
      <c r="M50" s="932"/>
      <c r="N50" s="932"/>
      <c r="O50" s="932"/>
      <c r="P50" s="932"/>
      <c r="Q50" s="932"/>
      <c r="R50" s="932"/>
      <c r="S50" s="932"/>
      <c r="T50" s="932"/>
      <c r="U50" s="932"/>
      <c r="V50" s="932"/>
      <c r="W50" s="932"/>
      <c r="X50" s="932"/>
      <c r="Y50" s="932"/>
      <c r="Z50" s="932"/>
      <c r="AA50" s="932"/>
      <c r="AB50" s="933"/>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954"/>
      <c r="E51" s="954"/>
      <c r="F51" s="954"/>
      <c r="G51" s="954"/>
      <c r="H51" s="954"/>
      <c r="I51" s="954"/>
      <c r="J51" s="814"/>
      <c r="K51" s="814"/>
      <c r="L51" s="814"/>
      <c r="M51" s="814"/>
      <c r="N51" s="814"/>
      <c r="O51" s="814"/>
      <c r="P51" s="814"/>
      <c r="Q51" s="814"/>
      <c r="R51" s="814"/>
      <c r="S51" s="814"/>
      <c r="T51" s="814"/>
      <c r="U51" s="814"/>
      <c r="V51" s="814"/>
      <c r="W51" s="814"/>
      <c r="X51" s="814"/>
      <c r="Y51" s="814"/>
      <c r="Z51" s="814"/>
      <c r="AA51" s="814"/>
      <c r="AB51" s="814"/>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814"/>
      <c r="K52" s="814"/>
      <c r="L52" s="814"/>
      <c r="M52" s="814"/>
      <c r="N52" s="814"/>
      <c r="O52" s="814"/>
      <c r="P52" s="814"/>
      <c r="Q52" s="814"/>
      <c r="R52" s="814"/>
      <c r="S52" s="814"/>
      <c r="T52" s="814"/>
      <c r="U52" s="814"/>
      <c r="V52" s="814"/>
      <c r="W52" s="814"/>
      <c r="X52" s="814"/>
      <c r="Y52" s="814"/>
      <c r="Z52" s="814"/>
      <c r="AA52" s="814"/>
      <c r="AB52" s="81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0</v>
      </c>
      <c r="BM61" s="132" t="str">
        <f>IF(AND(I65="",I66=""),"",INDEX($R$68:$R$72,$BL$61,1))</f>
        <v/>
      </c>
      <c r="BO61" s="131"/>
      <c r="BP61" s="925"/>
      <c r="BQ61" s="925"/>
      <c r="BR61" s="131"/>
      <c r="BS61" s="131" t="s">
        <v>91</v>
      </c>
      <c r="BT61" s="132">
        <f>IF($AK$12&lt;&gt;"",BL61,"")</f>
        <v>0</v>
      </c>
      <c r="BU61" s="132" t="str">
        <f>IF($AK$12&lt;&gt;"",$BM$61,"")</f>
        <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t="str">
        <f>H81</f>
        <v/>
      </c>
      <c r="BM62" s="132" t="e">
        <f>INDEX($R$76:$R$80,$BL$62,1)</f>
        <v>#VALUE!</v>
      </c>
      <c r="BO62" s="131" t="s">
        <v>100</v>
      </c>
      <c r="BP62" s="132" t="e">
        <f>BL62-1</f>
        <v>#VALUE!</v>
      </c>
      <c r="BQ62" s="132" t="e">
        <f>BM62</f>
        <v>#VALUE!</v>
      </c>
      <c r="BR62" s="131"/>
      <c r="BS62" s="131" t="s">
        <v>90</v>
      </c>
      <c r="BT62" s="132" t="str">
        <f>IF($AK$12="","",IF($AK$12=1,$BP$62,$BL$62))</f>
        <v/>
      </c>
      <c r="BU62" s="132" t="e">
        <f>IF($AK$12="","",IF($AK$12=1,$BQ$62,$BM$62))</f>
        <v>#VALUE!</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Insignificante (1)</v>
      </c>
      <c r="BM64" s="132" t="str">
        <f>IF($AK$12=1,Datos!$P$3,IF(OR($AK$12=2,$AK$12=3,$AK$12=4),Datos!$Q$3,IF($AK$12=5,Datos!$R$3,"")))</f>
        <v>Menor (2)</v>
      </c>
      <c r="BN64" s="132" t="str">
        <f>IF($AK$12=1,Datos!$P$4,IF(OR($AK$12=2,$AK$12=3,$AK$12=4),Datos!$Q$4,IF($AK$12=5,Datos!$R$4,"")))</f>
        <v>Moderado (3)</v>
      </c>
      <c r="BO64" s="132" t="str">
        <f>IF($AK$12=1,Datos!$P$5,IF(OR($AK$12=2,$AK$12=3,$AK$12=4),Datos!$Q$5,IF($AK$12=5,Datos!$R$5,"")))</f>
        <v>Mayor (4)</v>
      </c>
      <c r="BP64" s="132" t="str">
        <f>IF($AK$12=1,Datos!$P$6,IF(OR($AK$12=2,$AK$12=3,$AK$12=4),Datos!$Q$6,IF($AK$12=5,Datos!$R$6,"")))</f>
        <v>Catastrófico (5)</v>
      </c>
    </row>
    <row r="65" spans="1:75" ht="14.45" customHeight="1">
      <c r="A65" s="56"/>
      <c r="B65" s="57"/>
      <c r="C65" s="57"/>
      <c r="D65" s="57"/>
      <c r="E65" s="914" t="s">
        <v>130</v>
      </c>
      <c r="F65" s="914"/>
      <c r="G65" s="914"/>
      <c r="H65" s="915"/>
      <c r="I65" s="907" t="str">
        <f>IF(Frecuencia!V14="","",Frecuencia!V14)</f>
        <v/>
      </c>
      <c r="J65" s="908"/>
      <c r="K65" s="908"/>
      <c r="L65" s="908"/>
      <c r="M65" s="908"/>
      <c r="N65" s="908"/>
      <c r="O65" s="908"/>
      <c r="P65" s="908"/>
      <c r="Q65" s="908"/>
      <c r="R65" s="908"/>
      <c r="S65" s="908"/>
      <c r="T65" s="908"/>
      <c r="U65" s="908"/>
      <c r="V65" s="908"/>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Rara vez (1)</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14.45" customHeight="1">
      <c r="A66" s="56"/>
      <c r="B66" s="57"/>
      <c r="C66" s="57"/>
      <c r="D66" s="57"/>
      <c r="E66" s="914" t="s">
        <v>128</v>
      </c>
      <c r="F66" s="914"/>
      <c r="G66" s="914"/>
      <c r="H66" s="915"/>
      <c r="I66" s="907" t="str">
        <f>IF(Factibilidad!P17="","",Factibilidad!P17)</f>
        <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Improbable (2)</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8.5"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Posible (3)</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8.5" customHeight="1">
      <c r="A68" s="56"/>
      <c r="B68" s="57"/>
      <c r="C68" s="57"/>
      <c r="D68" s="57"/>
      <c r="E68" s="57"/>
      <c r="F68" s="57"/>
      <c r="G68" s="57"/>
      <c r="H68" s="57"/>
      <c r="I68" s="57"/>
      <c r="J68" s="57"/>
      <c r="K68" s="57"/>
      <c r="L68" s="57"/>
      <c r="M68" s="57"/>
      <c r="N68" s="57"/>
      <c r="O68" s="57"/>
      <c r="P68" s="57"/>
      <c r="Q68" s="57"/>
      <c r="R68" s="816" t="str">
        <f>IF(OR($AK$12=1,$AK$12=2,$AK$12=3,$AK$12=4),Datos!O2,IF($AK$12=5,Datos!O6,""))</f>
        <v>Rara vez (1)</v>
      </c>
      <c r="S68" s="816"/>
      <c r="T68" s="816"/>
      <c r="U68" s="816"/>
      <c r="V68" s="816"/>
      <c r="W68" s="816"/>
      <c r="X68" s="57"/>
      <c r="Y68" s="57"/>
      <c r="Z68" s="875"/>
      <c r="AA68" s="815">
        <f>IF($AK$12=5,4,2)</f>
        <v>2</v>
      </c>
      <c r="AB68" s="878" t="str">
        <f>IF(ISERROR(BL72=TRUE),"",IF(BL72="","",BL72))</f>
        <v/>
      </c>
      <c r="AC68" s="879"/>
      <c r="AD68" s="878" t="str">
        <f>IF(ISERROR(BM72=TRUE),"",IF(BM72="","",BM72))</f>
        <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Probable (4)</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14.45"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Improbable (2)</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Casi seguro (5)</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14.45" customHeight="1">
      <c r="A70" s="56"/>
      <c r="B70" s="57"/>
      <c r="C70" s="57"/>
      <c r="D70" s="57"/>
      <c r="E70" s="57"/>
      <c r="F70" s="57"/>
      <c r="G70" s="57"/>
      <c r="H70" s="57"/>
      <c r="I70" s="57"/>
      <c r="J70" s="81"/>
      <c r="K70" s="82"/>
      <c r="L70" s="82"/>
      <c r="M70" s="82"/>
      <c r="N70" s="82"/>
      <c r="O70" s="82"/>
      <c r="P70" s="83"/>
      <c r="Q70" s="57"/>
      <c r="R70" s="816" t="str">
        <f>IF(OR($AK$12=1,$AK$12=2,$AK$12=3,$AK$12=4),Datos!O4,IF($AK$12=5,Datos!O4,""))</f>
        <v>Posible (3)</v>
      </c>
      <c r="S70" s="816"/>
      <c r="T70" s="816"/>
      <c r="U70" s="816"/>
      <c r="V70" s="816"/>
      <c r="W70" s="816"/>
      <c r="X70" s="57"/>
      <c r="Y70" s="57"/>
      <c r="Z70" s="875"/>
      <c r="AA70" s="815">
        <f>IF($AK$12=5,3,3)</f>
        <v>3</v>
      </c>
      <c r="AB70" s="878" t="str">
        <f>IF(ISERROR(BL73=TRUE),"",IF(BL73="","",BL73))</f>
        <v/>
      </c>
      <c r="AC70" s="879"/>
      <c r="AD70" s="882" t="str">
        <f>IF(ISERROR(BM73=TRUE),"",IF(BM73="","",BM73))</f>
        <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8.5" customHeight="1">
      <c r="A71" s="56"/>
      <c r="B71" s="57"/>
      <c r="C71" s="57"/>
      <c r="D71" s="57"/>
      <c r="E71" s="57"/>
      <c r="F71" s="57"/>
      <c r="G71" s="57"/>
      <c r="H71" s="57"/>
      <c r="I71" s="57"/>
      <c r="J71" s="817" t="str">
        <f>BM61</f>
        <v/>
      </c>
      <c r="K71" s="817"/>
      <c r="L71" s="817"/>
      <c r="M71" s="817"/>
      <c r="N71" s="817"/>
      <c r="O71" s="817"/>
      <c r="P71" s="817"/>
      <c r="Q71" s="57"/>
      <c r="R71" s="816" t="str">
        <f>IF(OR($AK$12=1,$AK$12=2,$AK$12=3,$AK$12=4),Datos!O5,IF($AK$12=5,Datos!O3,""))</f>
        <v>Probable (4)</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c r="AQ71" s="795"/>
      <c r="AR71" s="795"/>
      <c r="AS71" s="795"/>
      <c r="AT71" s="795"/>
      <c r="AU71" s="795"/>
      <c r="AV71" s="795"/>
      <c r="AW71" s="795"/>
      <c r="AX71" s="795"/>
      <c r="AY71" s="795"/>
      <c r="AZ71" s="795"/>
      <c r="BA71" s="795"/>
      <c r="BB71" s="795"/>
      <c r="BC71" s="795"/>
      <c r="BD71" s="795"/>
      <c r="BE71" s="795"/>
      <c r="BF71" s="795"/>
      <c r="BG71" s="59"/>
      <c r="BK71" s="131">
        <f>AA66</f>
        <v>1</v>
      </c>
      <c r="BL71" s="132" t="e">
        <f>IF(AK12="","",IF(AND(BK65=$BU$61,$BL$64=$BU$62),"X",""))</f>
        <v>#VALUE!</v>
      </c>
      <c r="BM71" s="132" t="e">
        <f>IF(AK12="","",IF(AND(BK65=$BU$61,$BM$64=$BU$62),"X",""))</f>
        <v>#VALUE!</v>
      </c>
      <c r="BN71" s="132" t="e">
        <f>IF(AK12="","",IF(AND(BK65=$BU$61,$BN$64=$BU$62),"X",""))</f>
        <v>#VALUE!</v>
      </c>
      <c r="BO71" s="132" t="e">
        <f>IF(AK12="","",IF(AND(BK65=$BU$61,$BO$64=$BU$62),"X",""))</f>
        <v>#VALUE!</v>
      </c>
      <c r="BP71" s="132" t="e">
        <f>IF(AK12="","",IF(AND(BK65=$BU$61,$BP$64=$BU$62),"X",""))</f>
        <v>#VALUE!</v>
      </c>
      <c r="BR71" s="131" t="str">
        <f>AH66</f>
        <v/>
      </c>
      <c r="BS71" s="132">
        <f>IF(AND($AK$12&lt;&gt;Datos!$A$6,OR($I$65=Datos!M2,$I$66=Datos!N2)),1,0)</f>
        <v>0</v>
      </c>
      <c r="BT71" s="132">
        <f>IF(AND($AK$12=Datos!$A$6,OR($I$65=Datos!M2,$I$66=Datos!N2)),5,0)</f>
        <v>0</v>
      </c>
      <c r="BU71" s="78"/>
      <c r="BV71" s="57"/>
      <c r="BW71" s="57"/>
    </row>
    <row r="72" spans="1:75" ht="14.25" customHeight="1">
      <c r="A72" s="56"/>
      <c r="B72" s="57"/>
      <c r="C72" s="57"/>
      <c r="D72" s="57"/>
      <c r="E72" s="57"/>
      <c r="F72" s="57"/>
      <c r="G72" s="57"/>
      <c r="H72" s="57"/>
      <c r="I72" s="57"/>
      <c r="J72" s="84"/>
      <c r="K72" s="85"/>
      <c r="L72" s="85"/>
      <c r="M72" s="85"/>
      <c r="N72" s="85"/>
      <c r="O72" s="85"/>
      <c r="P72" s="86"/>
      <c r="Q72" s="57"/>
      <c r="R72" s="816" t="str">
        <f>IF(OR($AK$12=1,$AK$12=2,$AK$12=3,$AK$12=4),Datos!O6,IF($AK$12=5,Datos!O2,""))</f>
        <v>Casi seguro (5)</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e">
        <f>IF(AK12="","",IF(AND(BK66=$BU$61,$BL$64=$BU$62),"X",""))</f>
        <v>#VALUE!</v>
      </c>
      <c r="BM72" s="132" t="e">
        <f>IF(AK12="","",IF(AND(BK66=$BU$61,$BM$64=$BU$62),"X",""))</f>
        <v>#VALUE!</v>
      </c>
      <c r="BN72" s="132" t="e">
        <f>IF(AK12="","",IF(AND(BK66=$BU$61,$BN$64=$BU$62),"X",""))</f>
        <v>#VALUE!</v>
      </c>
      <c r="BO72" s="132" t="e">
        <f>IF(AK12="","",IF(AND(BK66=$BU$61,$BO$64=$BU$62),"X",""))</f>
        <v>#VALUE!</v>
      </c>
      <c r="BP72" s="132" t="e">
        <f>IF(AK12="","",IF(AND(BK66=$BU$61,$BP$64=$BU$62),"X",""))</f>
        <v>#VALUE!</v>
      </c>
      <c r="BR72" s="131" t="str">
        <f>AH68</f>
        <v/>
      </c>
      <c r="BS72" s="132">
        <f>IF(AND($AK$12&lt;&gt;Datos!$A$6,OR($I$65=Datos!M3,$I$66=Datos!N3)),2,0)</f>
        <v>0</v>
      </c>
      <c r="BT72" s="132">
        <f>IF(AND($AK$12=Datos!$A$6,OR($I$65=Datos!M3,$I$66=Datos!N3)),4,0)</f>
        <v>0</v>
      </c>
      <c r="BU72" s="78"/>
      <c r="BV72" s="57"/>
      <c r="BW72" s="57"/>
    </row>
    <row r="73" spans="1:75" ht="28.5"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e">
        <f>IF(AK12="","",IF(AND(BK67=$BU$61,$BL$64=$BU$62),"X",""))</f>
        <v>#VALUE!</v>
      </c>
      <c r="BM73" s="132" t="e">
        <f>IF(AK12="","",IF(AND(BK67=$BU$61,$BM$64=$BU$62),"X",""))</f>
        <v>#VALUE!</v>
      </c>
      <c r="BN73" s="132" t="e">
        <f>IF(AK12="","",IF(AND(BK67=$BU$61,$BN$64=$BU$62),"X",""))</f>
        <v>#VALUE!</v>
      </c>
      <c r="BO73" s="132" t="e">
        <f>IF(AK12="","",IF(AND(BK67=$BU$61,$BO$64=$BU$62),"X",""))</f>
        <v>#VALUE!</v>
      </c>
      <c r="BP73" s="132" t="e">
        <f>IF(AK12="","",IF(AND(BK67=$BU$61,$BP$64=$BU$62),"X",""))</f>
        <v>#VALUE!</v>
      </c>
      <c r="BR73" s="131" t="str">
        <f>AH70</f>
        <v/>
      </c>
      <c r="BS73" s="132">
        <f>IF(AND($AK$12&lt;&gt;Datos!$A$6,OR($I$65=Datos!M4,$I$66=Datos!N4)),3,0)</f>
        <v>0</v>
      </c>
      <c r="BT73" s="132">
        <f>IF(AND($AK$12=Datos!$A$6,OR($I$65=Datos!M4,$I$66=Datos!N4)),3,0)</f>
        <v>0</v>
      </c>
      <c r="BU73" s="78"/>
      <c r="BV73" s="57"/>
      <c r="BW73" s="57"/>
    </row>
    <row r="74" spans="1:75" ht="28.5" customHeight="1">
      <c r="A74" s="56"/>
      <c r="B74" s="57"/>
      <c r="C74" s="895"/>
      <c r="D74" s="895"/>
      <c r="E74" s="960" t="s">
        <v>229</v>
      </c>
      <c r="F74" s="961"/>
      <c r="G74" s="961"/>
      <c r="H74" s="962"/>
      <c r="I74" s="959" t="s">
        <v>601</v>
      </c>
      <c r="J74" s="959"/>
      <c r="K74" s="959"/>
      <c r="L74" s="959"/>
      <c r="M74" s="959" t="s">
        <v>597</v>
      </c>
      <c r="N74" s="959"/>
      <c r="O74" s="959"/>
      <c r="P74" s="959"/>
      <c r="Q74" s="87"/>
      <c r="R74" s="87"/>
      <c r="S74" s="88"/>
      <c r="T74" s="57"/>
      <c r="U74" s="57"/>
      <c r="V74" s="57"/>
      <c r="W74" s="57"/>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e">
        <f>IF(AK12="","",IF(AND(BK68=$BU$61,$BL$64=$BU$62),"X",""))</f>
        <v>#VALUE!</v>
      </c>
      <c r="BM74" s="132" t="e">
        <f>IF(AK12="","",IF(AND(BK68=$BU$61,$BM$64=$BU$62),"X",""))</f>
        <v>#VALUE!</v>
      </c>
      <c r="BN74" s="132" t="e">
        <f>IF(AK12="","",IF(AND(BK68=$BU$61,$BN$64=$BU$62),"X",""))</f>
        <v>#VALUE!</v>
      </c>
      <c r="BO74" s="134" t="e">
        <f>IF(AK12="","",IF(AND(BK68=$BU$61,$BO$64=$BU$62),"X",""))</f>
        <v>#VALUE!</v>
      </c>
      <c r="BP74" s="132" t="e">
        <f>IF(AK12="","",IF(AND(BK68=$BU$61,$BP$64=$BU$62),"X",""))</f>
        <v>#VALUE!</v>
      </c>
      <c r="BR74" s="131" t="str">
        <f>AH72</f>
        <v/>
      </c>
      <c r="BS74" s="132">
        <f>IF(AND($AK$12&lt;&gt;Datos!$A$6,OR($I$65=Datos!M5,$I$66=Datos!N5)),4,0)</f>
        <v>0</v>
      </c>
      <c r="BT74" s="132">
        <f>IF(AND($AK$12=Datos!$A$6,OR($I$65=Datos!M5,$I$66=Datos!N5)),2,0)</f>
        <v>0</v>
      </c>
      <c r="BU74" s="78"/>
      <c r="BV74" s="69"/>
      <c r="BW74" s="57"/>
    </row>
    <row r="75" spans="1:75" ht="14.45" customHeight="1">
      <c r="A75" s="56"/>
      <c r="B75" s="57"/>
      <c r="C75" s="895"/>
      <c r="D75" s="895"/>
      <c r="E75" s="959" t="s">
        <v>600</v>
      </c>
      <c r="F75" s="959"/>
      <c r="G75" s="959"/>
      <c r="H75" s="959"/>
      <c r="I75" s="959" t="s">
        <v>189</v>
      </c>
      <c r="J75" s="959"/>
      <c r="K75" s="959"/>
      <c r="L75" s="959"/>
      <c r="M75" s="963"/>
      <c r="N75" s="964"/>
      <c r="O75" s="964"/>
      <c r="P75" s="965"/>
      <c r="Q75" s="87"/>
      <c r="R75" s="990"/>
      <c r="S75" s="990"/>
      <c r="T75" s="990"/>
      <c r="U75" s="990"/>
      <c r="V75" s="990"/>
      <c r="W75" s="990"/>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e">
        <f>IF(AK12="","",IF(AND(BK69=$BU$61,$BL$64=$BU$62),"X",""))</f>
        <v>#VALUE!</v>
      </c>
      <c r="BM75" s="132" t="e">
        <f>IF(AK12="","",IF(AND(BK69=$BU$61,$BM$64=$BU$62),"X",""))</f>
        <v>#VALUE!</v>
      </c>
      <c r="BN75" s="132" t="e">
        <f>IF(AK12="","",IF(AND(BK69=$BU$61,$BN$64=$BU$62),"X",""))</f>
        <v>#VALUE!</v>
      </c>
      <c r="BO75" s="132" t="e">
        <f>IF(AK12="","",IF(AND(BK69=$BU$61,$BO$64=$BU$62),"X",""))</f>
        <v>#VALUE!</v>
      </c>
      <c r="BP75" s="132" t="e">
        <f>IF(AK12="","",IF(AND(BK69=$BU$61,$BP$64=$BU$62),"X",""))</f>
        <v>#VALUE!</v>
      </c>
      <c r="BR75" s="131" t="str">
        <f>AH74</f>
        <v/>
      </c>
      <c r="BS75" s="132">
        <f>IF(AND($AK$12&lt;&gt;Datos!$A$6,OR($I$65=Datos!M6,$I$66=Datos!N6)),5,0)</f>
        <v>0</v>
      </c>
      <c r="BT75" s="132">
        <f>IF(AND($AK$12=Datos!$A$6,OR($I$65=Datos!M6,$I$66=Datos!N6)),1,0)</f>
        <v>0</v>
      </c>
      <c r="BU75" s="78"/>
      <c r="BV75" s="57"/>
      <c r="BW75" s="57"/>
    </row>
    <row r="76" spans="1:75" ht="14.4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IF($AK$12=1,Datos!P2,IF(OR($AK$12=2,$AK$12=3),Imp_Est_Pro_Seg!AJ12,IF($AK$12=4,'Inventario de Activos'!AL16,IF($AK$12=5,Imp_oportunidad!AN12,""))))</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0</v>
      </c>
      <c r="BT76" s="131"/>
      <c r="BU76" s="57"/>
      <c r="BV76" s="57"/>
      <c r="BW76" s="57"/>
    </row>
    <row r="77" spans="1:75" ht="14.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IF($AK$12=1,Datos!P3,IF(OR($AK$12=2,$AK$12=3),Imp_Est_Pro_Seg!AK12,IF($AK$12=4,'Inventario de Activos'!AL17,IF($AK$12=5,Imp_oportunidad!AM12,""))))</f>
        <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8.5" customHeight="1">
      <c r="A78" s="56"/>
      <c r="B78" s="57"/>
      <c r="C78" s="57"/>
      <c r="D78" s="57"/>
      <c r="E78" s="966"/>
      <c r="F78" s="966"/>
      <c r="G78" s="966"/>
      <c r="H78" s="966"/>
      <c r="I78" s="967"/>
      <c r="J78" s="956" t="str">
        <f>IF(J71="","", IF(ISERROR(BU62=TRUE),"",BU62))</f>
        <v/>
      </c>
      <c r="K78" s="957"/>
      <c r="L78" s="957"/>
      <c r="M78" s="957"/>
      <c r="N78" s="957"/>
      <c r="O78" s="957"/>
      <c r="P78" s="958"/>
      <c r="Q78" s="57"/>
      <c r="R78" s="970" t="str">
        <f>IF($AK$12=1,Enc_Imp_Corrupción!$G$25,IF(OR($AK$12=2,$AK$12=3),Imp_Est_Pro_Seg!AL12,IF($AK$12=4,'Inventario de Activos'!AL18,IF($AK$12=5,Imp_oportunidad!AL12,""))))</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c r="A79" s="56"/>
      <c r="B79" s="57"/>
      <c r="C79" s="57"/>
      <c r="D79" s="57"/>
      <c r="E79" s="966"/>
      <c r="F79" s="966"/>
      <c r="G79" s="966"/>
      <c r="H79" s="966"/>
      <c r="I79" s="967"/>
      <c r="J79" s="84"/>
      <c r="K79" s="85"/>
      <c r="L79" s="85"/>
      <c r="M79" s="85"/>
      <c r="N79" s="85"/>
      <c r="O79" s="85"/>
      <c r="P79" s="86"/>
      <c r="Q79" s="57"/>
      <c r="R79" s="970" t="str">
        <f>IF($AK$12=1,Enc_Imp_Corrupción!$G$26,IF(OR($AK$12=2,$AK$12=3),Imp_Est_Pro_Seg!AM12,IF($AK$12=4,'Inventario de Activos'!AL19,IF($AK$12=5,Imp_oportunidad!AK12,""))))</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IF($AK$12=1,Enc_Imp_Corrupción!$G$27,IF(OR($AK$12=2,$AK$12=3),Imp_Est_Pro_Seg!AN12,IF($AK$12=4,'Inventario de Activos'!AL20,IF($AK$12=5,Imp_oportunidad!AJ12,""))))</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t="str">
        <f>IF(R76&lt;&gt;"",1,IF(R77&lt;&gt;"",2,IF(R78&lt;&gt;"",3,IF(R79&lt;&gt;"",4,IF(R80&lt;&gt;"",5,"")))))</f>
        <v/>
      </c>
      <c r="I81" s="65"/>
      <c r="J81" s="57"/>
      <c r="K81" s="57"/>
      <c r="L81" s="57"/>
      <c r="M81" s="57"/>
      <c r="N81" s="57"/>
      <c r="O81" s="57"/>
      <c r="P81" s="57"/>
      <c r="Q81" s="57"/>
      <c r="R81" s="57"/>
      <c r="S81" s="57"/>
      <c r="T81" s="57"/>
      <c r="U81" s="57"/>
      <c r="V81" s="57"/>
      <c r="W81" s="57"/>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26.25" customHeight="1">
      <c r="A86" s="56"/>
      <c r="B86" s="57"/>
      <c r="C86" s="57"/>
      <c r="D86" s="859"/>
      <c r="E86" s="859"/>
      <c r="F86" s="859"/>
      <c r="G86" s="859"/>
      <c r="H86" s="859"/>
      <c r="I86" s="859"/>
      <c r="J86" s="859"/>
      <c r="K86" s="859"/>
      <c r="L86" s="859"/>
      <c r="M86" s="859"/>
      <c r="N86" s="859"/>
      <c r="O86" s="859"/>
      <c r="P86" s="859"/>
      <c r="Q86" s="859"/>
      <c r="R86" s="859"/>
      <c r="S86" s="859"/>
      <c r="T86" s="860" t="str">
        <f t="shared" ref="T86:T95" si="0">IF(D86&lt;&gt;"","Preventivo","")</f>
        <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tr">
        <f t="shared" ref="AL86:AL95" si="1">IF(D86&lt;&gt;"",BQ86,"")</f>
        <v/>
      </c>
      <c r="AM86" s="797"/>
      <c r="AN86" s="798" t="s">
        <v>374</v>
      </c>
      <c r="AO86" s="799"/>
      <c r="AP86" s="799"/>
      <c r="AQ86" s="800"/>
      <c r="AR86" s="796" t="str">
        <f>IF(AN86&lt;&gt;"",BR86,"")</f>
        <v>Fuerte</v>
      </c>
      <c r="AS86" s="797"/>
      <c r="AT86" s="796" t="str">
        <f t="shared" ref="AT86:AT95" si="2">IF(BV86="","",BV86)</f>
        <v/>
      </c>
      <c r="AU86" s="801"/>
      <c r="AV86" s="797"/>
      <c r="AW86" s="802" t="str">
        <f>IF(OR(AT86="",BX96=""),"",BX96)</f>
        <v/>
      </c>
      <c r="AX86" s="803"/>
      <c r="AY86" s="804"/>
      <c r="AZ86" s="802" t="str">
        <f>IF(AW86="","",IF(BW$96&gt;=Datos!$AS$2,Datos!AQ2,Datos!AQ3))</f>
        <v/>
      </c>
      <c r="BA86" s="803"/>
      <c r="BB86" s="804"/>
      <c r="BC86" s="786"/>
      <c r="BD86" s="787"/>
      <c r="BE86" s="787"/>
      <c r="BF86" s="787"/>
      <c r="BG86" s="78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
      </c>
      <c r="BR86" s="132" t="str">
        <f>IF(AN86="","",IF(AN86=Datos!$AP$2,Datos!$AO$2,IF(AN86=Datos!$AP$3,Datos!$AO$3,IF(AN86=Datos!$AP$4,Datos!$AO$4,""))))</f>
        <v>Fuerte</v>
      </c>
      <c r="BS86" s="132" t="str">
        <f>IF(AND(BQ86=$BS$85,BR86=$BS$85),$BS$85,"")</f>
        <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
      </c>
      <c r="BW86" s="132" t="str">
        <f>IF(BV86=Datos!$AO$2,100,IF(BV86=Datos!$AO$3,50,IF(BV86=Datos!$AO$4,0,"")))</f>
        <v/>
      </c>
      <c r="BX86" s="139"/>
      <c r="BY86" s="142"/>
      <c r="BZ86" s="138"/>
    </row>
    <row r="87" spans="1:78" ht="26.25" customHeight="1">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si="1"/>
        <v/>
      </c>
      <c r="AM87" s="797"/>
      <c r="AN87" s="798"/>
      <c r="AO87" s="799"/>
      <c r="AP87" s="799"/>
      <c r="AQ87" s="800"/>
      <c r="AR87" s="796" t="str">
        <f t="shared" ref="AR87:AR95" si="3">IF(AN87&lt;&gt;"",BR87,"")</f>
        <v/>
      </c>
      <c r="AS87" s="797"/>
      <c r="AT87" s="796" t="str">
        <f t="shared" si="2"/>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4">SUM(BI87:BO87)</f>
        <v>0</v>
      </c>
      <c r="BQ87" s="132" t="str">
        <f>IF(D87="","",IF(BP87&gt;=96,Datos!$AO$2,IF(BP87&gt;=86,Datos!$AO$3,IF(BP87&lt;86,Datos!$AO$4,""))))</f>
        <v/>
      </c>
      <c r="BR87" s="132" t="str">
        <f>IF(AN87="","",IF(AN87=Datos!$AP$2,Datos!$AO$2,IF(AN87=Datos!$AP$3,Datos!$AO$3,IF(AN87=Datos!$AP$4,Datos!$AO$4,""))))</f>
        <v/>
      </c>
      <c r="BS87" s="132" t="str">
        <f t="shared" ref="BS87:BS95" si="5">IF(AND(BQ87=$BS$85,BR87=$BS$85),$BS$85,"")</f>
        <v/>
      </c>
      <c r="BT87" s="132" t="str">
        <f t="shared" ref="BT87:BT95" si="6">IF(AND(BQ87=$BS$85,BR87=$BT$85),$BT$85,IF(AND(BQ87=$BT$85,BR87=$BS$85),$BT$85,IF(AND(BQ87=$BT$85,BR87=$BT$85),$BT$85,"")))</f>
        <v/>
      </c>
      <c r="BU87" s="132" t="str">
        <f t="shared" ref="BU87:BU95" si="7">IF(AND(BQ87=$BS$85,BR87=$BU$85),$BU$85,IF(AND(BQ87=$BT$85,BR87=$BU$85),$BU$85,IF(AND(BQ87=$BU$85,BR87=$BS$85),$BU$85,IF(AND(BQ87=$BU$85,BR87=$BT$85),$BU$85,IF(AND(BQ87=$BU$85,BR87=$BU$85),$BU$85,"")))))</f>
        <v/>
      </c>
      <c r="BV87" s="132" t="str">
        <f t="shared" ref="BV87:BV95" si="8">IF(BS87&lt;&gt;"",BS87,IF(BT87&lt;&gt;"",BT87,IF(BU87&lt;&gt;"",BU87,"")))</f>
        <v/>
      </c>
      <c r="BW87" s="132" t="str">
        <f>IF(BV87=Datos!$AO$2,100,IF(BV87=Datos!$AO$3,50,IF(BV87=Datos!$AO$4,0,"")))</f>
        <v/>
      </c>
      <c r="BX87" s="139"/>
      <c r="BY87" s="139"/>
      <c r="BZ87" s="138"/>
    </row>
    <row r="88" spans="1:78" ht="26.25" customHeight="1">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si="3"/>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4"/>
        <v>0</v>
      </c>
      <c r="BQ88" s="132" t="str">
        <f>IF(D88="","",IF(BP88&gt;=96,Datos!$AO$2,IF(BP88&gt;=86,Datos!$AO$3,IF(BP88&lt;86,Datos!$AO$4,""))))</f>
        <v/>
      </c>
      <c r="BR88" s="132" t="str">
        <f>IF(AN88="","",IF(AN88=Datos!$AP$2,Datos!$AO$2,IF(AN88=Datos!$AP$3,Datos!$AO$3,IF(AN88=Datos!$AP$4,Datos!$AO$4,""))))</f>
        <v/>
      </c>
      <c r="BS88" s="132" t="str">
        <f t="shared" si="5"/>
        <v/>
      </c>
      <c r="BT88" s="132" t="str">
        <f t="shared" si="6"/>
        <v/>
      </c>
      <c r="BU88" s="132" t="str">
        <f t="shared" si="7"/>
        <v/>
      </c>
      <c r="BV88" s="132" t="str">
        <f t="shared" si="8"/>
        <v/>
      </c>
      <c r="BW88" s="132" t="str">
        <f>IF(BV88=Datos!$AO$2,100,IF(BV88=Datos!$AO$3,50,IF(BV88=Datos!$AO$4,0,"")))</f>
        <v/>
      </c>
      <c r="BX88" s="139"/>
      <c r="BY88" s="139"/>
      <c r="BZ88" s="138"/>
    </row>
    <row r="89" spans="1:78" ht="26.25" customHeight="1">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t="str">
        <f t="shared" si="3"/>
        <v/>
      </c>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4"/>
        <v>0</v>
      </c>
      <c r="BQ89" s="132" t="str">
        <f>IF(D89="","",IF(BP89&gt;=96,Datos!$AO$2,IF(BP89&gt;=86,Datos!$AO$3,IF(BP89&lt;86,Datos!$AO$4,""))))</f>
        <v/>
      </c>
      <c r="BR89" s="132" t="str">
        <f>IF(AN89="","",IF(AN89=Datos!$AP$2,Datos!$AO$2,IF(AN89=Datos!$AP$3,Datos!$AO$3,IF(AN89=Datos!$AP$4,Datos!$AO$4,""))))</f>
        <v/>
      </c>
      <c r="BS89" s="132" t="str">
        <f t="shared" si="5"/>
        <v/>
      </c>
      <c r="BT89" s="132" t="str">
        <f t="shared" si="6"/>
        <v/>
      </c>
      <c r="BU89" s="132" t="str">
        <f t="shared" si="7"/>
        <v/>
      </c>
      <c r="BV89" s="132" t="str">
        <f t="shared" si="8"/>
        <v/>
      </c>
      <c r="BW89" s="132" t="str">
        <f>IF(BV89=Datos!$AO$2,100,IF(BV89=Datos!$AO$3,50,IF(BV89=Datos!$AO$4,0,"")))</f>
        <v/>
      </c>
      <c r="BX89" s="139"/>
      <c r="BY89" s="139"/>
      <c r="BZ89" s="138"/>
    </row>
    <row r="90" spans="1:78" ht="26.25" customHeight="1">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3"/>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4"/>
        <v>0</v>
      </c>
      <c r="BQ90" s="132" t="str">
        <f>IF(D90="","",IF(BP90&gt;=96,Datos!$AO$2,IF(BP90&gt;=86,Datos!$AO$3,IF(BP90&lt;86,Datos!$AO$4,""))))</f>
        <v/>
      </c>
      <c r="BR90" s="132" t="str">
        <f>IF(AN90="","",IF(AN90=Datos!$AP$2,Datos!$AO$2,IF(AN90=Datos!$AP$3,Datos!$AO$3,IF(AN90=Datos!$AP$4,Datos!$AO$4,""))))</f>
        <v/>
      </c>
      <c r="BS90" s="132" t="str">
        <f t="shared" si="5"/>
        <v/>
      </c>
      <c r="BT90" s="132" t="str">
        <f t="shared" si="6"/>
        <v/>
      </c>
      <c r="BU90" s="132" t="str">
        <f t="shared" si="7"/>
        <v/>
      </c>
      <c r="BV90" s="132" t="str">
        <f t="shared" si="8"/>
        <v/>
      </c>
      <c r="BW90" s="132" t="str">
        <f>IF(BV90=Datos!$AO$2,100,IF(BV90=Datos!$AO$3,50,IF(BV90=Datos!$AO$4,0,"")))</f>
        <v/>
      </c>
      <c r="BX90" s="139"/>
      <c r="BY90" s="139"/>
      <c r="BZ90" s="138"/>
    </row>
    <row r="91" spans="1:78" ht="26.25" customHeight="1">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3"/>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4"/>
        <v>0</v>
      </c>
      <c r="BQ91" s="132" t="str">
        <f>IF(D91="","",IF(BP91&gt;=96,Datos!$AO$2,IF(BP91&gt;=86,Datos!$AO$3,IF(BP91&lt;86,Datos!$AO$4,""))))</f>
        <v/>
      </c>
      <c r="BR91" s="132" t="str">
        <f>IF(AN91="","",IF(AN91=Datos!$AP$2,Datos!$AO$2,IF(AN91=Datos!$AP$3,Datos!$AO$3,IF(AN91=Datos!$AP$4,Datos!$AO$4,""))))</f>
        <v/>
      </c>
      <c r="BS91" s="132" t="str">
        <f t="shared" si="5"/>
        <v/>
      </c>
      <c r="BT91" s="132" t="str">
        <f t="shared" si="6"/>
        <v/>
      </c>
      <c r="BU91" s="132" t="str">
        <f t="shared" si="7"/>
        <v/>
      </c>
      <c r="BV91" s="132" t="str">
        <f t="shared" si="8"/>
        <v/>
      </c>
      <c r="BW91" s="132" t="str">
        <f>IF(BV91=Datos!$AO$2,100,IF(BV91=Datos!$AO$3,50,IF(BV91=Datos!$AO$4,0,"")))</f>
        <v/>
      </c>
      <c r="BX91" s="139"/>
      <c r="BY91" s="139"/>
      <c r="BZ91" s="138"/>
    </row>
    <row r="92" spans="1:78" ht="26.25" customHeight="1">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3"/>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4"/>
        <v>0</v>
      </c>
      <c r="BQ92" s="132" t="str">
        <f>IF(D92="","",IF(BP92&gt;=96,Datos!$AO$2,IF(BP92&gt;=86,Datos!$AO$3,IF(BP92&lt;86,Datos!$AO$4,""))))</f>
        <v/>
      </c>
      <c r="BR92" s="132" t="str">
        <f>IF(AN92="","",IF(AN92=Datos!$AP$2,Datos!$AO$2,IF(AN92=Datos!$AP$3,Datos!$AO$3,IF(AN92=Datos!$AP$4,Datos!$AO$4,""))))</f>
        <v/>
      </c>
      <c r="BS92" s="132" t="str">
        <f t="shared" si="5"/>
        <v/>
      </c>
      <c r="BT92" s="132" t="str">
        <f t="shared" si="6"/>
        <v/>
      </c>
      <c r="BU92" s="132" t="str">
        <f t="shared" si="7"/>
        <v/>
      </c>
      <c r="BV92" s="132" t="str">
        <f t="shared" si="8"/>
        <v/>
      </c>
      <c r="BW92" s="132" t="str">
        <f>IF(BV92=Datos!$AO$2,100,IF(BV92=Datos!$AO$3,50,IF(BV92=Datos!$AO$4,0,"")))</f>
        <v/>
      </c>
      <c r="BX92" s="139"/>
      <c r="BY92" s="139"/>
      <c r="BZ92" s="138"/>
    </row>
    <row r="93" spans="1:78" ht="26.25" customHeight="1">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3"/>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4"/>
        <v>0</v>
      </c>
      <c r="BQ93" s="132" t="str">
        <f>IF(D93="","",IF(BP93&gt;=96,Datos!$AO$2,IF(BP93&gt;=86,Datos!$AO$3,IF(BP93&lt;86,Datos!$AO$4,""))))</f>
        <v/>
      </c>
      <c r="BR93" s="132" t="str">
        <f>IF(AN93="","",IF(AN93=Datos!$AP$2,Datos!$AO$2,IF(AN93=Datos!$AP$3,Datos!$AO$3,IF(AN93=Datos!$AP$4,Datos!$AO$4,""))))</f>
        <v/>
      </c>
      <c r="BS93" s="132" t="str">
        <f t="shared" si="5"/>
        <v/>
      </c>
      <c r="BT93" s="132" t="str">
        <f t="shared" si="6"/>
        <v/>
      </c>
      <c r="BU93" s="132" t="str">
        <f t="shared" si="7"/>
        <v/>
      </c>
      <c r="BV93" s="132" t="str">
        <f t="shared" si="8"/>
        <v/>
      </c>
      <c r="BW93" s="132" t="str">
        <f>IF(BV93=Datos!$AO$2,100,IF(BV93=Datos!$AO$3,50,IF(BV93=Datos!$AO$4,0,"")))</f>
        <v/>
      </c>
      <c r="BX93" s="139"/>
      <c r="BY93" s="139"/>
      <c r="BZ93" s="138"/>
    </row>
    <row r="94" spans="1:78" ht="26.25" customHeight="1">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3"/>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4"/>
        <v>0</v>
      </c>
      <c r="BQ94" s="132" t="str">
        <f>IF(D94="","",IF(BP94&gt;=96,Datos!$AO$2,IF(BP94&gt;=86,Datos!$AO$3,IF(BP94&lt;86,Datos!$AO$4,""))))</f>
        <v/>
      </c>
      <c r="BR94" s="132" t="str">
        <f>IF(AN94="","",IF(AN94=Datos!$AP$2,Datos!$AO$2,IF(AN94=Datos!$AP$3,Datos!$AO$3,IF(AN94=Datos!$AP$4,Datos!$AO$4,""))))</f>
        <v/>
      </c>
      <c r="BS94" s="132" t="str">
        <f t="shared" si="5"/>
        <v/>
      </c>
      <c r="BT94" s="132" t="str">
        <f t="shared" si="6"/>
        <v/>
      </c>
      <c r="BU94" s="132" t="str">
        <f t="shared" si="7"/>
        <v/>
      </c>
      <c r="BV94" s="132" t="str">
        <f t="shared" si="8"/>
        <v/>
      </c>
      <c r="BW94" s="132" t="str">
        <f>IF(BV94=Datos!$AO$2,100,IF(BV94=Datos!$AO$3,50,IF(BV94=Datos!$AO$4,0,"")))</f>
        <v/>
      </c>
      <c r="BX94" s="139"/>
      <c r="BY94" s="139"/>
      <c r="BZ94" s="138"/>
    </row>
    <row r="95" spans="1:78" ht="26.25" customHeight="1">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3"/>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4"/>
        <v>0</v>
      </c>
      <c r="BQ95" s="132" t="str">
        <f>IF(D95="","",IF(BP95&gt;=96,Datos!$AO$2,IF(BP95&gt;=86,Datos!$AO$3,IF(BP95&lt;86,Datos!$AO$4,""))))</f>
        <v/>
      </c>
      <c r="BR95" s="132" t="str">
        <f>IF(AN95="","",IF(AN95=Datos!$AP$2,Datos!$AO$2,IF(AN95=Datos!$AP$3,Datos!$AO$3,IF(AN95=Datos!$AP$4,Datos!$AO$4,""))))</f>
        <v/>
      </c>
      <c r="BS95" s="132" t="str">
        <f t="shared" si="5"/>
        <v/>
      </c>
      <c r="BT95" s="132" t="str">
        <f t="shared" si="6"/>
        <v/>
      </c>
      <c r="BU95" s="132" t="str">
        <f t="shared" si="7"/>
        <v/>
      </c>
      <c r="BV95" s="132" t="str">
        <f t="shared" si="8"/>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0</v>
      </c>
      <c r="BV96" s="132" t="s">
        <v>382</v>
      </c>
      <c r="BW96" s="132">
        <f>IF(COUNTA(D86:D95)=0,0,SUM(BW86:BW95)/(COUNTA(D86:S95)))</f>
        <v>0</v>
      </c>
      <c r="BX96" s="137" t="str">
        <f>IF(BW96="","",IF(BW96=100,Datos!$AO$2,IF(BW96&gt;=50,Datos!$AO$3,Datos!$AO$4)))</f>
        <v>Débil</v>
      </c>
      <c r="BY96" s="137" t="str">
        <f>IF(AZ86="","",AZ86)</f>
        <v/>
      </c>
      <c r="BZ96" s="137" t="str">
        <f>IF(OR(BX96="",BY96=""),"",IF(AND(BX96=Datos!$AO$2,BY96=Datos!$AQ$2),2,IF(AND(BX96=Datos!$AO$2,BY96=Datos!$AQ$3),0,IF(AND(BX96=Datos!$AO$3,BY96=Datos!$AQ$2),1,IF(AND(BX96=Datos!$AO$3,BY96=Datos!$AQ$3),0,IF(BX96=Datos!$AO$4,0,""))))))</f>
        <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c r="E101" s="859"/>
      <c r="F101" s="859"/>
      <c r="G101" s="859"/>
      <c r="H101" s="859"/>
      <c r="I101" s="859"/>
      <c r="J101" s="859"/>
      <c r="K101" s="859"/>
      <c r="L101" s="859"/>
      <c r="M101" s="859"/>
      <c r="N101" s="859"/>
      <c r="O101" s="859"/>
      <c r="P101" s="859"/>
      <c r="Q101" s="859"/>
      <c r="R101" s="859"/>
      <c r="S101" s="859"/>
      <c r="T101" s="860" t="str">
        <f>IF(D101&lt;&gt;"","Detectivo","")</f>
        <v/>
      </c>
      <c r="U101" s="860"/>
      <c r="V101" s="860"/>
      <c r="W101" s="860"/>
      <c r="X101" s="798" t="s">
        <v>350</v>
      </c>
      <c r="Y101" s="800"/>
      <c r="Z101" s="798" t="s">
        <v>352</v>
      </c>
      <c r="AA101" s="800"/>
      <c r="AB101" s="798" t="s">
        <v>354</v>
      </c>
      <c r="AC101" s="800"/>
      <c r="AD101" s="798" t="s">
        <v>356</v>
      </c>
      <c r="AE101" s="800"/>
      <c r="AF101" s="798" t="s">
        <v>358</v>
      </c>
      <c r="AG101" s="800"/>
      <c r="AH101" s="798" t="s">
        <v>395</v>
      </c>
      <c r="AI101" s="800"/>
      <c r="AJ101" s="798" t="s">
        <v>360</v>
      </c>
      <c r="AK101" s="800"/>
      <c r="AL101" s="796" t="str">
        <f t="shared" ref="AL101:AL110" si="9">IF(D101&lt;&gt;"",BQ101,"")</f>
        <v/>
      </c>
      <c r="AM101" s="797"/>
      <c r="AN101" s="798" t="s">
        <v>374</v>
      </c>
      <c r="AO101" s="799"/>
      <c r="AP101" s="799"/>
      <c r="AQ101" s="800"/>
      <c r="AR101" s="796" t="str">
        <f t="shared" ref="AR101:AR110" si="10">IF(AN101&lt;&gt;"",BR101,"")</f>
        <v>Fuerte</v>
      </c>
      <c r="AS101" s="797"/>
      <c r="AT101" s="796" t="str">
        <f t="shared" ref="AT101:AT110" si="11">IF(BV101="","",BV101)</f>
        <v/>
      </c>
      <c r="AU101" s="801"/>
      <c r="AV101" s="797"/>
      <c r="AW101" s="802" t="str">
        <f>IF(OR(AT101="",BX111=""),"",BX111)</f>
        <v/>
      </c>
      <c r="AX101" s="803"/>
      <c r="AY101" s="804"/>
      <c r="AZ101" s="802" t="str">
        <f>IF(AW101="","",IF($AK$12=1,Datos!$AR$4,IF(BW$111&gt;=Datos!$AT$2,Datos!$AR$2,IF(BW$111&gt;=Datos!$AT$3,Datos!$AR$3,IF(BW$111&lt;Datos!$AT$3,Datos!$AR$4,"")))))</f>
        <v/>
      </c>
      <c r="BA101" s="803"/>
      <c r="BB101" s="804"/>
      <c r="BC101" s="786"/>
      <c r="BD101" s="787"/>
      <c r="BE101" s="787"/>
      <c r="BF101" s="787"/>
      <c r="BG101" s="788"/>
      <c r="BI101" s="132">
        <f>IF(X101=Datos!$AH$2,15,"")</f>
        <v>15</v>
      </c>
      <c r="BJ101" s="132">
        <f>IF(Z101=Datos!$AI$2,15,"")</f>
        <v>15</v>
      </c>
      <c r="BK101" s="132">
        <f>IF(AB101=Datos!$AJ$2,15,"")</f>
        <v>15</v>
      </c>
      <c r="BL101" s="132">
        <f>IF(AD101=Datos!$AK$2,15,"")</f>
        <v>15</v>
      </c>
      <c r="BM101" s="132">
        <f>IF(AF101=Datos!$AL$2,15,"")</f>
        <v>15</v>
      </c>
      <c r="BN101" s="132">
        <f>IF(AH101=Datos!$AM$2,15,"")</f>
        <v>15</v>
      </c>
      <c r="BO101" s="132">
        <f>IF(AJ101=Datos!$AN$2,10,IF(AJ101=Datos!$AN$3,5,IF(AJ101=Datos!$AN$4,"","")))</f>
        <v>10</v>
      </c>
      <c r="BP101" s="132">
        <f>SUM(BI101:BO101)</f>
        <v>100</v>
      </c>
      <c r="BQ101" s="132" t="str">
        <f>IF(D101="","",IF(BP101&gt;=96,Datos!$AO$2,IF(BP101&gt;=86,Datos!$AO$3,IF(BP101&lt;86,Datos!$AO$4,""))))</f>
        <v/>
      </c>
      <c r="BR101" s="132" t="str">
        <f>IF(AN101="","",IF(AN101=Datos!$AP$2,Datos!$AO$2,IF(AN101=Datos!$AP$3,Datos!$AO$3,IF(AN101=Datos!$AP$4,Datos!$AO$4,""))))</f>
        <v>Fuerte</v>
      </c>
      <c r="BS101" s="132" t="str">
        <f>IF(AND(BQ101=$BS$100,BR101=$BS$100),$BS$100,"")</f>
        <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
      </c>
      <c r="BW101" s="132" t="str">
        <f>IF(BV101=Datos!$AO$2,100,IF(BV101=Datos!$AO$3,50,IF(BV101=Datos!$AO$4,0,"")))</f>
        <v/>
      </c>
      <c r="BX101" s="139"/>
      <c r="BY101" s="142"/>
      <c r="BZ101" s="138"/>
    </row>
    <row r="102" spans="1:78" ht="26.25" customHeight="1">
      <c r="A102" s="56"/>
      <c r="B102" s="57"/>
      <c r="C102" s="57"/>
      <c r="D102" s="859"/>
      <c r="E102" s="859"/>
      <c r="F102" s="859"/>
      <c r="G102" s="859"/>
      <c r="H102" s="859"/>
      <c r="I102" s="859"/>
      <c r="J102" s="859"/>
      <c r="K102" s="859"/>
      <c r="L102" s="859"/>
      <c r="M102" s="859"/>
      <c r="N102" s="859"/>
      <c r="O102" s="859"/>
      <c r="P102" s="859"/>
      <c r="Q102" s="859"/>
      <c r="R102" s="859"/>
      <c r="S102" s="859"/>
      <c r="T102" s="860" t="str">
        <f t="shared" ref="T102:T110" si="12">IF(D102&lt;&gt;"","Detectivo","")</f>
        <v/>
      </c>
      <c r="U102" s="860"/>
      <c r="V102" s="860"/>
      <c r="W102" s="860"/>
      <c r="X102" s="798" t="s">
        <v>350</v>
      </c>
      <c r="Y102" s="800"/>
      <c r="Z102" s="798" t="s">
        <v>352</v>
      </c>
      <c r="AA102" s="800"/>
      <c r="AB102" s="798" t="s">
        <v>354</v>
      </c>
      <c r="AC102" s="800"/>
      <c r="AD102" s="798" t="s">
        <v>356</v>
      </c>
      <c r="AE102" s="800"/>
      <c r="AF102" s="798" t="s">
        <v>358</v>
      </c>
      <c r="AG102" s="800"/>
      <c r="AH102" s="798" t="s">
        <v>395</v>
      </c>
      <c r="AI102" s="800"/>
      <c r="AJ102" s="798" t="s">
        <v>360</v>
      </c>
      <c r="AK102" s="800"/>
      <c r="AL102" s="796" t="str">
        <f t="shared" si="9"/>
        <v/>
      </c>
      <c r="AM102" s="797"/>
      <c r="AN102" s="798" t="s">
        <v>374</v>
      </c>
      <c r="AO102" s="799"/>
      <c r="AP102" s="799"/>
      <c r="AQ102" s="800"/>
      <c r="AR102" s="796" t="str">
        <f t="shared" si="10"/>
        <v>Fuerte</v>
      </c>
      <c r="AS102" s="797"/>
      <c r="AT102" s="796" t="str">
        <f t="shared" si="11"/>
        <v/>
      </c>
      <c r="AU102" s="801"/>
      <c r="AV102" s="797"/>
      <c r="AW102" s="805"/>
      <c r="AX102" s="806"/>
      <c r="AY102" s="807"/>
      <c r="AZ102" s="805"/>
      <c r="BA102" s="806"/>
      <c r="BB102" s="807"/>
      <c r="BC102" s="786"/>
      <c r="BD102" s="787"/>
      <c r="BE102" s="787"/>
      <c r="BF102" s="787"/>
      <c r="BG102" s="788"/>
      <c r="BI102" s="132">
        <f>IF(X102=Datos!$AH$2,15,"")</f>
        <v>15</v>
      </c>
      <c r="BJ102" s="132">
        <f>IF(Z102=Datos!$AI$2,15,"")</f>
        <v>15</v>
      </c>
      <c r="BK102" s="132">
        <f>IF(AB102=Datos!$AJ$2,15,"")</f>
        <v>15</v>
      </c>
      <c r="BL102" s="132">
        <f>IF(AD102=Datos!$AK$2,15,"")</f>
        <v>15</v>
      </c>
      <c r="BM102" s="132">
        <f>IF(AF102=Datos!$AL$2,15,"")</f>
        <v>15</v>
      </c>
      <c r="BN102" s="132">
        <f>IF(AH102=Datos!$AM$2,15,"")</f>
        <v>15</v>
      </c>
      <c r="BO102" s="132">
        <f>IF(AJ102=Datos!$AN$2,10,IF(AJ102=Datos!$AN$3,5,IF(AJ102=Datos!$AN$4,"","")))</f>
        <v>10</v>
      </c>
      <c r="BP102" s="132">
        <f t="shared" ref="BP102:BP110" si="13">SUM(BI102:BO102)</f>
        <v>100</v>
      </c>
      <c r="BQ102" s="132" t="str">
        <f>IF(D102="","",IF(BP102&gt;=96,Datos!$AO$2,IF(BP102&gt;=86,Datos!$AO$3,IF(BP102&lt;86,Datos!$AO$4,""))))</f>
        <v/>
      </c>
      <c r="BR102" s="132" t="str">
        <f>IF(AN102="","",IF(AN102=Datos!$AP$2,Datos!$AO$2,IF(AN102=Datos!$AP$3,Datos!$AO$3,IF(AN102=Datos!$AP$4,Datos!$AO$4,""))))</f>
        <v>Fuerte</v>
      </c>
      <c r="BS102" s="132" t="str">
        <f t="shared" ref="BS102:BS110" si="14">IF(AND(BQ102=$BS$100,BR102=$BS$100),$BS$100,"")</f>
        <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
      </c>
      <c r="BW102" s="132" t="str">
        <f>IF(BV102=Datos!$AO$2,100,IF(BV102=Datos!$AO$3,50,IF(BV102=Datos!$AO$4,0,"")))</f>
        <v/>
      </c>
      <c r="BX102" s="139"/>
      <c r="BY102" s="139"/>
      <c r="BZ102" s="138"/>
    </row>
    <row r="103" spans="1:78" ht="26.25" customHeight="1">
      <c r="A103" s="56"/>
      <c r="B103" s="57"/>
      <c r="C103" s="57"/>
      <c r="D103" s="859"/>
      <c r="E103" s="859"/>
      <c r="F103" s="859"/>
      <c r="G103" s="859"/>
      <c r="H103" s="859"/>
      <c r="I103" s="859"/>
      <c r="J103" s="859"/>
      <c r="K103" s="859"/>
      <c r="L103" s="859"/>
      <c r="M103" s="859"/>
      <c r="N103" s="859"/>
      <c r="O103" s="859"/>
      <c r="P103" s="859"/>
      <c r="Q103" s="859"/>
      <c r="R103" s="859"/>
      <c r="S103" s="859"/>
      <c r="T103" s="860" t="str">
        <f t="shared" si="12"/>
        <v/>
      </c>
      <c r="U103" s="860"/>
      <c r="V103" s="860"/>
      <c r="W103" s="860"/>
      <c r="X103" s="798" t="s">
        <v>351</v>
      </c>
      <c r="Y103" s="800"/>
      <c r="Z103" s="798" t="s">
        <v>353</v>
      </c>
      <c r="AA103" s="800"/>
      <c r="AB103" s="798" t="s">
        <v>355</v>
      </c>
      <c r="AC103" s="800"/>
      <c r="AD103" s="798" t="s">
        <v>356</v>
      </c>
      <c r="AE103" s="800"/>
      <c r="AF103" s="798" t="s">
        <v>359</v>
      </c>
      <c r="AG103" s="800"/>
      <c r="AH103" s="798" t="s">
        <v>396</v>
      </c>
      <c r="AI103" s="800"/>
      <c r="AJ103" s="798" t="s">
        <v>363</v>
      </c>
      <c r="AK103" s="800"/>
      <c r="AL103" s="796" t="str">
        <f t="shared" si="9"/>
        <v/>
      </c>
      <c r="AM103" s="797"/>
      <c r="AN103" s="798" t="s">
        <v>375</v>
      </c>
      <c r="AO103" s="799"/>
      <c r="AP103" s="799"/>
      <c r="AQ103" s="800"/>
      <c r="AR103" s="796" t="str">
        <f t="shared" si="10"/>
        <v>Moderado</v>
      </c>
      <c r="AS103" s="797"/>
      <c r="AT103" s="796" t="str">
        <f t="shared" si="11"/>
        <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f>IF(AD103=Datos!$AK$2,15,"")</f>
        <v>15</v>
      </c>
      <c r="BM103" s="132" t="str">
        <f>IF(AF103=Datos!$AL$2,15,"")</f>
        <v/>
      </c>
      <c r="BN103" s="132" t="str">
        <f>IF(AH103=Datos!$AM$2,15,"")</f>
        <v/>
      </c>
      <c r="BO103" s="132">
        <f>IF(AJ103=Datos!$AN$2,10,IF(AJ103=Datos!$AN$3,5,IF(AJ103=Datos!$AN$4,"","")))</f>
        <v>5</v>
      </c>
      <c r="BP103" s="132">
        <f t="shared" si="13"/>
        <v>20</v>
      </c>
      <c r="BQ103" s="132" t="str">
        <f>IF(D103="","",IF(BP103&gt;=96,Datos!$AO$2,IF(BP103&gt;=86,Datos!$AO$3,IF(BP103&lt;86,Datos!$AO$4,""))))</f>
        <v/>
      </c>
      <c r="BR103" s="132" t="str">
        <f>IF(AN103="","",IF(AN103=Datos!$AP$2,Datos!$AO$2,IF(AN103=Datos!$AP$3,Datos!$AO$3,IF(AN103=Datos!$AP$4,Datos!$AO$4,""))))</f>
        <v>Moderado</v>
      </c>
      <c r="BS103" s="132" t="str">
        <f t="shared" si="14"/>
        <v/>
      </c>
      <c r="BT103" s="132" t="str">
        <f t="shared" si="15"/>
        <v/>
      </c>
      <c r="BU103" s="132" t="str">
        <f t="shared" si="16"/>
        <v/>
      </c>
      <c r="BV103" s="132" t="str">
        <f t="shared" si="17"/>
        <v/>
      </c>
      <c r="BW103" s="132" t="str">
        <f>IF(BV103=Datos!$AO$2,100,IF(BV103=Datos!$AO$3,50,IF(BV103=Datos!$AO$4,0,"")))</f>
        <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0</v>
      </c>
      <c r="BV111" s="132" t="s">
        <v>382</v>
      </c>
      <c r="BW111" s="132">
        <f>IF(COUNTA(D101:D110)=0,0,SUM(BW101:BW110)/(COUNTA(D101:S110)))</f>
        <v>0</v>
      </c>
      <c r="BX111" s="137" t="str">
        <f>IF(BW111="","",IF(BW111=100,Datos!$AO$2,IF(BW111&gt;=50,Datos!$AO$3,Datos!$AO$4)))</f>
        <v>Débil</v>
      </c>
      <c r="BY111" s="137" t="str">
        <f>IF(AZ101="","",AZ101)</f>
        <v/>
      </c>
      <c r="BZ111" s="137" t="str">
        <f>IF(OR(BX111="",BY111=""),"",IF($AK$12=1,0,IF(AND(BX111=Datos!$AO$2,BY111=Datos!$AR$2),2,IF(AND(BX111=Datos!$AO$2,BY111=Datos!$AR$3),1,IF(AND(BX111=Datos!$AO$2,BY111=Datos!$AR$4),0,IF(AND(BX111=Datos!$AO$3,BY111=Datos!$AR$2),1,IF(AND(BX111=Datos!$AO$3,BY111=Datos!$AR$3),0,IF(AND(BX111=Datos!$AO$3,BY111=Datos!$AR$4),0,IF(BX111=Datos!$AO$4,0,"")))))))))</f>
        <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0</v>
      </c>
    </row>
    <row r="114" spans="1:73" ht="27" customHeight="1">
      <c r="A114" s="99"/>
      <c r="B114" s="253"/>
      <c r="C114" s="253"/>
      <c r="D114" s="253"/>
      <c r="E114" s="253"/>
      <c r="F114" s="253"/>
      <c r="G114" s="253"/>
      <c r="H114" s="253"/>
      <c r="I114" s="253"/>
      <c r="J114" s="253"/>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53"/>
      <c r="C115" s="253"/>
      <c r="D115" s="253"/>
      <c r="E115" s="253"/>
      <c r="F115" s="253"/>
      <c r="G115" s="253"/>
      <c r="H115" s="253"/>
      <c r="I115" s="253"/>
      <c r="J115" s="253"/>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53"/>
      <c r="C116" s="253"/>
      <c r="D116" s="253"/>
      <c r="E116" s="253"/>
      <c r="F116" s="253"/>
      <c r="G116" s="253"/>
      <c r="H116" s="253"/>
      <c r="I116" s="253"/>
      <c r="J116" s="253"/>
      <c r="K116" s="58"/>
      <c r="L116" s="58"/>
      <c r="M116" s="57"/>
      <c r="N116" s="57"/>
      <c r="O116" s="57"/>
      <c r="P116" s="57"/>
      <c r="Q116" s="57"/>
      <c r="R116" s="57"/>
      <c r="S116" s="57"/>
      <c r="T116" s="57"/>
      <c r="U116" s="902" t="s">
        <v>91</v>
      </c>
      <c r="V116" s="903"/>
      <c r="W116" s="903"/>
      <c r="X116" s="903"/>
      <c r="Y116" s="903"/>
      <c r="Z116" s="904">
        <f>IF(COUNTA(D86:D95)=0,0,IF(BZ96=0,0,BZ96))</f>
        <v>0</v>
      </c>
      <c r="AA116" s="905"/>
      <c r="AB116" s="57"/>
      <c r="AC116" s="57"/>
      <c r="AD116" s="57"/>
      <c r="AE116" s="896" t="s">
        <v>90</v>
      </c>
      <c r="AF116" s="896"/>
      <c r="AG116" s="896"/>
      <c r="AH116" s="896"/>
      <c r="AI116" s="897"/>
      <c r="AJ116" s="906">
        <f>IF(COUNTA(D101:D110)=0,0,IF(BZ111=0,0,BZ111))</f>
        <v>0</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53"/>
      <c r="C117" s="253"/>
      <c r="D117" s="253"/>
      <c r="E117" s="253"/>
      <c r="F117" s="253"/>
      <c r="G117" s="253"/>
      <c r="H117" s="253"/>
      <c r="I117" s="253"/>
      <c r="J117" s="253"/>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53"/>
      <c r="C118" s="253"/>
      <c r="D118" s="253"/>
      <c r="E118" s="253"/>
      <c r="F118" s="253"/>
      <c r="G118" s="253"/>
      <c r="H118" s="253"/>
      <c r="I118" s="253"/>
      <c r="J118" s="253"/>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53"/>
      <c r="C119" s="253"/>
      <c r="D119" s="253"/>
      <c r="E119" s="253"/>
      <c r="F119" s="253"/>
      <c r="G119" s="253"/>
      <c r="H119" s="253"/>
      <c r="I119" s="253"/>
      <c r="J119" s="253"/>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t="e">
        <f>IF(AK12=Datos!A6,BQ132,BL132)</f>
        <v>#N/A</v>
      </c>
      <c r="BM122" s="66" t="e">
        <f>INDEX($R$122:$W$126,$BL$122,1)</f>
        <v>#N/A</v>
      </c>
      <c r="BP122" s="818"/>
      <c r="BQ122" s="818"/>
      <c r="BS122" s="52" t="s">
        <v>91</v>
      </c>
      <c r="BT122" s="66" t="e">
        <f>IF($AK$12&lt;&gt;"",BL122,"")</f>
        <v>#N/A</v>
      </c>
      <c r="BU122" s="66" t="e">
        <f>IF($AK$12&lt;&gt;"",$BM$122,"")</f>
        <v>#N/A</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t="e">
        <f>IF($AK$12&lt;&gt;"",(INDEX($BK$125:$BN$131,MATCH($BT$62,$BK$125:$BK$131,0),MATCH($AJ$116,$BK$126:$BN$126,0))),"")</f>
        <v>#N/A</v>
      </c>
      <c r="BM123" s="66" t="e">
        <f>INDEX($R$129:$W$133,$BL$123,1)</f>
        <v>#N/A</v>
      </c>
      <c r="BO123" s="52" t="s">
        <v>108</v>
      </c>
      <c r="BP123" s="66" t="e">
        <f>IF($AK$12&lt;&gt;"",(INDEX($BK$125:$BN$131,MATCH($BT$62,$BK$125:$BK$131,0),MATCH($AJ$116,$BK$126:$BN$126,0))),"")</f>
        <v>#N/A</v>
      </c>
      <c r="BQ123" s="66" t="e">
        <f>INDEX($R$129:$W$133,$BP$123+1,1)</f>
        <v>#N/A</v>
      </c>
      <c r="BS123" s="52" t="s">
        <v>90</v>
      </c>
      <c r="BT123" s="66" t="e">
        <f>IF($AK$12="","",IF($AK$12=1,$BP$123,$BL$123))</f>
        <v>#N/A</v>
      </c>
      <c r="BU123" s="66" t="e">
        <f>IF($AK$12="","",IF($AK$12=1,$BQ$123,$BM$123))</f>
        <v>#N/A</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Insignificante (1)</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Menor (2)</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Moderado (3)</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Mayor (4)</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t="e">
        <f>IF($AK$12="","",IF($AK$12&lt;&gt;Datos!A6,(INDEX($BK$125:$BN$131,MATCH($BT$61,$BK$125:$BK$131,0),MATCH($Z$116,$BK$126:$BN$126,0)))))</f>
        <v>#N/A</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
      </c>
      <c r="K133" s="930"/>
      <c r="L133" s="930"/>
      <c r="M133" s="930"/>
      <c r="N133" s="930"/>
      <c r="O133" s="930"/>
      <c r="P133" s="930"/>
      <c r="Q133" s="57"/>
      <c r="R133" s="877" t="str">
        <f>IF($AK$12=1,Datos!P6,IF(OR($AK$12=2,$AK$12=3,$AK$12=4),Datos!Q6,IF($AK$12=5,Datos!R6,"")))</f>
        <v>Catastrófico (5)</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t="e">
        <f>IF($AK$12="","",IF($AK$12&lt;&gt;Datos!A6,(INDEX($BK$125:$BN$131,MATCH($BT$62,$BK$125:$BK$131,0),MATCH($AJ$116,$BK$126:$BN$126,0)))))</f>
        <v>#N/A</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e">
        <f>IF(AK12="","",IF(AND(BK65=$BU$122,$BL$64=$BU$123),"X",""))</f>
        <v>#N/A</v>
      </c>
      <c r="BM139" s="66" t="e">
        <f>IF(AK12="","",IF(AND(BK65=$BU$122,$BM$64=$BU$123),"X",""))</f>
        <v>#N/A</v>
      </c>
      <c r="BN139" s="66" t="e">
        <f>IF(AK12="","",IF(AND(BK65=$BU$122,$BN$64=$BU$123),"X",""))</f>
        <v>#N/A</v>
      </c>
      <c r="BO139" s="66" t="e">
        <f>IF(AK12="","",IF(AND(BK65=$BU$122,$BO$64=$BU$123),"X",""))</f>
        <v>#N/A</v>
      </c>
      <c r="BP139" s="66" t="e">
        <f>IF(AK12="","",IF(AND(BK65=$BU$122,$BP$64=$BU$123),"X",""))</f>
        <v>#N/A</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e">
        <f>IF(AK12="","",IF(AND(BK66=$BU$122,$BL$64=$BU$123),"X",""))</f>
        <v>#N/A</v>
      </c>
      <c r="BM140" s="66" t="e">
        <f>IF(AK12="","",IF(AND(BK66=$BU$122,$BM$64=$BU$123),"X",""))</f>
        <v>#N/A</v>
      </c>
      <c r="BN140" s="66" t="e">
        <f>IF(AK12="","",IF(AND(BK66=$BU$122,$BN$64=$BU$123),"X",""))</f>
        <v>#N/A</v>
      </c>
      <c r="BO140" s="66" t="e">
        <f>IF(AK12="","",IF(AND(BK66=$BU$122,$BO$64=$BU$123),"X",""))</f>
        <v>#N/A</v>
      </c>
      <c r="BP140" s="66" t="e">
        <f>IF(AK12="","",IF(AND(BK66=$BU$122,$BP$64=$BU$123),"X",""))</f>
        <v>#N/A</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e">
        <f>IF(AK12="","",IF(AND(BK67=$BU$122,$BL$64=$BU$123),"X",""))</f>
        <v>#N/A</v>
      </c>
      <c r="BM141" s="66" t="e">
        <f>IF(AK12="","",IF(AND(BK67=$BU$122,$BM$64=$BU$123),"X",""))</f>
        <v>#N/A</v>
      </c>
      <c r="BN141" s="66" t="e">
        <f>IF(AK12="","",IF(AND(BK67=$BU$122,$BN$64=$BU$123),"X",""))</f>
        <v>#N/A</v>
      </c>
      <c r="BO141" s="66" t="e">
        <f>IF(AK12="","",IF(AND(BK67=$BU$122,$BO$64=$BU$123),"X",""))</f>
        <v>#N/A</v>
      </c>
      <c r="BP141" s="66" t="e">
        <f>IF(AK12="","",IF(AND(BK67=$BU$122,$BP$64=$BU$123),"X",""))</f>
        <v>#N/A</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e">
        <f>IF(AK12="","",IF(AND(BK68=$BU$122,$BL$64=$BU$123),"X",""))</f>
        <v>#N/A</v>
      </c>
      <c r="BM142" s="66" t="e">
        <f>IF(AK12="","",IF(AND(BK68=$BU$122,$BM$64=$BU$123),"X",""))</f>
        <v>#N/A</v>
      </c>
      <c r="BN142" s="66" t="e">
        <f>IF(AK12="","",IF(AND(BK68=$BU$122,$BN$64=$BU$123),"X",""))</f>
        <v>#N/A</v>
      </c>
      <c r="BO142" s="89" t="e">
        <f>IF(AK12="","",IF(AND(BK68=$BU$122,$BO$64=$BU$123),"X",""))</f>
        <v>#N/A</v>
      </c>
      <c r="BP142" s="66" t="e">
        <f>IF(AK12="","",IF(AND(BK68=$BU$122,$BP$64=$BU$123),"X",""))</f>
        <v>#N/A</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e">
        <f>IF(AK12="","",IF(AND(BK69=$BU$122,$BL$64=$BU$123),"X",""))</f>
        <v>#N/A</v>
      </c>
      <c r="BM143" s="66" t="e">
        <f>IF(AK12="","",IF(AND(BK69=$BU$122,$BM$64=$BU$123),"X",""))</f>
        <v>#N/A</v>
      </c>
      <c r="BN143" s="66" t="e">
        <f>IF(AK12="","",IF(AND(BK69=$BU$122,$BN$64=$BU$123),"X",""))</f>
        <v>#N/A</v>
      </c>
      <c r="BO143" s="66" t="e">
        <f>IF(AK12="","",IF(AND(BK69=$BU$122,$BO$64=$BU$123),"X",""))</f>
        <v>#N/A</v>
      </c>
      <c r="BP143" s="66" t="e">
        <f>IF(AK12="","",IF(AND(BK69=$BU$122,$BP$64=$BU$123),"X",""))</f>
        <v>#N/A</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434</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6"/>
      <c r="BB179" s="736"/>
      <c r="BC179" s="736"/>
      <c r="BD179" s="736"/>
      <c r="BE179" s="736"/>
      <c r="BF179" s="736"/>
      <c r="BG179" s="299"/>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255">
        <v>1</v>
      </c>
    </row>
    <row r="231" spans="63:64">
      <c r="BK231" s="82"/>
    </row>
  </sheetData>
  <sheetProtection formatColumns="0" formatRows="0"/>
  <mergeCells count="867">
    <mergeCell ref="R80:W80"/>
    <mergeCell ref="D5:G5"/>
    <mergeCell ref="K5:BF5"/>
    <mergeCell ref="D7:G7"/>
    <mergeCell ref="K7:BF7"/>
    <mergeCell ref="D9:I9"/>
    <mergeCell ref="K9:AJ9"/>
    <mergeCell ref="AQ9:AW9"/>
    <mergeCell ref="AX9:BF9"/>
    <mergeCell ref="D19:BC19"/>
    <mergeCell ref="D20:BF20"/>
    <mergeCell ref="D21:BF21"/>
    <mergeCell ref="D28:AB28"/>
    <mergeCell ref="AD28:BF33"/>
    <mergeCell ref="D29:AB29"/>
    <mergeCell ref="D30:AB30"/>
    <mergeCell ref="D31:AB31"/>
    <mergeCell ref="D32:AB32"/>
    <mergeCell ref="D33:AB33"/>
    <mergeCell ref="D22:AR22"/>
    <mergeCell ref="AY22:BF22"/>
    <mergeCell ref="D23:AV23"/>
    <mergeCell ref="AY23:BF23"/>
    <mergeCell ref="D27:AB27"/>
    <mergeCell ref="A1:Q3"/>
    <mergeCell ref="U1:BA1"/>
    <mergeCell ref="BB1:BF1"/>
    <mergeCell ref="V2:BA2"/>
    <mergeCell ref="BB2:BF2"/>
    <mergeCell ref="U3:BA3"/>
    <mergeCell ref="BB3:BF3"/>
    <mergeCell ref="D17:Q17"/>
    <mergeCell ref="S17:V17"/>
    <mergeCell ref="X17:BF17"/>
    <mergeCell ref="AT10:BC10"/>
    <mergeCell ref="M12:T12"/>
    <mergeCell ref="V12:AJ12"/>
    <mergeCell ref="A14:J14"/>
    <mergeCell ref="D16:Q16"/>
    <mergeCell ref="S16:V16"/>
    <mergeCell ref="X16:BB16"/>
    <mergeCell ref="AD27:BF27"/>
    <mergeCell ref="D38:I38"/>
    <mergeCell ref="J38:AB38"/>
    <mergeCell ref="AD38:BF38"/>
    <mergeCell ref="D39:I39"/>
    <mergeCell ref="J39:AB39"/>
    <mergeCell ref="AD39:BF39"/>
    <mergeCell ref="D35:AB35"/>
    <mergeCell ref="AD35:BF36"/>
    <mergeCell ref="D36:AB36"/>
    <mergeCell ref="D37:I37"/>
    <mergeCell ref="J37:AB37"/>
    <mergeCell ref="AD37:BF37"/>
    <mergeCell ref="D42:I42"/>
    <mergeCell ref="J42:AB42"/>
    <mergeCell ref="AD42:BF42"/>
    <mergeCell ref="D43:I43"/>
    <mergeCell ref="J43:AB43"/>
    <mergeCell ref="AD43:BF43"/>
    <mergeCell ref="D40:I40"/>
    <mergeCell ref="J40:AB40"/>
    <mergeCell ref="AD40:BF40"/>
    <mergeCell ref="D41:I41"/>
    <mergeCell ref="J41:AB41"/>
    <mergeCell ref="AD41:BF41"/>
    <mergeCell ref="D46:I46"/>
    <mergeCell ref="J46:AB46"/>
    <mergeCell ref="AD46:BF46"/>
    <mergeCell ref="D47:I47"/>
    <mergeCell ref="J47:AB47"/>
    <mergeCell ref="AD47:BF47"/>
    <mergeCell ref="D44:I44"/>
    <mergeCell ref="J44:AB44"/>
    <mergeCell ref="AD44:BF44"/>
    <mergeCell ref="D45:I45"/>
    <mergeCell ref="J45:AB45"/>
    <mergeCell ref="AD45:BF45"/>
    <mergeCell ref="D51:I51"/>
    <mergeCell ref="J51:AB51"/>
    <mergeCell ref="AD51:BF51"/>
    <mergeCell ref="D52:I52"/>
    <mergeCell ref="J52:AB52"/>
    <mergeCell ref="AD52:BF52"/>
    <mergeCell ref="D48:AB48"/>
    <mergeCell ref="AD48:BF48"/>
    <mergeCell ref="D49:I49"/>
    <mergeCell ref="J49:AB49"/>
    <mergeCell ref="AD49:BF49"/>
    <mergeCell ref="D50:I50"/>
    <mergeCell ref="J50:AB50"/>
    <mergeCell ref="AD50:BF50"/>
    <mergeCell ref="D55:I55"/>
    <mergeCell ref="J55:AB55"/>
    <mergeCell ref="AD55:BF55"/>
    <mergeCell ref="D56:I56"/>
    <mergeCell ref="J56:AB56"/>
    <mergeCell ref="AD56:BF56"/>
    <mergeCell ref="D53:I53"/>
    <mergeCell ref="J53:AB53"/>
    <mergeCell ref="AD53:BF53"/>
    <mergeCell ref="D54:I54"/>
    <mergeCell ref="J54:AB54"/>
    <mergeCell ref="AD54:BF54"/>
    <mergeCell ref="D59:I59"/>
    <mergeCell ref="J59:AB59"/>
    <mergeCell ref="AD59:BF59"/>
    <mergeCell ref="BK59:BM60"/>
    <mergeCell ref="BP60:BP61"/>
    <mergeCell ref="BQ60:BQ61"/>
    <mergeCell ref="A61:J61"/>
    <mergeCell ref="D57:I57"/>
    <mergeCell ref="J57:AB57"/>
    <mergeCell ref="AD57:BF57"/>
    <mergeCell ref="D58:I58"/>
    <mergeCell ref="J58:AB58"/>
    <mergeCell ref="AD58:BF58"/>
    <mergeCell ref="Z62:AK62"/>
    <mergeCell ref="D63:G63"/>
    <mergeCell ref="E64:Z64"/>
    <mergeCell ref="AB64:AK64"/>
    <mergeCell ref="E65:H65"/>
    <mergeCell ref="I65:V65"/>
    <mergeCell ref="AB65:AC65"/>
    <mergeCell ref="AD65:AE65"/>
    <mergeCell ref="AF65:AG65"/>
    <mergeCell ref="AH65:AI65"/>
    <mergeCell ref="AJ65:AK65"/>
    <mergeCell ref="E66:H66"/>
    <mergeCell ref="I66:V66"/>
    <mergeCell ref="Z66:Z75"/>
    <mergeCell ref="AA66:AA67"/>
    <mergeCell ref="AB66:AC67"/>
    <mergeCell ref="AD66:AE67"/>
    <mergeCell ref="AF66:AG67"/>
    <mergeCell ref="AH66:AI67"/>
    <mergeCell ref="AJ66:AK67"/>
    <mergeCell ref="E69:P69"/>
    <mergeCell ref="J71:P71"/>
    <mergeCell ref="E75:H75"/>
    <mergeCell ref="I75:L75"/>
    <mergeCell ref="M75:P75"/>
    <mergeCell ref="AP66:BF66"/>
    <mergeCell ref="AP67:BF68"/>
    <mergeCell ref="R68:W68"/>
    <mergeCell ref="AA68:AA69"/>
    <mergeCell ref="AB68:AC69"/>
    <mergeCell ref="AD68:AE69"/>
    <mergeCell ref="AF68:AG69"/>
    <mergeCell ref="AH68:AI69"/>
    <mergeCell ref="AJ68:AK69"/>
    <mergeCell ref="R69:W69"/>
    <mergeCell ref="BS69:BS70"/>
    <mergeCell ref="BT69:BT70"/>
    <mergeCell ref="BU69:BU70"/>
    <mergeCell ref="R70:W70"/>
    <mergeCell ref="AA70:AA71"/>
    <mergeCell ref="AB70:AC71"/>
    <mergeCell ref="AD70:AE71"/>
    <mergeCell ref="AF70:AG71"/>
    <mergeCell ref="AH70:AI71"/>
    <mergeCell ref="AJ70:AK71"/>
    <mergeCell ref="AP70:BF70"/>
    <mergeCell ref="R71:W71"/>
    <mergeCell ref="AP71:BF75"/>
    <mergeCell ref="R72:W72"/>
    <mergeCell ref="AA72:AA73"/>
    <mergeCell ref="AB72:AC73"/>
    <mergeCell ref="AD72:AE73"/>
    <mergeCell ref="AJ74:AK75"/>
    <mergeCell ref="R75:W75"/>
    <mergeCell ref="AF72:AG73"/>
    <mergeCell ref="AH72:AI73"/>
    <mergeCell ref="AJ72:AK73"/>
    <mergeCell ref="AF74:AG75"/>
    <mergeCell ref="AH74:AI75"/>
    <mergeCell ref="C73:D77"/>
    <mergeCell ref="E74:H74"/>
    <mergeCell ref="I74:L74"/>
    <mergeCell ref="M74:P74"/>
    <mergeCell ref="AA74:AA75"/>
    <mergeCell ref="AB74:AC75"/>
    <mergeCell ref="AD74:AE75"/>
    <mergeCell ref="E76:P76"/>
    <mergeCell ref="R76:W76"/>
    <mergeCell ref="E77:I79"/>
    <mergeCell ref="R77:W77"/>
    <mergeCell ref="J78:P78"/>
    <mergeCell ref="R78:W78"/>
    <mergeCell ref="R79:W79"/>
    <mergeCell ref="AJ84:AK84"/>
    <mergeCell ref="AL84:AM85"/>
    <mergeCell ref="AN84:AQ84"/>
    <mergeCell ref="AR84:AS85"/>
    <mergeCell ref="BS84:BU84"/>
    <mergeCell ref="BV84:BX84"/>
    <mergeCell ref="AZ85:BB85"/>
    <mergeCell ref="BC85:BG85"/>
    <mergeCell ref="F80:G80"/>
    <mergeCell ref="H80:I80"/>
    <mergeCell ref="A83:J83"/>
    <mergeCell ref="X83:AM83"/>
    <mergeCell ref="AN83:AS83"/>
    <mergeCell ref="X84:AA84"/>
    <mergeCell ref="AB84:AC84"/>
    <mergeCell ref="AD84:AE84"/>
    <mergeCell ref="AF84:AG84"/>
    <mergeCell ref="AH84:AI84"/>
    <mergeCell ref="AF85:AG85"/>
    <mergeCell ref="AH85:AI85"/>
    <mergeCell ref="AJ85:AK85"/>
    <mergeCell ref="AN85:AQ85"/>
    <mergeCell ref="AT85:AV85"/>
    <mergeCell ref="AW85:AY85"/>
    <mergeCell ref="D85:S85"/>
    <mergeCell ref="T85:W85"/>
    <mergeCell ref="X85:Y85"/>
    <mergeCell ref="Z85:AA85"/>
    <mergeCell ref="AB85:AC85"/>
    <mergeCell ref="AD85:AE85"/>
    <mergeCell ref="AT86:AV86"/>
    <mergeCell ref="AW86:AY95"/>
    <mergeCell ref="AZ86:BB95"/>
    <mergeCell ref="AJ88:AK88"/>
    <mergeCell ref="AL88:AM88"/>
    <mergeCell ref="AN88:AQ88"/>
    <mergeCell ref="AR88:AS88"/>
    <mergeCell ref="AT88:AV88"/>
    <mergeCell ref="X91:Y91"/>
    <mergeCell ref="Z91:AA91"/>
    <mergeCell ref="AB91:AC91"/>
    <mergeCell ref="AD91:AE91"/>
    <mergeCell ref="AL90:AM90"/>
    <mergeCell ref="AN90:AQ90"/>
    <mergeCell ref="AR90:AS90"/>
    <mergeCell ref="AT90:AV90"/>
    <mergeCell ref="AJ92:AK92"/>
    <mergeCell ref="AL92:AM92"/>
    <mergeCell ref="BC86:BG86"/>
    <mergeCell ref="D87:S87"/>
    <mergeCell ref="T87:W87"/>
    <mergeCell ref="X87:Y87"/>
    <mergeCell ref="Z87:AA87"/>
    <mergeCell ref="AB87:AC87"/>
    <mergeCell ref="AD87:AE87"/>
    <mergeCell ref="AF86:AG86"/>
    <mergeCell ref="AH86:AI86"/>
    <mergeCell ref="AJ86:AK86"/>
    <mergeCell ref="AL86:AM86"/>
    <mergeCell ref="AN86:AQ86"/>
    <mergeCell ref="AR86:AS86"/>
    <mergeCell ref="D86:S86"/>
    <mergeCell ref="T86:W86"/>
    <mergeCell ref="X86:Y86"/>
    <mergeCell ref="Z86:AA86"/>
    <mergeCell ref="AB86:AC86"/>
    <mergeCell ref="AD86:AE86"/>
    <mergeCell ref="BC88:BG88"/>
    <mergeCell ref="AT87:AV87"/>
    <mergeCell ref="BC87:BG87"/>
    <mergeCell ref="D88:S88"/>
    <mergeCell ref="T88:W88"/>
    <mergeCell ref="X88:Y88"/>
    <mergeCell ref="Z88:AA88"/>
    <mergeCell ref="AB88:AC88"/>
    <mergeCell ref="AD88:AE88"/>
    <mergeCell ref="AF88:AG88"/>
    <mergeCell ref="AH88:AI88"/>
    <mergeCell ref="AF87:AG87"/>
    <mergeCell ref="AH87:AI87"/>
    <mergeCell ref="AJ87:AK87"/>
    <mergeCell ref="AL87:AM87"/>
    <mergeCell ref="AN87:AQ87"/>
    <mergeCell ref="AR87:AS87"/>
    <mergeCell ref="BC90:BG90"/>
    <mergeCell ref="AT89:AV89"/>
    <mergeCell ref="BC89:BG89"/>
    <mergeCell ref="D90:S90"/>
    <mergeCell ref="T90:W90"/>
    <mergeCell ref="X90:Y90"/>
    <mergeCell ref="Z90:AA90"/>
    <mergeCell ref="AB90:AC90"/>
    <mergeCell ref="AD90:AE90"/>
    <mergeCell ref="AF90:AG90"/>
    <mergeCell ref="AH90:AI90"/>
    <mergeCell ref="AF89:AG89"/>
    <mergeCell ref="AH89:AI89"/>
    <mergeCell ref="AJ89:AK89"/>
    <mergeCell ref="AL89:AM89"/>
    <mergeCell ref="AN89:AQ89"/>
    <mergeCell ref="AR89:AS89"/>
    <mergeCell ref="D89:S89"/>
    <mergeCell ref="T89:W89"/>
    <mergeCell ref="X89:Y89"/>
    <mergeCell ref="Z89:AA89"/>
    <mergeCell ref="AB89:AC89"/>
    <mergeCell ref="AD89:AE89"/>
    <mergeCell ref="AJ90:AK90"/>
    <mergeCell ref="AN92:AQ92"/>
    <mergeCell ref="AR92:AS92"/>
    <mergeCell ref="AT92:AV92"/>
    <mergeCell ref="BC92:BG92"/>
    <mergeCell ref="AT91:AV91"/>
    <mergeCell ref="BC91:BG91"/>
    <mergeCell ref="D92:S92"/>
    <mergeCell ref="T92:W92"/>
    <mergeCell ref="X92:Y92"/>
    <mergeCell ref="Z92:AA92"/>
    <mergeCell ref="AB92:AC92"/>
    <mergeCell ref="AD92:AE92"/>
    <mergeCell ref="AF92:AG92"/>
    <mergeCell ref="AH92:AI92"/>
    <mergeCell ref="AF91:AG91"/>
    <mergeCell ref="AH91:AI91"/>
    <mergeCell ref="AJ91:AK91"/>
    <mergeCell ref="AL91:AM91"/>
    <mergeCell ref="AN91:AQ91"/>
    <mergeCell ref="AR91:AS91"/>
    <mergeCell ref="D91:S91"/>
    <mergeCell ref="T91:W91"/>
    <mergeCell ref="AT94:AV94"/>
    <mergeCell ref="BC94:BG94"/>
    <mergeCell ref="AT93:AV93"/>
    <mergeCell ref="BC93:BG93"/>
    <mergeCell ref="D94:S94"/>
    <mergeCell ref="T94:W94"/>
    <mergeCell ref="X94:Y94"/>
    <mergeCell ref="Z94:AA94"/>
    <mergeCell ref="AB94:AC94"/>
    <mergeCell ref="AD94:AE94"/>
    <mergeCell ref="AF94:AG94"/>
    <mergeCell ref="AH94:AI94"/>
    <mergeCell ref="AF93:AG93"/>
    <mergeCell ref="AH93:AI93"/>
    <mergeCell ref="AJ93:AK93"/>
    <mergeCell ref="AL93:AM93"/>
    <mergeCell ref="AN93:AQ93"/>
    <mergeCell ref="AR93:AS93"/>
    <mergeCell ref="D93:S93"/>
    <mergeCell ref="T93:W93"/>
    <mergeCell ref="X93:Y93"/>
    <mergeCell ref="Z93:AA93"/>
    <mergeCell ref="AB93:AC93"/>
    <mergeCell ref="AD93:AE93"/>
    <mergeCell ref="T95:W95"/>
    <mergeCell ref="X95:Y95"/>
    <mergeCell ref="Z95:AA95"/>
    <mergeCell ref="AB95:AC95"/>
    <mergeCell ref="AD95:AE95"/>
    <mergeCell ref="AJ94:AK94"/>
    <mergeCell ref="AL94:AM94"/>
    <mergeCell ref="AN94:AQ94"/>
    <mergeCell ref="AR94:AS94"/>
    <mergeCell ref="BS99:BU99"/>
    <mergeCell ref="BV99:BX99"/>
    <mergeCell ref="D100:S100"/>
    <mergeCell ref="T100:W100"/>
    <mergeCell ref="X100:Y100"/>
    <mergeCell ref="Z100:AA100"/>
    <mergeCell ref="AB100:AC100"/>
    <mergeCell ref="AT95:AV95"/>
    <mergeCell ref="BC95:BG95"/>
    <mergeCell ref="X98:AM98"/>
    <mergeCell ref="AN98:AS98"/>
    <mergeCell ref="X99:AA99"/>
    <mergeCell ref="AB99:AC99"/>
    <mergeCell ref="AD99:AE99"/>
    <mergeCell ref="AF99:AG99"/>
    <mergeCell ref="AH99:AI99"/>
    <mergeCell ref="AJ99:AK99"/>
    <mergeCell ref="AF95:AG95"/>
    <mergeCell ref="AH95:AI95"/>
    <mergeCell ref="AJ95:AK95"/>
    <mergeCell ref="AL95:AM95"/>
    <mergeCell ref="AN95:AQ95"/>
    <mergeCell ref="AR95:AS95"/>
    <mergeCell ref="D95:S95"/>
    <mergeCell ref="AZ100:BB100"/>
    <mergeCell ref="BC100:BG100"/>
    <mergeCell ref="D101:S101"/>
    <mergeCell ref="T101:W101"/>
    <mergeCell ref="X101:Y101"/>
    <mergeCell ref="Z101:AA101"/>
    <mergeCell ref="AB101:AC101"/>
    <mergeCell ref="AD101:AE101"/>
    <mergeCell ref="AF101:AG101"/>
    <mergeCell ref="AD100:AE100"/>
    <mergeCell ref="AF100:AG100"/>
    <mergeCell ref="AH100:AI100"/>
    <mergeCell ref="AJ100:AK100"/>
    <mergeCell ref="AN100:AQ100"/>
    <mergeCell ref="AT100:AV100"/>
    <mergeCell ref="AL99:AM100"/>
    <mergeCell ref="AN99:AQ99"/>
    <mergeCell ref="AR99:AS100"/>
    <mergeCell ref="AD102:AE102"/>
    <mergeCell ref="AF102:AG102"/>
    <mergeCell ref="AH101:AI101"/>
    <mergeCell ref="AJ101:AK101"/>
    <mergeCell ref="AL101:AM101"/>
    <mergeCell ref="AN101:AQ101"/>
    <mergeCell ref="AR101:AS101"/>
    <mergeCell ref="AT101:AV101"/>
    <mergeCell ref="AW100:AY100"/>
    <mergeCell ref="BC102:BG102"/>
    <mergeCell ref="D103:S103"/>
    <mergeCell ref="T103:W103"/>
    <mergeCell ref="X103:Y103"/>
    <mergeCell ref="Z103:AA103"/>
    <mergeCell ref="AB103:AC103"/>
    <mergeCell ref="AD103:AE103"/>
    <mergeCell ref="AF103:AG103"/>
    <mergeCell ref="AH103:AI103"/>
    <mergeCell ref="AJ103:AK103"/>
    <mergeCell ref="AH102:AI102"/>
    <mergeCell ref="AJ102:AK102"/>
    <mergeCell ref="AL102:AM102"/>
    <mergeCell ref="AN102:AQ102"/>
    <mergeCell ref="AR102:AS102"/>
    <mergeCell ref="AT102:AV102"/>
    <mergeCell ref="AW101:AY110"/>
    <mergeCell ref="AZ101:BB110"/>
    <mergeCell ref="BC101:BG101"/>
    <mergeCell ref="D102:S102"/>
    <mergeCell ref="T102:W102"/>
    <mergeCell ref="X102:Y102"/>
    <mergeCell ref="Z102:AA102"/>
    <mergeCell ref="AB102:AC102"/>
    <mergeCell ref="AT103:AV103"/>
    <mergeCell ref="BC103:BG103"/>
    <mergeCell ref="D104:S104"/>
    <mergeCell ref="T104:W104"/>
    <mergeCell ref="X104:Y104"/>
    <mergeCell ref="Z104:AA104"/>
    <mergeCell ref="AB104:AC104"/>
    <mergeCell ref="AR104:AS104"/>
    <mergeCell ref="AT104:AV104"/>
    <mergeCell ref="BC104:BG104"/>
    <mergeCell ref="AH104:AI104"/>
    <mergeCell ref="AJ104:AK104"/>
    <mergeCell ref="AL104:AM104"/>
    <mergeCell ref="AN104:AQ104"/>
    <mergeCell ref="Z105:AA105"/>
    <mergeCell ref="AB105:AC105"/>
    <mergeCell ref="AD105:AE105"/>
    <mergeCell ref="AF105:AG105"/>
    <mergeCell ref="AD104:AE104"/>
    <mergeCell ref="AF104:AG104"/>
    <mergeCell ref="AL103:AM103"/>
    <mergeCell ref="AN103:AQ103"/>
    <mergeCell ref="AR103:AS103"/>
    <mergeCell ref="BC105:BG105"/>
    <mergeCell ref="D106:S106"/>
    <mergeCell ref="T106:W106"/>
    <mergeCell ref="X106:Y106"/>
    <mergeCell ref="Z106:AA106"/>
    <mergeCell ref="AB106:AC106"/>
    <mergeCell ref="AD106:AE106"/>
    <mergeCell ref="AF106:AG106"/>
    <mergeCell ref="AH106:AI106"/>
    <mergeCell ref="AJ106:AK106"/>
    <mergeCell ref="AH105:AI105"/>
    <mergeCell ref="AJ105:AK105"/>
    <mergeCell ref="AL105:AM105"/>
    <mergeCell ref="AN105:AQ105"/>
    <mergeCell ref="AR105:AS105"/>
    <mergeCell ref="AT105:AV105"/>
    <mergeCell ref="AL106:AM106"/>
    <mergeCell ref="AN106:AQ106"/>
    <mergeCell ref="AR106:AS106"/>
    <mergeCell ref="AT106:AV106"/>
    <mergeCell ref="BC106:BG106"/>
    <mergeCell ref="D105:S105"/>
    <mergeCell ref="T105:W105"/>
    <mergeCell ref="X105:Y105"/>
    <mergeCell ref="D107:S107"/>
    <mergeCell ref="T107:W107"/>
    <mergeCell ref="X107:Y107"/>
    <mergeCell ref="Z107:AA107"/>
    <mergeCell ref="AB107:AC107"/>
    <mergeCell ref="AR107:AS107"/>
    <mergeCell ref="AT107:AV107"/>
    <mergeCell ref="BC107:BG107"/>
    <mergeCell ref="D108:S108"/>
    <mergeCell ref="T108:W108"/>
    <mergeCell ref="X108:Y108"/>
    <mergeCell ref="Z108:AA108"/>
    <mergeCell ref="AB108:AC108"/>
    <mergeCell ref="AD108:AE108"/>
    <mergeCell ref="AF108:AG108"/>
    <mergeCell ref="AD107:AE107"/>
    <mergeCell ref="AF107:AG107"/>
    <mergeCell ref="AH107:AI107"/>
    <mergeCell ref="AJ107:AK107"/>
    <mergeCell ref="AL107:AM107"/>
    <mergeCell ref="AN107:AQ107"/>
    <mergeCell ref="BC108:BG108"/>
    <mergeCell ref="AH108:AI108"/>
    <mergeCell ref="AJ108:AK108"/>
    <mergeCell ref="D109:S109"/>
    <mergeCell ref="T109:W109"/>
    <mergeCell ref="X109:Y109"/>
    <mergeCell ref="Z109:AA109"/>
    <mergeCell ref="AB109:AC109"/>
    <mergeCell ref="AD109:AE109"/>
    <mergeCell ref="AF109:AG109"/>
    <mergeCell ref="AH109:AI109"/>
    <mergeCell ref="AJ109:AK109"/>
    <mergeCell ref="AL108:AM108"/>
    <mergeCell ref="AN108:AQ108"/>
    <mergeCell ref="AR108:AS108"/>
    <mergeCell ref="AT108:AV108"/>
    <mergeCell ref="AL109:AM109"/>
    <mergeCell ref="AN109:AQ109"/>
    <mergeCell ref="AR109:AS109"/>
    <mergeCell ref="AT109:AV109"/>
    <mergeCell ref="BC109:BG109"/>
    <mergeCell ref="D110:S110"/>
    <mergeCell ref="T110:W110"/>
    <mergeCell ref="X110:Y110"/>
    <mergeCell ref="Z110:AA110"/>
    <mergeCell ref="AB110:AC110"/>
    <mergeCell ref="BP121:BP122"/>
    <mergeCell ref="BQ121:BQ122"/>
    <mergeCell ref="R122:W122"/>
    <mergeCell ref="AB122:AK122"/>
    <mergeCell ref="AR110:AS110"/>
    <mergeCell ref="AT110:AV110"/>
    <mergeCell ref="BC110:BG110"/>
    <mergeCell ref="A113:J113"/>
    <mergeCell ref="U115:AK115"/>
    <mergeCell ref="U116:Y116"/>
    <mergeCell ref="Z116:AA116"/>
    <mergeCell ref="AE116:AI116"/>
    <mergeCell ref="AJ116:AK116"/>
    <mergeCell ref="AD110:AE110"/>
    <mergeCell ref="AF110:AG110"/>
    <mergeCell ref="AH110:AI110"/>
    <mergeCell ref="AJ110:AK110"/>
    <mergeCell ref="AL110:AM110"/>
    <mergeCell ref="AN110:AQ110"/>
    <mergeCell ref="R123:W123"/>
    <mergeCell ref="AB123:AC123"/>
    <mergeCell ref="AD123:AE123"/>
    <mergeCell ref="AF123:AG123"/>
    <mergeCell ref="AH123:AI123"/>
    <mergeCell ref="AJ123:AK123"/>
    <mergeCell ref="Z120:AK120"/>
    <mergeCell ref="BK120:BM121"/>
    <mergeCell ref="D121:G121"/>
    <mergeCell ref="BL125:BN125"/>
    <mergeCell ref="BQ125:BS125"/>
    <mergeCell ref="J126:P126"/>
    <mergeCell ref="R126:W126"/>
    <mergeCell ref="AA126:AA127"/>
    <mergeCell ref="AB126:AC127"/>
    <mergeCell ref="AD126:AE127"/>
    <mergeCell ref="AF126:AG127"/>
    <mergeCell ref="AH126:AI127"/>
    <mergeCell ref="AJ126:AK127"/>
    <mergeCell ref="AF124:AG125"/>
    <mergeCell ref="AH124:AI125"/>
    <mergeCell ref="AJ124:AK125"/>
    <mergeCell ref="AP124:BF124"/>
    <mergeCell ref="R125:W125"/>
    <mergeCell ref="AP125:BF126"/>
    <mergeCell ref="E124:P124"/>
    <mergeCell ref="R124:W124"/>
    <mergeCell ref="Z124:Z133"/>
    <mergeCell ref="AA124:AA125"/>
    <mergeCell ref="AB124:AC125"/>
    <mergeCell ref="AD124:AE125"/>
    <mergeCell ref="AA128:AA129"/>
    <mergeCell ref="AB128:AC129"/>
    <mergeCell ref="AF128:AG129"/>
    <mergeCell ref="AH128:AI129"/>
    <mergeCell ref="AJ128:AK129"/>
    <mergeCell ref="AP128:BF128"/>
    <mergeCell ref="R129:W129"/>
    <mergeCell ref="AP129:BF133"/>
    <mergeCell ref="R130:W130"/>
    <mergeCell ref="AA130:AA131"/>
    <mergeCell ref="AB130:AC131"/>
    <mergeCell ref="AD130:AE131"/>
    <mergeCell ref="AD128:AE129"/>
    <mergeCell ref="AJ132:AK133"/>
    <mergeCell ref="J133:P133"/>
    <mergeCell ref="R133:W133"/>
    <mergeCell ref="A140:J140"/>
    <mergeCell ref="G143:K145"/>
    <mergeCell ref="T144:U144"/>
    <mergeCell ref="V144:W144"/>
    <mergeCell ref="AF130:AG131"/>
    <mergeCell ref="AH130:AI131"/>
    <mergeCell ref="AJ130:AK131"/>
    <mergeCell ref="R131:W131"/>
    <mergeCell ref="R132:W132"/>
    <mergeCell ref="AA132:AA133"/>
    <mergeCell ref="AB132:AC133"/>
    <mergeCell ref="AD132:AE133"/>
    <mergeCell ref="AF132:AG133"/>
    <mergeCell ref="AH132:AI133"/>
    <mergeCell ref="AM144:AN144"/>
    <mergeCell ref="AO144:AR144"/>
    <mergeCell ref="D148:J149"/>
    <mergeCell ref="L148:BF149"/>
    <mergeCell ref="D151:BG151"/>
    <mergeCell ref="D152:U153"/>
    <mergeCell ref="V152:BG152"/>
    <mergeCell ref="V153:AG153"/>
    <mergeCell ref="AH153:AP153"/>
    <mergeCell ref="AQ153:AZ153"/>
    <mergeCell ref="AQ155:AZ155"/>
    <mergeCell ref="BA155:BF155"/>
    <mergeCell ref="E156:U156"/>
    <mergeCell ref="V156:AG156"/>
    <mergeCell ref="AH156:AP156"/>
    <mergeCell ref="AQ156:AZ156"/>
    <mergeCell ref="BA156:BF156"/>
    <mergeCell ref="BA153:BF153"/>
    <mergeCell ref="D154:D163"/>
    <mergeCell ref="E154:U154"/>
    <mergeCell ref="V154:AG154"/>
    <mergeCell ref="AH154:AP154"/>
    <mergeCell ref="AQ154:AZ154"/>
    <mergeCell ref="BA154:BF154"/>
    <mergeCell ref="E155:U155"/>
    <mergeCell ref="V155:AG155"/>
    <mergeCell ref="AH155:AP155"/>
    <mergeCell ref="E157:U157"/>
    <mergeCell ref="V157:AG157"/>
    <mergeCell ref="AH157:AP157"/>
    <mergeCell ref="AQ157:AZ157"/>
    <mergeCell ref="BA157:BF157"/>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BA164:BF164"/>
    <mergeCell ref="E165:U165"/>
    <mergeCell ref="V165:AG165"/>
    <mergeCell ref="AH165:AP165"/>
    <mergeCell ref="AQ165:AZ165"/>
    <mergeCell ref="BA165:BF165"/>
    <mergeCell ref="E163:U163"/>
    <mergeCell ref="V163:AG163"/>
    <mergeCell ref="AH163:AP163"/>
    <mergeCell ref="AQ163:AZ163"/>
    <mergeCell ref="BA163:BF163"/>
    <mergeCell ref="E164:U164"/>
    <mergeCell ref="V164:AG164"/>
    <mergeCell ref="AH164:AP164"/>
    <mergeCell ref="AQ164:AZ164"/>
    <mergeCell ref="E166:U166"/>
    <mergeCell ref="V166:AG166"/>
    <mergeCell ref="AH166:AP166"/>
    <mergeCell ref="AQ166:AZ166"/>
    <mergeCell ref="BA166:BF166"/>
    <mergeCell ref="E167:U167"/>
    <mergeCell ref="V167:AG167"/>
    <mergeCell ref="AH167:AP167"/>
    <mergeCell ref="AQ167:AZ167"/>
    <mergeCell ref="BA167:BF167"/>
    <mergeCell ref="V171:AG171"/>
    <mergeCell ref="AH171:AP171"/>
    <mergeCell ref="AQ171:AZ171"/>
    <mergeCell ref="BA171:BF171"/>
    <mergeCell ref="E168:U168"/>
    <mergeCell ref="V168:AG168"/>
    <mergeCell ref="AH168:AP168"/>
    <mergeCell ref="AQ168:AZ168"/>
    <mergeCell ref="BA168:BF168"/>
    <mergeCell ref="E169:U169"/>
    <mergeCell ref="V169:AG169"/>
    <mergeCell ref="AH169:AP169"/>
    <mergeCell ref="AQ169:AZ169"/>
    <mergeCell ref="BA169:BF169"/>
    <mergeCell ref="D176:BG176"/>
    <mergeCell ref="D177:U178"/>
    <mergeCell ref="V177:BG177"/>
    <mergeCell ref="V178:AG178"/>
    <mergeCell ref="AH178:AP178"/>
    <mergeCell ref="AQ178:AZ178"/>
    <mergeCell ref="BA178:BF178"/>
    <mergeCell ref="E172:U172"/>
    <mergeCell ref="V172:AG172"/>
    <mergeCell ref="AH172:AP172"/>
    <mergeCell ref="AQ172:AZ172"/>
    <mergeCell ref="BA172:BF172"/>
    <mergeCell ref="E173:U173"/>
    <mergeCell ref="V173:AG173"/>
    <mergeCell ref="AH173:AP173"/>
    <mergeCell ref="AQ173:AZ173"/>
    <mergeCell ref="BA173:BF173"/>
    <mergeCell ref="D164:D173"/>
    <mergeCell ref="E170:U170"/>
    <mergeCell ref="V170:AG170"/>
    <mergeCell ref="AH170:AP170"/>
    <mergeCell ref="AQ170:AZ170"/>
    <mergeCell ref="BA170:BF170"/>
    <mergeCell ref="E171:U171"/>
    <mergeCell ref="BA180:BF180"/>
    <mergeCell ref="E181:U181"/>
    <mergeCell ref="V181:AG181"/>
    <mergeCell ref="AH181:AP181"/>
    <mergeCell ref="AQ181:AZ181"/>
    <mergeCell ref="BA181:BF181"/>
    <mergeCell ref="D179:D188"/>
    <mergeCell ref="E179:U179"/>
    <mergeCell ref="V179:AG179"/>
    <mergeCell ref="AH179:AP179"/>
    <mergeCell ref="AQ179:AZ179"/>
    <mergeCell ref="BA179:BF179"/>
    <mergeCell ref="E180:U180"/>
    <mergeCell ref="V180:AG180"/>
    <mergeCell ref="AH180:AP180"/>
    <mergeCell ref="AQ180:AZ180"/>
    <mergeCell ref="E182:U182"/>
    <mergeCell ref="V182:AG182"/>
    <mergeCell ref="AH182:AP182"/>
    <mergeCell ref="AQ182:AZ182"/>
    <mergeCell ref="BA182:BF182"/>
    <mergeCell ref="E183:U183"/>
    <mergeCell ref="V183:AG183"/>
    <mergeCell ref="AH183:AP183"/>
    <mergeCell ref="AQ183:AZ183"/>
    <mergeCell ref="BA183:BF183"/>
    <mergeCell ref="BA186:BF186"/>
    <mergeCell ref="E187:U187"/>
    <mergeCell ref="V187:AG187"/>
    <mergeCell ref="AH187:AP187"/>
    <mergeCell ref="AQ187:AZ187"/>
    <mergeCell ref="BA187:BF187"/>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E194:U194"/>
    <mergeCell ref="V194:AG194"/>
    <mergeCell ref="AH194:AP194"/>
    <mergeCell ref="AQ194:AZ194"/>
    <mergeCell ref="BA189:BF189"/>
    <mergeCell ref="E190:U190"/>
    <mergeCell ref="V190:AG190"/>
    <mergeCell ref="AH190:AP190"/>
    <mergeCell ref="AQ190:AZ190"/>
    <mergeCell ref="BA190:BF190"/>
    <mergeCell ref="BA191:BF191"/>
    <mergeCell ref="E192:U192"/>
    <mergeCell ref="V192:AG192"/>
    <mergeCell ref="AH192:AP192"/>
    <mergeCell ref="AQ192:AZ192"/>
    <mergeCell ref="BA192:BF192"/>
    <mergeCell ref="E193:U193"/>
    <mergeCell ref="V193:AG193"/>
    <mergeCell ref="AH193:AP193"/>
    <mergeCell ref="AQ193:AZ193"/>
    <mergeCell ref="E188:U188"/>
    <mergeCell ref="V188:AG188"/>
    <mergeCell ref="AH188:AP188"/>
    <mergeCell ref="AQ188:AZ188"/>
    <mergeCell ref="BA188:BF188"/>
    <mergeCell ref="E189:U189"/>
    <mergeCell ref="V189:AG189"/>
    <mergeCell ref="AH189:AP189"/>
    <mergeCell ref="AQ189:AZ189"/>
    <mergeCell ref="D204:U204"/>
    <mergeCell ref="V204:AM204"/>
    <mergeCell ref="AN204:BG204"/>
    <mergeCell ref="D189:D198"/>
    <mergeCell ref="E197:U197"/>
    <mergeCell ref="V197:AG197"/>
    <mergeCell ref="AH197:AP197"/>
    <mergeCell ref="AQ197:AZ197"/>
    <mergeCell ref="BA193:BF193"/>
    <mergeCell ref="BA194:BF194"/>
    <mergeCell ref="E195:U195"/>
    <mergeCell ref="V195:AG195"/>
    <mergeCell ref="AH195:AP195"/>
    <mergeCell ref="AQ195:AZ195"/>
    <mergeCell ref="BA195:BF195"/>
    <mergeCell ref="E196:U196"/>
    <mergeCell ref="V196:AG196"/>
    <mergeCell ref="AH196:AP196"/>
    <mergeCell ref="AQ196:AZ196"/>
    <mergeCell ref="BA196:BF196"/>
    <mergeCell ref="E191:U191"/>
    <mergeCell ref="V191:AG191"/>
    <mergeCell ref="AH191:AP191"/>
    <mergeCell ref="AQ191:AZ191"/>
    <mergeCell ref="D199:BB199"/>
    <mergeCell ref="BC199:BG199"/>
    <mergeCell ref="D200:BB200"/>
    <mergeCell ref="D202:BG202"/>
    <mergeCell ref="D203:U203"/>
    <mergeCell ref="V203:AM203"/>
    <mergeCell ref="AN203:BG203"/>
    <mergeCell ref="BA197:BF197"/>
    <mergeCell ref="E198:U198"/>
    <mergeCell ref="V198:AG198"/>
    <mergeCell ref="AH198:AP198"/>
    <mergeCell ref="AQ198:AZ198"/>
    <mergeCell ref="BA198:BF198"/>
    <mergeCell ref="D206:U206"/>
    <mergeCell ref="V206:AM206"/>
    <mergeCell ref="AN206:BG206"/>
    <mergeCell ref="D207:U207"/>
    <mergeCell ref="V207:AM207"/>
    <mergeCell ref="AN207:BG207"/>
    <mergeCell ref="D205:U205"/>
    <mergeCell ref="V205:AM205"/>
    <mergeCell ref="AN205:BG205"/>
    <mergeCell ref="D25:O25"/>
    <mergeCell ref="R25:S25"/>
    <mergeCell ref="W25:AC25"/>
    <mergeCell ref="AI25:AR25"/>
    <mergeCell ref="AU25:AV25"/>
    <mergeCell ref="D214:BB214"/>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6:Y86">
    <cfRule type="expression" dxfId="2789" priority="385">
      <formula>AND($D86&lt;&gt;"",$X86="")</formula>
    </cfRule>
  </conditionalFormatting>
  <conditionalFormatting sqref="Z86:AA86">
    <cfRule type="expression" dxfId="2788" priority="384">
      <formula>AND($D86&lt;&gt;"",$Z86="")</formula>
    </cfRule>
  </conditionalFormatting>
  <conditionalFormatting sqref="AB86:AC86">
    <cfRule type="expression" dxfId="2787" priority="383">
      <formula>AND($D86&lt;&gt;"",$AB86="")</formula>
    </cfRule>
  </conditionalFormatting>
  <conditionalFormatting sqref="AD86:AE86">
    <cfRule type="expression" dxfId="2786" priority="382">
      <formula>AND($D86&lt;&gt;"",$AD86="")</formula>
    </cfRule>
  </conditionalFormatting>
  <conditionalFormatting sqref="AF86:AG86">
    <cfRule type="expression" dxfId="2785" priority="381">
      <formula>AND($D86&lt;&gt;"",$AF86="")</formula>
    </cfRule>
  </conditionalFormatting>
  <conditionalFormatting sqref="AH86:AI86">
    <cfRule type="expression" dxfId="2784" priority="380">
      <formula>AND($D86&lt;&gt;"",$AH86="")</formula>
    </cfRule>
  </conditionalFormatting>
  <conditionalFormatting sqref="AJ86:AK86">
    <cfRule type="expression" dxfId="2783" priority="379">
      <formula>AND($D86&lt;&gt;"",$AJ86="")</formula>
    </cfRule>
  </conditionalFormatting>
  <conditionalFormatting sqref="E65:H65">
    <cfRule type="expression" dxfId="2782" priority="378">
      <formula>$I$66&lt;&gt;""</formula>
    </cfRule>
  </conditionalFormatting>
  <conditionalFormatting sqref="I65:V65">
    <cfRule type="expression" dxfId="2781" priority="377">
      <formula>$I$66&lt;&gt;""</formula>
    </cfRule>
  </conditionalFormatting>
  <conditionalFormatting sqref="AD124:AE133">
    <cfRule type="expression" dxfId="2780" priority="336">
      <formula>$AK$12=1</formula>
    </cfRule>
  </conditionalFormatting>
  <conditionalFormatting sqref="AB66:AC67">
    <cfRule type="expression" dxfId="2779" priority="372">
      <formula>$AK$12=1</formula>
    </cfRule>
  </conditionalFormatting>
  <conditionalFormatting sqref="AB68:AC69">
    <cfRule type="expression" dxfId="2778" priority="371">
      <formula>$AK$12=1</formula>
    </cfRule>
  </conditionalFormatting>
  <conditionalFormatting sqref="AB70:AC71">
    <cfRule type="expression" dxfId="2777" priority="370">
      <formula>$AK$12=1</formula>
    </cfRule>
  </conditionalFormatting>
  <conditionalFormatting sqref="AB72:AC73">
    <cfRule type="expression" dxfId="2776" priority="369">
      <formula>$AK$12=1</formula>
    </cfRule>
  </conditionalFormatting>
  <conditionalFormatting sqref="AB74:AC75">
    <cfRule type="expression" dxfId="2775" priority="368">
      <formula>$AK$12=1</formula>
    </cfRule>
  </conditionalFormatting>
  <conditionalFormatting sqref="AD66:AE75">
    <cfRule type="expression" dxfId="2774" priority="367">
      <formula>$AK$12=1</formula>
    </cfRule>
  </conditionalFormatting>
  <conditionalFormatting sqref="AB124:AC125">
    <cfRule type="expression" dxfId="2773" priority="361">
      <formula>$AB$66=x</formula>
    </cfRule>
    <cfRule type="expression" dxfId="2772" priority="366">
      <formula>$AK$12=1</formula>
    </cfRule>
  </conditionalFormatting>
  <conditionalFormatting sqref="AB126:AC127">
    <cfRule type="expression" dxfId="2771" priority="356">
      <formula>$AB$68=x</formula>
    </cfRule>
    <cfRule type="expression" dxfId="2770" priority="365">
      <formula>$AK$12=1</formula>
    </cfRule>
  </conditionalFormatting>
  <conditionalFormatting sqref="AB128:AC129">
    <cfRule type="expression" dxfId="2769" priority="351">
      <formula>$AB$70=x</formula>
    </cfRule>
    <cfRule type="expression" dxfId="2768" priority="364">
      <formula>$AK$12=1</formula>
    </cfRule>
  </conditionalFormatting>
  <conditionalFormatting sqref="AB130:AC131">
    <cfRule type="expression" dxfId="2767" priority="346">
      <formula>$AB$72=x</formula>
    </cfRule>
    <cfRule type="expression" dxfId="2766" priority="363">
      <formula>$AK$12=1</formula>
    </cfRule>
  </conditionalFormatting>
  <conditionalFormatting sqref="AB132:AC133">
    <cfRule type="expression" dxfId="2765" priority="341">
      <formula>$AB$74=x</formula>
    </cfRule>
    <cfRule type="expression" dxfId="2764" priority="362">
      <formula>$AK$12=1</formula>
    </cfRule>
  </conditionalFormatting>
  <conditionalFormatting sqref="AJ124:AK125">
    <cfRule type="expression" dxfId="2763" priority="357">
      <formula>$AJ$66=x</formula>
    </cfRule>
  </conditionalFormatting>
  <conditionalFormatting sqref="AJ126:AK127">
    <cfRule type="expression" dxfId="2762" priority="352">
      <formula>$AJ$68=x</formula>
    </cfRule>
  </conditionalFormatting>
  <conditionalFormatting sqref="AJ128:AK129">
    <cfRule type="expression" dxfId="2761" priority="347">
      <formula>$AJ$70=x</formula>
    </cfRule>
  </conditionalFormatting>
  <conditionalFormatting sqref="AJ130:AK131">
    <cfRule type="expression" dxfId="2760" priority="342">
      <formula>$AJ$72=x</formula>
    </cfRule>
  </conditionalFormatting>
  <conditionalFormatting sqref="AJ132:AK133">
    <cfRule type="expression" dxfId="2759" priority="337">
      <formula>$AJ$74=x</formula>
    </cfRule>
  </conditionalFormatting>
  <conditionalFormatting sqref="AD124:AE125">
    <cfRule type="expression" dxfId="2758" priority="360">
      <formula>$AD$66=x</formula>
    </cfRule>
  </conditionalFormatting>
  <conditionalFormatting sqref="AF124:AG125">
    <cfRule type="expression" dxfId="2757" priority="359">
      <formula>$AF$66=x</formula>
    </cfRule>
  </conditionalFormatting>
  <conditionalFormatting sqref="AH124:AI125">
    <cfRule type="expression" dxfId="2756" priority="358">
      <formula>$AH$66=x</formula>
    </cfRule>
  </conditionalFormatting>
  <conditionalFormatting sqref="AD126:AE127">
    <cfRule type="expression" dxfId="2755" priority="355">
      <formula>$AD$68=x</formula>
    </cfRule>
  </conditionalFormatting>
  <conditionalFormatting sqref="AF126:AG127">
    <cfRule type="expression" dxfId="2754" priority="354">
      <formula>$AF$68=x</formula>
    </cfRule>
  </conditionalFormatting>
  <conditionalFormatting sqref="AH126:AI127">
    <cfRule type="expression" dxfId="2753" priority="353">
      <formula>$AH$68=x</formula>
    </cfRule>
  </conditionalFormatting>
  <conditionalFormatting sqref="AD128:AE129">
    <cfRule type="expression" dxfId="2752" priority="350">
      <formula>$AD$70=x</formula>
    </cfRule>
  </conditionalFormatting>
  <conditionalFormatting sqref="AF128:AG129">
    <cfRule type="expression" dxfId="2751" priority="349">
      <formula>$AF$70=x</formula>
    </cfRule>
  </conditionalFormatting>
  <conditionalFormatting sqref="AH128:AI129">
    <cfRule type="expression" dxfId="2750" priority="348">
      <formula>$AH$70=x</formula>
    </cfRule>
  </conditionalFormatting>
  <conditionalFormatting sqref="AD130:AE131">
    <cfRule type="expression" dxfId="2749" priority="345">
      <formula>$AD$72=x</formula>
    </cfRule>
  </conditionalFormatting>
  <conditionalFormatting sqref="AF130:AG131">
    <cfRule type="expression" dxfId="2748" priority="344">
      <formula>$AF$72=x</formula>
    </cfRule>
  </conditionalFormatting>
  <conditionalFormatting sqref="AH130:AI131">
    <cfRule type="expression" dxfId="2747" priority="343">
      <formula>$AH$72=x</formula>
    </cfRule>
  </conditionalFormatting>
  <conditionalFormatting sqref="AD132:AE133">
    <cfRule type="expression" dxfId="2746" priority="340">
      <formula>$AD$74=x</formula>
    </cfRule>
  </conditionalFormatting>
  <conditionalFormatting sqref="AF132:AG133">
    <cfRule type="expression" dxfId="2745" priority="339">
      <formula>$AF$74=x</formula>
    </cfRule>
  </conditionalFormatting>
  <conditionalFormatting sqref="AH132:AI133">
    <cfRule type="expression" dxfId="2744" priority="338">
      <formula>$AH$74=x</formula>
    </cfRule>
  </conditionalFormatting>
  <conditionalFormatting sqref="D28:AB33">
    <cfRule type="cellIs" dxfId="2743" priority="335" operator="notEqual">
      <formula>$BF$18</formula>
    </cfRule>
  </conditionalFormatting>
  <conditionalFormatting sqref="AD28">
    <cfRule type="cellIs" dxfId="2742" priority="334" operator="notEqual">
      <formula>$BF$18</formula>
    </cfRule>
  </conditionalFormatting>
  <conditionalFormatting sqref="I66:V66">
    <cfRule type="expression" dxfId="2741" priority="333">
      <formula>$I$65&lt;&gt;""</formula>
    </cfRule>
  </conditionalFormatting>
  <conditionalFormatting sqref="D21">
    <cfRule type="expression" dxfId="2740" priority="332">
      <formula>$AK$12&lt;&gt;1</formula>
    </cfRule>
  </conditionalFormatting>
  <conditionalFormatting sqref="X89:Y89">
    <cfRule type="expression" dxfId="2739" priority="326">
      <formula>AND($D89&lt;&gt;"",$X89="")</formula>
    </cfRule>
  </conditionalFormatting>
  <conditionalFormatting sqref="Z89:AA89">
    <cfRule type="expression" dxfId="2738" priority="325">
      <formula>AND($D89&lt;&gt;"",$Z89="")</formula>
    </cfRule>
  </conditionalFormatting>
  <conditionalFormatting sqref="AB89:AC89">
    <cfRule type="expression" dxfId="2737" priority="324">
      <formula>AND($D89&lt;&gt;"",$AB89="")</formula>
    </cfRule>
  </conditionalFormatting>
  <conditionalFormatting sqref="AD89:AE89">
    <cfRule type="expression" dxfId="2736" priority="323">
      <formula>AND($D89&lt;&gt;"",$AD89="")</formula>
    </cfRule>
  </conditionalFormatting>
  <conditionalFormatting sqref="AF89:AG89">
    <cfRule type="expression" dxfId="2735" priority="322">
      <formula>AND($D89&lt;&gt;"",$AF89="")</formula>
    </cfRule>
  </conditionalFormatting>
  <conditionalFormatting sqref="AH89:AI89">
    <cfRule type="expression" dxfId="2734" priority="321">
      <formula>AND($D89&lt;&gt;"",$AH89="")</formula>
    </cfRule>
  </conditionalFormatting>
  <conditionalFormatting sqref="AJ89:AK89">
    <cfRule type="expression" dxfId="2733" priority="320">
      <formula>AND($D89&lt;&gt;"",$AJ89="")</formula>
    </cfRule>
  </conditionalFormatting>
  <conditionalFormatting sqref="X90:Y90">
    <cfRule type="expression" dxfId="2732" priority="319">
      <formula>AND($D90&lt;&gt;"",$X90="")</formula>
    </cfRule>
  </conditionalFormatting>
  <conditionalFormatting sqref="Z90:AA90">
    <cfRule type="expression" dxfId="2731" priority="318">
      <formula>AND($D90&lt;&gt;"",$Z90="")</formula>
    </cfRule>
  </conditionalFormatting>
  <conditionalFormatting sqref="AB90:AC90">
    <cfRule type="expression" dxfId="2730" priority="317">
      <formula>AND($D90&lt;&gt;"",$AB90="")</formula>
    </cfRule>
  </conditionalFormatting>
  <conditionalFormatting sqref="AD90:AE90">
    <cfRule type="expression" dxfId="2729" priority="316">
      <formula>AND($D90&lt;&gt;"",$AD90="")</formula>
    </cfRule>
  </conditionalFormatting>
  <conditionalFormatting sqref="AF90:AG90">
    <cfRule type="expression" dxfId="2728" priority="315">
      <formula>AND($D90&lt;&gt;"",$AF90="")</formula>
    </cfRule>
  </conditionalFormatting>
  <conditionalFormatting sqref="AH90:AI90">
    <cfRule type="expression" dxfId="2727" priority="314">
      <formula>AND($D90&lt;&gt;"",$AH90="")</formula>
    </cfRule>
  </conditionalFormatting>
  <conditionalFormatting sqref="AJ90:AK90">
    <cfRule type="expression" dxfId="2726" priority="313">
      <formula>AND($D90&lt;&gt;"",$AJ90="")</formula>
    </cfRule>
  </conditionalFormatting>
  <conditionalFormatting sqref="X91:Y91">
    <cfRule type="expression" dxfId="2725" priority="312">
      <formula>AND($D91&lt;&gt;"",$X91="")</formula>
    </cfRule>
  </conditionalFormatting>
  <conditionalFormatting sqref="Z91:AA91">
    <cfRule type="expression" dxfId="2724" priority="311">
      <formula>AND($D91&lt;&gt;"",$Z91="")</formula>
    </cfRule>
  </conditionalFormatting>
  <conditionalFormatting sqref="AB91:AC91">
    <cfRule type="expression" dxfId="2723" priority="310">
      <formula>AND($D91&lt;&gt;"",$AB91="")</formula>
    </cfRule>
  </conditionalFormatting>
  <conditionalFormatting sqref="AD91:AE91">
    <cfRule type="expression" dxfId="2722" priority="309">
      <formula>AND($D91&lt;&gt;"",$AD91="")</formula>
    </cfRule>
  </conditionalFormatting>
  <conditionalFormatting sqref="AF91:AG91">
    <cfRule type="expression" dxfId="2721" priority="308">
      <formula>AND($D91&lt;&gt;"",$AF91="")</formula>
    </cfRule>
  </conditionalFormatting>
  <conditionalFormatting sqref="AH91:AI91">
    <cfRule type="expression" dxfId="2720" priority="307">
      <formula>AND($D91&lt;&gt;"",$AH91="")</formula>
    </cfRule>
  </conditionalFormatting>
  <conditionalFormatting sqref="AJ91:AK91">
    <cfRule type="expression" dxfId="2719" priority="306">
      <formula>AND($D91&lt;&gt;"",$AJ91="")</formula>
    </cfRule>
  </conditionalFormatting>
  <conditionalFormatting sqref="X92:Y92">
    <cfRule type="expression" dxfId="2718" priority="305">
      <formula>AND($D92&lt;&gt;"",$X92="")</formula>
    </cfRule>
  </conditionalFormatting>
  <conditionalFormatting sqref="Z92:AA92">
    <cfRule type="expression" dxfId="2717" priority="304">
      <formula>AND($D92&lt;&gt;"",$Z92="")</formula>
    </cfRule>
  </conditionalFormatting>
  <conditionalFormatting sqref="AB92:AC92">
    <cfRule type="expression" dxfId="2716" priority="303">
      <formula>AND($D92&lt;&gt;"",$AB92="")</formula>
    </cfRule>
  </conditionalFormatting>
  <conditionalFormatting sqref="AD92:AE92">
    <cfRule type="expression" dxfId="2715" priority="302">
      <formula>AND($D92&lt;&gt;"",$AD92="")</formula>
    </cfRule>
  </conditionalFormatting>
  <conditionalFormatting sqref="AF92:AG92">
    <cfRule type="expression" dxfId="2714" priority="301">
      <formula>AND($D92&lt;&gt;"",$AF92="")</formula>
    </cfRule>
  </conditionalFormatting>
  <conditionalFormatting sqref="AH92:AI92">
    <cfRule type="expression" dxfId="2713" priority="300">
      <formula>AND($D92&lt;&gt;"",$AH92="")</formula>
    </cfRule>
  </conditionalFormatting>
  <conditionalFormatting sqref="AJ92:AK92">
    <cfRule type="expression" dxfId="2712" priority="299">
      <formula>AND($D92&lt;&gt;"",$AJ92="")</formula>
    </cfRule>
  </conditionalFormatting>
  <conditionalFormatting sqref="X93:Y93">
    <cfRule type="expression" dxfId="2711" priority="298">
      <formula>AND($D93&lt;&gt;"",$X93="")</formula>
    </cfRule>
  </conditionalFormatting>
  <conditionalFormatting sqref="Z93:AA93">
    <cfRule type="expression" dxfId="2710" priority="297">
      <formula>AND($D93&lt;&gt;"",$Z93="")</formula>
    </cfRule>
  </conditionalFormatting>
  <conditionalFormatting sqref="AB93:AC93">
    <cfRule type="expression" dxfId="2709" priority="296">
      <formula>AND($D93&lt;&gt;"",$AB93="")</formula>
    </cfRule>
  </conditionalFormatting>
  <conditionalFormatting sqref="AD93:AE93">
    <cfRule type="expression" dxfId="2708" priority="295">
      <formula>AND($D93&lt;&gt;"",$AD93="")</formula>
    </cfRule>
  </conditionalFormatting>
  <conditionalFormatting sqref="AF93:AG93">
    <cfRule type="expression" dxfId="2707" priority="294">
      <formula>AND($D93&lt;&gt;"",$AF93="")</formula>
    </cfRule>
  </conditionalFormatting>
  <conditionalFormatting sqref="AH93:AI93">
    <cfRule type="expression" dxfId="2706" priority="293">
      <formula>AND($D93&lt;&gt;"",$AH93="")</formula>
    </cfRule>
  </conditionalFormatting>
  <conditionalFormatting sqref="AJ93:AK93">
    <cfRule type="expression" dxfId="2705" priority="292">
      <formula>AND($D93&lt;&gt;"",$AJ93="")</formula>
    </cfRule>
  </conditionalFormatting>
  <conditionalFormatting sqref="X94:Y94">
    <cfRule type="expression" dxfId="2704" priority="291">
      <formula>AND($D94&lt;&gt;"",$X94="")</formula>
    </cfRule>
  </conditionalFormatting>
  <conditionalFormatting sqref="Z94:AA94">
    <cfRule type="expression" dxfId="2703" priority="290">
      <formula>AND($D94&lt;&gt;"",$Z94="")</formula>
    </cfRule>
  </conditionalFormatting>
  <conditionalFormatting sqref="AB94:AC94">
    <cfRule type="expression" dxfId="2702" priority="289">
      <formula>AND($D94&lt;&gt;"",$AB94="")</formula>
    </cfRule>
  </conditionalFormatting>
  <conditionalFormatting sqref="AD94:AE94">
    <cfRule type="expression" dxfId="2701" priority="288">
      <formula>AND($D94&lt;&gt;"",$AD94="")</formula>
    </cfRule>
  </conditionalFormatting>
  <conditionalFormatting sqref="AF94:AG94">
    <cfRule type="expression" dxfId="2700" priority="287">
      <formula>AND($D94&lt;&gt;"",$AF94="")</formula>
    </cfRule>
  </conditionalFormatting>
  <conditionalFormatting sqref="AH94:AI94">
    <cfRule type="expression" dxfId="2699" priority="286">
      <formula>AND($D94&lt;&gt;"",$AH94="")</formula>
    </cfRule>
  </conditionalFormatting>
  <conditionalFormatting sqref="AJ94:AK94">
    <cfRule type="expression" dxfId="2698" priority="285">
      <formula>AND($D94&lt;&gt;"",$AJ94="")</formula>
    </cfRule>
  </conditionalFormatting>
  <conditionalFormatting sqref="X95:Y95">
    <cfRule type="expression" dxfId="2697" priority="284">
      <formula>AND($D95&lt;&gt;"",$X95="")</formula>
    </cfRule>
  </conditionalFormatting>
  <conditionalFormatting sqref="Z95:AA95">
    <cfRule type="expression" dxfId="2696" priority="283">
      <formula>AND($D95&lt;&gt;"",$Z95="")</formula>
    </cfRule>
  </conditionalFormatting>
  <conditionalFormatting sqref="AB95:AC95">
    <cfRule type="expression" dxfId="2695" priority="282">
      <formula>AND($D95&lt;&gt;"",$AB95="")</formula>
    </cfRule>
  </conditionalFormatting>
  <conditionalFormatting sqref="AD95:AE95">
    <cfRule type="expression" dxfId="2694" priority="281">
      <formula>AND($D95&lt;&gt;"",$AD95="")</formula>
    </cfRule>
  </conditionalFormatting>
  <conditionalFormatting sqref="AF95:AG95">
    <cfRule type="expression" dxfId="2693" priority="280">
      <formula>AND($D95&lt;&gt;"",$AF95="")</formula>
    </cfRule>
  </conditionalFormatting>
  <conditionalFormatting sqref="AH95:AI95">
    <cfRule type="expression" dxfId="2692" priority="279">
      <formula>AND($D95&lt;&gt;"",$AH95="")</formula>
    </cfRule>
  </conditionalFormatting>
  <conditionalFormatting sqref="AJ95:AK95">
    <cfRule type="expression" dxfId="2691" priority="278">
      <formula>AND($D95&lt;&gt;"",$AJ95="")</formula>
    </cfRule>
  </conditionalFormatting>
  <conditionalFormatting sqref="X104:Y104">
    <cfRule type="expression" dxfId="2690" priority="237">
      <formula>AND($D104&lt;&gt;"",$X104="")</formula>
    </cfRule>
  </conditionalFormatting>
  <conditionalFormatting sqref="Z104:AA104">
    <cfRule type="expression" dxfId="2689" priority="236">
      <formula>AND($D104&lt;&gt;"",$Z104="")</formula>
    </cfRule>
  </conditionalFormatting>
  <conditionalFormatting sqref="AB104:AC104">
    <cfRule type="expression" dxfId="2688" priority="235">
      <formula>AND($D104&lt;&gt;"",$AB104="")</formula>
    </cfRule>
  </conditionalFormatting>
  <conditionalFormatting sqref="AD104:AE104">
    <cfRule type="expression" dxfId="2687" priority="234">
      <formula>AND($D104&lt;&gt;"",$AD104="")</formula>
    </cfRule>
  </conditionalFormatting>
  <conditionalFormatting sqref="AF104:AG104">
    <cfRule type="expression" dxfId="2686" priority="233">
      <formula>AND($D104&lt;&gt;"",$AF104="")</formula>
    </cfRule>
  </conditionalFormatting>
  <conditionalFormatting sqref="AH104:AI104">
    <cfRule type="expression" dxfId="2685" priority="232">
      <formula>AND($D104&lt;&gt;"",$AH104="")</formula>
    </cfRule>
  </conditionalFormatting>
  <conditionalFormatting sqref="AJ104:AK104">
    <cfRule type="expression" dxfId="2684" priority="231">
      <formula>AND($D104&lt;&gt;"",$AJ104="")</formula>
    </cfRule>
  </conditionalFormatting>
  <conditionalFormatting sqref="X103:Y103">
    <cfRule type="expression" dxfId="2683" priority="244">
      <formula>AND($D103&lt;&gt;"",$X103="")</formula>
    </cfRule>
  </conditionalFormatting>
  <conditionalFormatting sqref="Z103:AA103">
    <cfRule type="expression" dxfId="2682" priority="243">
      <formula>AND($D103&lt;&gt;"",$Z103="")</formula>
    </cfRule>
  </conditionalFormatting>
  <conditionalFormatting sqref="AB103:AC103">
    <cfRule type="expression" dxfId="2681" priority="242">
      <formula>AND($D103&lt;&gt;"",$AB103="")</formula>
    </cfRule>
  </conditionalFormatting>
  <conditionalFormatting sqref="AD103:AE103">
    <cfRule type="expression" dxfId="2680" priority="241">
      <formula>AND($D103&lt;&gt;"",$AD103="")</formula>
    </cfRule>
  </conditionalFormatting>
  <conditionalFormatting sqref="AF103:AG103">
    <cfRule type="expression" dxfId="2679" priority="240">
      <formula>AND($D103&lt;&gt;"",$AF103="")</formula>
    </cfRule>
  </conditionalFormatting>
  <conditionalFormatting sqref="AH103:AI103">
    <cfRule type="expression" dxfId="2678" priority="239">
      <formula>AND($D103&lt;&gt;"",$AH103="")</formula>
    </cfRule>
  </conditionalFormatting>
  <conditionalFormatting sqref="AJ103:AK103">
    <cfRule type="expression" dxfId="2677" priority="238">
      <formula>AND($D103&lt;&gt;"",$AJ103="")</formula>
    </cfRule>
  </conditionalFormatting>
  <conditionalFormatting sqref="X105:Y105">
    <cfRule type="expression" dxfId="2676" priority="230">
      <formula>AND($D105&lt;&gt;"",$X105="")</formula>
    </cfRule>
  </conditionalFormatting>
  <conditionalFormatting sqref="Z105:AA105">
    <cfRule type="expression" dxfId="2675" priority="229">
      <formula>AND($D105&lt;&gt;"",$Z105="")</formula>
    </cfRule>
  </conditionalFormatting>
  <conditionalFormatting sqref="AB105:AC105">
    <cfRule type="expression" dxfId="2674" priority="228">
      <formula>AND($D105&lt;&gt;"",$AB105="")</formula>
    </cfRule>
  </conditionalFormatting>
  <conditionalFormatting sqref="AD105:AE105">
    <cfRule type="expression" dxfId="2673" priority="227">
      <formula>AND($D105&lt;&gt;"",$AD105="")</formula>
    </cfRule>
  </conditionalFormatting>
  <conditionalFormatting sqref="AF105:AG105">
    <cfRule type="expression" dxfId="2672" priority="226">
      <formula>AND($D105&lt;&gt;"",$AF105="")</formula>
    </cfRule>
  </conditionalFormatting>
  <conditionalFormatting sqref="AH105:AI105">
    <cfRule type="expression" dxfId="2671" priority="225">
      <formula>AND($D105&lt;&gt;"",$AH105="")</formula>
    </cfRule>
  </conditionalFormatting>
  <conditionalFormatting sqref="AJ105:AK105">
    <cfRule type="expression" dxfId="2670" priority="224">
      <formula>AND($D105&lt;&gt;"",$AJ105="")</formula>
    </cfRule>
  </conditionalFormatting>
  <conditionalFormatting sqref="X106:Y106">
    <cfRule type="expression" dxfId="2669" priority="223">
      <formula>AND($D106&lt;&gt;"",$X106="")</formula>
    </cfRule>
  </conditionalFormatting>
  <conditionalFormatting sqref="Z106:AA106">
    <cfRule type="expression" dxfId="2668" priority="222">
      <formula>AND($D106&lt;&gt;"",$Z106="")</formula>
    </cfRule>
  </conditionalFormatting>
  <conditionalFormatting sqref="AB106:AC106">
    <cfRule type="expression" dxfId="2667" priority="221">
      <formula>AND($D106&lt;&gt;"",$AB106="")</formula>
    </cfRule>
  </conditionalFormatting>
  <conditionalFormatting sqref="AD106:AE106">
    <cfRule type="expression" dxfId="2666" priority="220">
      <formula>AND($D106&lt;&gt;"",$AD106="")</formula>
    </cfRule>
  </conditionalFormatting>
  <conditionalFormatting sqref="AF106:AG106">
    <cfRule type="expression" dxfId="2665" priority="219">
      <formula>AND($D106&lt;&gt;"",$AF106="")</formula>
    </cfRule>
  </conditionalFormatting>
  <conditionalFormatting sqref="AH106:AI106">
    <cfRule type="expression" dxfId="2664" priority="218">
      <formula>AND($D106&lt;&gt;"",$AH106="")</formula>
    </cfRule>
  </conditionalFormatting>
  <conditionalFormatting sqref="AJ106:AK106">
    <cfRule type="expression" dxfId="2663" priority="217">
      <formula>AND($D106&lt;&gt;"",$AJ106="")</formula>
    </cfRule>
  </conditionalFormatting>
  <conditionalFormatting sqref="X107:Y107">
    <cfRule type="expression" dxfId="2662" priority="216">
      <formula>AND($D107&lt;&gt;"",$X107="")</formula>
    </cfRule>
  </conditionalFormatting>
  <conditionalFormatting sqref="Z107:AA107">
    <cfRule type="expression" dxfId="2661" priority="215">
      <formula>AND($D107&lt;&gt;"",$Z107="")</formula>
    </cfRule>
  </conditionalFormatting>
  <conditionalFormatting sqref="AB107:AC107">
    <cfRule type="expression" dxfId="2660" priority="214">
      <formula>AND($D107&lt;&gt;"",$AB107="")</formula>
    </cfRule>
  </conditionalFormatting>
  <conditionalFormatting sqref="AD107:AE107">
    <cfRule type="expression" dxfId="2659" priority="213">
      <formula>AND($D107&lt;&gt;"",$AD107="")</formula>
    </cfRule>
  </conditionalFormatting>
  <conditionalFormatting sqref="AF107:AG107">
    <cfRule type="expression" dxfId="2658" priority="212">
      <formula>AND($D107&lt;&gt;"",$AF107="")</formula>
    </cfRule>
  </conditionalFormatting>
  <conditionalFormatting sqref="AH107:AI107">
    <cfRule type="expression" dxfId="2657" priority="211">
      <formula>AND($D107&lt;&gt;"",$AH107="")</formula>
    </cfRule>
  </conditionalFormatting>
  <conditionalFormatting sqref="AJ107:AK107">
    <cfRule type="expression" dxfId="2656" priority="210">
      <formula>AND($D107&lt;&gt;"",$AJ107="")</formula>
    </cfRule>
  </conditionalFormatting>
  <conditionalFormatting sqref="X108:Y108">
    <cfRule type="expression" dxfId="2655" priority="209">
      <formula>AND($D108&lt;&gt;"",$X108="")</formula>
    </cfRule>
  </conditionalFormatting>
  <conditionalFormatting sqref="Z108:AA108">
    <cfRule type="expression" dxfId="2654" priority="208">
      <formula>AND($D108&lt;&gt;"",$Z108="")</formula>
    </cfRule>
  </conditionalFormatting>
  <conditionalFormatting sqref="AB108:AC108">
    <cfRule type="expression" dxfId="2653" priority="207">
      <formula>AND($D108&lt;&gt;"",$AB108="")</formula>
    </cfRule>
  </conditionalFormatting>
  <conditionalFormatting sqref="AD108:AE108">
    <cfRule type="expression" dxfId="2652" priority="206">
      <formula>AND($D108&lt;&gt;"",$AD108="")</formula>
    </cfRule>
  </conditionalFormatting>
  <conditionalFormatting sqref="AF108:AG108">
    <cfRule type="expression" dxfId="2651" priority="205">
      <formula>AND($D108&lt;&gt;"",$AF108="")</formula>
    </cfRule>
  </conditionalFormatting>
  <conditionalFormatting sqref="AH108:AI108">
    <cfRule type="expression" dxfId="2650" priority="204">
      <formula>AND($D108&lt;&gt;"",$AH108="")</formula>
    </cfRule>
  </conditionalFormatting>
  <conditionalFormatting sqref="AJ108:AK108">
    <cfRule type="expression" dxfId="2649" priority="203">
      <formula>AND($D108&lt;&gt;"",$AJ108="")</formula>
    </cfRule>
  </conditionalFormatting>
  <conditionalFormatting sqref="X109:Y109">
    <cfRule type="expression" dxfId="2648" priority="202">
      <formula>AND($D109&lt;&gt;"",$X109="")</formula>
    </cfRule>
  </conditionalFormatting>
  <conditionalFormatting sqref="Z109:AA109">
    <cfRule type="expression" dxfId="2647" priority="201">
      <formula>AND($D109&lt;&gt;"",$Z109="")</formula>
    </cfRule>
  </conditionalFormatting>
  <conditionalFormatting sqref="AB109:AC109">
    <cfRule type="expression" dxfId="2646" priority="200">
      <formula>AND($D109&lt;&gt;"",$AB109="")</formula>
    </cfRule>
  </conditionalFormatting>
  <conditionalFormatting sqref="AD109:AE109">
    <cfRule type="expression" dxfId="2645" priority="199">
      <formula>AND($D109&lt;&gt;"",$AD109="")</formula>
    </cfRule>
  </conditionalFormatting>
  <conditionalFormatting sqref="AF109:AG109">
    <cfRule type="expression" dxfId="2644" priority="198">
      <formula>AND($D109&lt;&gt;"",$AF109="")</formula>
    </cfRule>
  </conditionalFormatting>
  <conditionalFormatting sqref="AH109:AI109">
    <cfRule type="expression" dxfId="2643" priority="197">
      <formula>AND($D109&lt;&gt;"",$AH109="")</formula>
    </cfRule>
  </conditionalFormatting>
  <conditionalFormatting sqref="AJ109:AK109">
    <cfRule type="expression" dxfId="2642" priority="196">
      <formula>AND($D109&lt;&gt;"",$AJ109="")</formula>
    </cfRule>
  </conditionalFormatting>
  <conditionalFormatting sqref="X110:Y110">
    <cfRule type="expression" dxfId="2641" priority="195">
      <formula>AND($D110&lt;&gt;"",$X110="")</formula>
    </cfRule>
  </conditionalFormatting>
  <conditionalFormatting sqref="Z110:AA110">
    <cfRule type="expression" dxfId="2640" priority="194">
      <formula>AND($D110&lt;&gt;"",$Z110="")</formula>
    </cfRule>
  </conditionalFormatting>
  <conditionalFormatting sqref="AB110:AC110">
    <cfRule type="expression" dxfId="2639" priority="193">
      <formula>AND($D110&lt;&gt;"",$AB110="")</formula>
    </cfRule>
  </conditionalFormatting>
  <conditionalFormatting sqref="AD110:AE110">
    <cfRule type="expression" dxfId="2638" priority="192">
      <formula>AND($D110&lt;&gt;"",$AD110="")</formula>
    </cfRule>
  </conditionalFormatting>
  <conditionalFormatting sqref="AF110:AG110">
    <cfRule type="expression" dxfId="2637" priority="191">
      <formula>AND($D110&lt;&gt;"",$AF110="")</formula>
    </cfRule>
  </conditionalFormatting>
  <conditionalFormatting sqref="AH110:AI110">
    <cfRule type="expression" dxfId="2636" priority="190">
      <formula>AND($D110&lt;&gt;"",$AH110="")</formula>
    </cfRule>
  </conditionalFormatting>
  <conditionalFormatting sqref="AJ110:AK110">
    <cfRule type="expression" dxfId="2635" priority="189">
      <formula>AND($D110&lt;&gt;"",$AJ110="")</formula>
    </cfRule>
  </conditionalFormatting>
  <conditionalFormatting sqref="S143:W145">
    <cfRule type="expression" dxfId="2634" priority="40">
      <formula>$AM$144=x</formula>
    </cfRule>
  </conditionalFormatting>
  <conditionalFormatting sqref="AL143:AR145">
    <cfRule type="expression" dxfId="2633" priority="39">
      <formula>$T$144=x</formula>
    </cfRule>
  </conditionalFormatting>
  <conditionalFormatting sqref="R68:W72 R122:W126 R75:W75 R129:W133">
    <cfRule type="expression" dxfId="2632" priority="390">
      <formula>$BL$230=1</formula>
    </cfRule>
  </conditionalFormatting>
  <conditionalFormatting sqref="AK12">
    <cfRule type="expression" dxfId="2631" priority="391">
      <formula>$BL$230=1</formula>
    </cfRule>
  </conditionalFormatting>
  <conditionalFormatting sqref="BF18">
    <cfRule type="expression" dxfId="2630" priority="37">
      <formula>$BL$230=1</formula>
    </cfRule>
  </conditionalFormatting>
  <conditionalFormatting sqref="X102:Y102">
    <cfRule type="expression" dxfId="2629" priority="29">
      <formula>AND($D102&lt;&gt;"",$X102="")</formula>
    </cfRule>
  </conditionalFormatting>
  <conditionalFormatting sqref="Z102:AA102">
    <cfRule type="expression" dxfId="2628" priority="28">
      <formula>AND($D102&lt;&gt;"",$Z102="")</formula>
    </cfRule>
  </conditionalFormatting>
  <conditionalFormatting sqref="AB102:AC102">
    <cfRule type="expression" dxfId="2627" priority="27">
      <formula>AND($D102&lt;&gt;"",$AB102="")</formula>
    </cfRule>
  </conditionalFormatting>
  <conditionalFormatting sqref="AD102:AE102">
    <cfRule type="expression" dxfId="2626" priority="26">
      <formula>AND($D102&lt;&gt;"",$AD102="")</formula>
    </cfRule>
  </conditionalFormatting>
  <conditionalFormatting sqref="AF102:AG102">
    <cfRule type="expression" dxfId="2625" priority="25">
      <formula>AND($D102&lt;&gt;"",$AF102="")</formula>
    </cfRule>
  </conditionalFormatting>
  <conditionalFormatting sqref="AH102:AI102">
    <cfRule type="expression" dxfId="2624" priority="24">
      <formula>AND($D102&lt;&gt;"",$AH102="")</formula>
    </cfRule>
  </conditionalFormatting>
  <conditionalFormatting sqref="AJ102:AK102">
    <cfRule type="expression" dxfId="2623" priority="23">
      <formula>AND($D102&lt;&gt;"",$AJ102="")</formula>
    </cfRule>
  </conditionalFormatting>
  <conditionalFormatting sqref="X101:Y101">
    <cfRule type="expression" dxfId="2622" priority="36">
      <formula>AND($D101&lt;&gt;"",$X101="")</formula>
    </cfRule>
  </conditionalFormatting>
  <conditionalFormatting sqref="Z101:AA101">
    <cfRule type="expression" dxfId="2621" priority="35">
      <formula>AND($D101&lt;&gt;"",$Z101="")</formula>
    </cfRule>
  </conditionalFormatting>
  <conditionalFormatting sqref="AB101:AC101">
    <cfRule type="expression" dxfId="2620" priority="34">
      <formula>AND($D101&lt;&gt;"",$AB101="")</formula>
    </cfRule>
  </conditionalFormatting>
  <conditionalFormatting sqref="AD101:AE101">
    <cfRule type="expression" dxfId="2619" priority="33">
      <formula>AND($D101&lt;&gt;"",$AD101="")</formula>
    </cfRule>
  </conditionalFormatting>
  <conditionalFormatting sqref="AF101:AG101">
    <cfRule type="expression" dxfId="2618" priority="32">
      <formula>AND($D101&lt;&gt;"",$AF101="")</formula>
    </cfRule>
  </conditionalFormatting>
  <conditionalFormatting sqref="AH101:AI101">
    <cfRule type="expression" dxfId="2617" priority="31">
      <formula>AND($D101&lt;&gt;"",$AH101="")</formula>
    </cfRule>
  </conditionalFormatting>
  <conditionalFormatting sqref="AJ101:AK101">
    <cfRule type="expression" dxfId="2616" priority="30">
      <formula>AND($D101&lt;&gt;"",$AJ101="")</formula>
    </cfRule>
  </conditionalFormatting>
  <conditionalFormatting sqref="D176:BG179 D189:BG198 E180:BG188">
    <cfRule type="expression" dxfId="2615" priority="22">
      <formula>$AM$144=x</formula>
    </cfRule>
  </conditionalFormatting>
  <conditionalFormatting sqref="X87:Y87">
    <cfRule type="expression" dxfId="2614" priority="16">
      <formula>AND($D87&lt;&gt;"",$X87="")</formula>
    </cfRule>
  </conditionalFormatting>
  <conditionalFormatting sqref="Z87:AA87">
    <cfRule type="expression" dxfId="2613" priority="15">
      <formula>AND($D87&lt;&gt;"",$Z87="")</formula>
    </cfRule>
  </conditionalFormatting>
  <conditionalFormatting sqref="AB87:AC87">
    <cfRule type="expression" dxfId="2612" priority="14">
      <formula>AND($D87&lt;&gt;"",$AB87="")</formula>
    </cfRule>
  </conditionalFormatting>
  <conditionalFormatting sqref="AD87:AE87">
    <cfRule type="expression" dxfId="2611" priority="13">
      <formula>AND($D87&lt;&gt;"",$AD87="")</formula>
    </cfRule>
  </conditionalFormatting>
  <conditionalFormatting sqref="AF87:AG87">
    <cfRule type="expression" dxfId="2610" priority="12">
      <formula>AND($D87&lt;&gt;"",$AF87="")</formula>
    </cfRule>
  </conditionalFormatting>
  <conditionalFormatting sqref="AH87:AI87">
    <cfRule type="expression" dxfId="2609" priority="11">
      <formula>AND($D87&lt;&gt;"",$AH87="")</formula>
    </cfRule>
  </conditionalFormatting>
  <conditionalFormatting sqref="AJ87:AK87">
    <cfRule type="expression" dxfId="2608" priority="10">
      <formula>AND($D87&lt;&gt;"",$AJ87="")</formula>
    </cfRule>
  </conditionalFormatting>
  <conditionalFormatting sqref="X88:Y88">
    <cfRule type="expression" dxfId="2607" priority="9">
      <formula>AND($D88&lt;&gt;"",$X88="")</formula>
    </cfRule>
  </conditionalFormatting>
  <conditionalFormatting sqref="Z88:AA88">
    <cfRule type="expression" dxfId="2606" priority="8">
      <formula>AND($D88&lt;&gt;"",$Z88="")</formula>
    </cfRule>
  </conditionalFormatting>
  <conditionalFormatting sqref="AB88:AC88">
    <cfRule type="expression" dxfId="2605" priority="7">
      <formula>AND($D88&lt;&gt;"",$AB88="")</formula>
    </cfRule>
  </conditionalFormatting>
  <conditionalFormatting sqref="AD88:AE88">
    <cfRule type="expression" dxfId="2604" priority="6">
      <formula>AND($D88&lt;&gt;"",$AD88="")</formula>
    </cfRule>
  </conditionalFormatting>
  <conditionalFormatting sqref="AF88:AG88">
    <cfRule type="expression" dxfId="2603" priority="5">
      <formula>AND($D88&lt;&gt;"",$AF88="")</formula>
    </cfRule>
  </conditionalFormatting>
  <conditionalFormatting sqref="AH88:AI88">
    <cfRule type="expression" dxfId="2602" priority="4">
      <formula>AND($D88&lt;&gt;"",$AH88="")</formula>
    </cfRule>
  </conditionalFormatting>
  <conditionalFormatting sqref="AJ88:AK88">
    <cfRule type="expression" dxfId="2601" priority="3">
      <formula>AND($D88&lt;&gt;"",$AJ88="")</formula>
    </cfRule>
  </conditionalFormatting>
  <conditionalFormatting sqref="E66:H66">
    <cfRule type="expression" dxfId="2600" priority="2">
      <formula>$I$66&lt;&gt;""</formula>
    </cfRule>
  </conditionalFormatting>
  <conditionalFormatting sqref="R76:W80">
    <cfRule type="expression" dxfId="2599" priority="1">
      <formula>$BL$231=1</formula>
    </cfRule>
  </conditionalFormatting>
  <dataValidations count="21">
    <dataValidation type="list" showInputMessage="1" showErrorMessage="1" sqref="E179:U188">
      <formula1>$BK$176:$BK$186</formula1>
    </dataValidation>
    <dataValidation type="list" allowBlank="1" showInputMessage="1" showErrorMessage="1" sqref="V12:AJ12">
      <formula1>Enfoque</formula1>
    </dataValidation>
    <dataValidation type="list" allowBlank="1" showInputMessage="1" showErrorMessage="1" sqref="E189:U198">
      <formula1>$BK$188:$BK$198</formula1>
    </dataValidation>
    <dataValidation type="date" operator="greaterThanOrEqual" allowBlank="1" showInputMessage="1" showErrorMessage="1" errorTitle="Error de fecha" error="La fecha final debe ser mayor o igual a la inicial." sqref="BG154:BG173 BG179:BG198">
      <formula1>BA154</formula1>
    </dataValidation>
    <dataValidation type="date" allowBlank="1" showInputMessage="1" showErrorMessage="1" sqref="AX9:BF9">
      <formula1>42370</formula1>
      <formula2>43830</formula2>
    </dataValidation>
    <dataValidation type="list" allowBlank="1" showInputMessage="1" showErrorMessage="1" sqref="AT26 AY23:AY24">
      <formula1>Clase_riesgo</formula1>
    </dataValidation>
    <dataValidation type="list" allowBlank="1" showInputMessage="1" showErrorMessage="1" sqref="AN86:AQ95 AN101:AQ110">
      <formula1>IF($D86&lt;&gt;"",Pregunta8)</formula1>
    </dataValidation>
    <dataValidation type="list" allowBlank="1" showInputMessage="1" showErrorMessage="1" sqref="AJ101:AK110 AJ86:AK95">
      <formula1>IF($D86&lt;&gt;"",Pregunta7)</formula1>
    </dataValidation>
    <dataValidation type="list" allowBlank="1" showInputMessage="1" showErrorMessage="1" sqref="AH101:AI110 AH86:AI95">
      <formula1>IF($D86&lt;&gt;"",Pregunta6)</formula1>
    </dataValidation>
    <dataValidation type="list" allowBlank="1" showInputMessage="1" showErrorMessage="1" sqref="AF101:AG110 AF86:AG95">
      <formula1>IF($D86&lt;&gt;"",Pregunta5)</formula1>
    </dataValidation>
    <dataValidation type="list" allowBlank="1" showInputMessage="1" showErrorMessage="1" sqref="AD101:AE110 AD86:AE95">
      <formula1>IF($D86&lt;&gt;"",Pregunta4)</formula1>
    </dataValidation>
    <dataValidation type="list" allowBlank="1" showInputMessage="1" showErrorMessage="1" sqref="AB101:AC110 AB86:AC95">
      <formula1>IF($D86&lt;&gt;"",Pregunta3)</formula1>
    </dataValidation>
    <dataValidation type="list" allowBlank="1" showInputMessage="1" showErrorMessage="1" sqref="Z101:AA110 Z86:AA95">
      <formula1>IF($D86&lt;&gt;"",Pregunta2)</formula1>
    </dataValidation>
    <dataValidation type="list" allowBlank="1" showInputMessage="1" showErrorMessage="1" sqref="X101:Y110 X86:Y95">
      <formula1>IF($D86&lt;&gt;"",Pregunta1)</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allowBlank="1" showInputMessage="1" sqref="X17"/>
    <dataValidation showInputMessage="1" showErrorMessage="1" sqref="D204:D213"/>
    <dataValidation type="list" allowBlank="1" showInputMessage="1" showErrorMessage="1" sqref="T144 AM144">
      <formula1>x</formula1>
    </dataValidation>
    <dataValidation type="list" allowBlank="1" showInputMessage="1" showErrorMessage="1" sqref="D50:I59">
      <formula1>Agente_generador_externas</formula1>
    </dataValidation>
    <dataValidation type="list" allowBlank="1" showInputMessage="1" showErrorMessage="1" sqref="D38:I47">
      <formula1>Agente_generador_internas</formula1>
    </dataValidation>
  </dataValidations>
  <hyperlinks>
    <hyperlink ref="E65:H65" location="Frecuencia!C5" display="Frecuencia"/>
    <hyperlink ref="E66:H66" location="Factibilidad!C12" display="Factibilidad"/>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6"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23907" r:id="rId5" name="Check Box 3">
              <controlPr defaultSize="0" autoFill="0" autoLine="0" autoPict="0">
                <anchor moveWithCells="1">
                  <from>
                    <xdr:col>19</xdr:col>
                    <xdr:colOff>57150</xdr:colOff>
                    <xdr:row>24</xdr:row>
                    <xdr:rowOff>66675</xdr:rowOff>
                  </from>
                  <to>
                    <xdr:col>20</xdr:col>
                    <xdr:colOff>142875</xdr:colOff>
                    <xdr:row>24</xdr:row>
                    <xdr:rowOff>361950</xdr:rowOff>
                  </to>
                </anchor>
              </controlPr>
            </control>
          </mc:Choice>
        </mc:AlternateContent>
        <mc:AlternateContent xmlns:mc="http://schemas.openxmlformats.org/markup-compatibility/2006">
          <mc:Choice Requires="x14">
            <control shapeId="123908"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23909"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23910" r:id="rId8" name="Check Box 6">
              <controlPr defaultSize="0" autoFill="0" autoLine="0" autoPict="0">
                <anchor moveWithCells="1">
                  <from>
                    <xdr:col>44</xdr:col>
                    <xdr:colOff>247650</xdr:colOff>
                    <xdr:row>24</xdr:row>
                    <xdr:rowOff>47625</xdr:rowOff>
                  </from>
                  <to>
                    <xdr:col>45</xdr:col>
                    <xdr:colOff>95250</xdr:colOff>
                    <xdr:row>24</xdr:row>
                    <xdr:rowOff>361950</xdr:rowOff>
                  </to>
                </anchor>
              </controlPr>
            </control>
          </mc:Choice>
        </mc:AlternateContent>
        <mc:AlternateContent xmlns:mc="http://schemas.openxmlformats.org/markup-compatibility/2006">
          <mc:Choice Requires="x14">
            <control shapeId="123911" r:id="rId9" name="Check Box 7">
              <controlPr defaultSize="0" autoFill="0" autoLine="0" autoPict="0">
                <anchor moveWithCells="1">
                  <from>
                    <xdr:col>48</xdr:col>
                    <xdr:colOff>19050</xdr:colOff>
                    <xdr:row>24</xdr:row>
                    <xdr:rowOff>57150</xdr:rowOff>
                  </from>
                  <to>
                    <xdr:col>49</xdr:col>
                    <xdr:colOff>95250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6" id="{23D252E9-B9AE-4803-9B6E-DB63C1DF2314}">
            <xm:f>OR($AP$67=Datos!$S$5,$AP$67=Datos!$T$5)</xm:f>
            <x14:dxf>
              <fill>
                <patternFill>
                  <bgColor rgb="FF92D050"/>
                </patternFill>
              </fill>
            </x14:dxf>
          </x14:cfRule>
          <x14:cfRule type="expression" priority="387" id="{03052268-D5AA-41F0-B058-FFD1F518B208}">
            <xm:f>OR($AP$67=Datos!$S$4,$AP$67=Datos!$T$4)</xm:f>
            <x14:dxf>
              <fill>
                <patternFill>
                  <bgColor rgb="FFFFFF00"/>
                </patternFill>
              </fill>
            </x14:dxf>
          </x14:cfRule>
          <x14:cfRule type="expression" priority="388" id="{2B10EE26-382E-440E-A795-DDFCEB30EAE7}">
            <xm:f>OR($AP$67=Datos!$S$3,$AP$67=Datos!$T$3)</xm:f>
            <x14:dxf>
              <fill>
                <patternFill>
                  <bgColor rgb="FFFFC000"/>
                </patternFill>
              </fill>
            </x14:dxf>
          </x14:cfRule>
          <x14:cfRule type="expression" priority="389" id="{6421F480-1F63-4695-B3D1-A1F527D175D4}">
            <xm:f>OR($AP$67=Datos!$S$2,$AP$67=Datos!$T$2)</xm:f>
            <x14:dxf>
              <fill>
                <patternFill>
                  <bgColor rgb="FFFF0000"/>
                </patternFill>
              </fill>
            </x14:dxf>
          </x14:cfRule>
          <xm:sqref>AP67</xm:sqref>
        </x14:conditionalFormatting>
        <x14:conditionalFormatting xmlns:xm="http://schemas.microsoft.com/office/excel/2006/main">
          <x14:cfRule type="expression" priority="373" id="{DBCF11BF-DBDE-470A-937A-4175E7563948}">
            <xm:f>OR($AP$125=Datos!$S$2,$AP$125=Datos!$T$2)</xm:f>
            <x14:dxf>
              <fill>
                <patternFill>
                  <bgColor rgb="FFFF0000"/>
                </patternFill>
              </fill>
            </x14:dxf>
          </x14:cfRule>
          <x14:cfRule type="expression" priority="374" id="{ECD7E382-9E88-4D65-A3B6-2D263DCAEB15}">
            <xm:f>OR($AP$125=Datos!$S$3,$AP$125=Datos!$T$3)</xm:f>
            <x14:dxf>
              <fill>
                <patternFill>
                  <bgColor rgb="FFFFC000"/>
                </patternFill>
              </fill>
            </x14:dxf>
          </x14:cfRule>
          <x14:cfRule type="expression" priority="375" id="{A53F56AB-4466-4BE0-BB61-4C77F8064424}">
            <xm:f>OR($AP$125=Datos!$S$4,$AP$125=Datos!$T$4)</xm:f>
            <x14:dxf>
              <fill>
                <patternFill>
                  <bgColor rgb="FFFFFF00"/>
                </patternFill>
              </fill>
            </x14:dxf>
          </x14:cfRule>
          <x14:cfRule type="expression" priority="376" id="{F081CB1F-B817-4DFC-8B28-A3604BD566BB}">
            <xm:f>OR($AP$125=Datos!$S$5,$AP$125=Datos!$T$5)</xm:f>
            <x14:dxf>
              <fill>
                <patternFill>
                  <bgColor rgb="FF92D050"/>
                </patternFill>
              </fill>
            </x14:dxf>
          </x14:cfRule>
          <xm:sqref>AP125</xm:sqref>
        </x14:conditionalFormatting>
        <x14:conditionalFormatting xmlns:xm="http://schemas.microsoft.com/office/excel/2006/main">
          <x14:cfRule type="cellIs" priority="277" operator="equal" id="{EF342E6A-78D5-4FAC-8193-00DACAA55FD3}">
            <xm:f>Datos!$AO$2</xm:f>
            <x14:dxf>
              <fill>
                <patternFill>
                  <bgColor rgb="FF92D050"/>
                </patternFill>
              </fill>
            </x14:dxf>
          </x14:cfRule>
          <x14:cfRule type="cellIs" priority="330" operator="equal" id="{3E0FBF3D-155C-4B37-B924-F8D18C4C7A8B}">
            <xm:f>Datos!$AO$4</xm:f>
            <x14:dxf>
              <fill>
                <patternFill>
                  <bgColor theme="5" tint="0.39994506668294322"/>
                </patternFill>
              </fill>
            </x14:dxf>
          </x14:cfRule>
          <x14:cfRule type="cellIs" priority="331" operator="equal" id="{1E302E7F-B519-47DC-8892-7F111A285DC6}">
            <xm:f>Datos!$AO$3</xm:f>
            <x14:dxf>
              <fill>
                <patternFill>
                  <bgColor rgb="FFFFFF00"/>
                </patternFill>
              </fill>
            </x14:dxf>
          </x14:cfRule>
          <xm:sqref>AL86</xm:sqref>
        </x14:conditionalFormatting>
        <x14:conditionalFormatting xmlns:xm="http://schemas.microsoft.com/office/excel/2006/main">
          <x14:cfRule type="cellIs" priority="274" operator="equal" id="{12B9E73F-CE52-4749-A001-8BDE9339FC75}">
            <xm:f>Datos!$AO$2</xm:f>
            <x14:dxf>
              <fill>
                <patternFill>
                  <bgColor rgb="FF92D050"/>
                </patternFill>
              </fill>
            </x14:dxf>
          </x14:cfRule>
          <x14:cfRule type="cellIs" priority="275" operator="equal" id="{8403C723-074F-459E-9569-E8F2DE361D2B}">
            <xm:f>Datos!$AO$4</xm:f>
            <x14:dxf>
              <fill>
                <patternFill>
                  <bgColor theme="5" tint="0.39994506668294322"/>
                </patternFill>
              </fill>
            </x14:dxf>
          </x14:cfRule>
          <x14:cfRule type="cellIs" priority="276" operator="equal" id="{245EA522-A734-491F-A8B2-2C14C0396896}">
            <xm:f>Datos!$AO$3</xm:f>
            <x14:dxf>
              <fill>
                <patternFill>
                  <bgColor rgb="FFFFFF00"/>
                </patternFill>
              </fill>
            </x14:dxf>
          </x14:cfRule>
          <xm:sqref>AL87</xm:sqref>
        </x14:conditionalFormatting>
        <x14:conditionalFormatting xmlns:xm="http://schemas.microsoft.com/office/excel/2006/main">
          <x14:cfRule type="cellIs" priority="271" operator="equal" id="{797A55B7-C296-42A5-8687-96D2F78AD6D1}">
            <xm:f>Datos!$AO$2</xm:f>
            <x14:dxf>
              <fill>
                <patternFill>
                  <bgColor rgb="FF92D050"/>
                </patternFill>
              </fill>
            </x14:dxf>
          </x14:cfRule>
          <x14:cfRule type="cellIs" priority="272" operator="equal" id="{22701103-172D-47B9-9293-15ECAFBA7E76}">
            <xm:f>Datos!$AO$4</xm:f>
            <x14:dxf>
              <fill>
                <patternFill>
                  <bgColor theme="5" tint="0.39994506668294322"/>
                </patternFill>
              </fill>
            </x14:dxf>
          </x14:cfRule>
          <x14:cfRule type="cellIs" priority="273" operator="equal" id="{D589CCFE-6E39-44B2-94EA-8F309442D427}">
            <xm:f>Datos!$AO$3</xm:f>
            <x14:dxf>
              <fill>
                <patternFill>
                  <bgColor rgb="FFFFFF00"/>
                </patternFill>
              </fill>
            </x14:dxf>
          </x14:cfRule>
          <xm:sqref>AL88</xm:sqref>
        </x14:conditionalFormatting>
        <x14:conditionalFormatting xmlns:xm="http://schemas.microsoft.com/office/excel/2006/main">
          <x14:cfRule type="cellIs" priority="268" operator="equal" id="{E5E0AD2F-4965-487B-A247-1381E4BE91F7}">
            <xm:f>Datos!$AO$2</xm:f>
            <x14:dxf>
              <fill>
                <patternFill>
                  <bgColor rgb="FF92D050"/>
                </patternFill>
              </fill>
            </x14:dxf>
          </x14:cfRule>
          <x14:cfRule type="cellIs" priority="269" operator="equal" id="{DC6274F5-EE1B-4ADD-A813-4FBE4DF86D41}">
            <xm:f>Datos!$AO$4</xm:f>
            <x14:dxf>
              <fill>
                <patternFill>
                  <bgColor theme="5" tint="0.39994506668294322"/>
                </patternFill>
              </fill>
            </x14:dxf>
          </x14:cfRule>
          <x14:cfRule type="cellIs" priority="270" operator="equal" id="{6359994F-CB76-455B-89D4-F8049944D6D1}">
            <xm:f>Datos!$AO$3</xm:f>
            <x14:dxf>
              <fill>
                <patternFill>
                  <bgColor rgb="FFFFFF00"/>
                </patternFill>
              </fill>
            </x14:dxf>
          </x14:cfRule>
          <xm:sqref>AL89</xm:sqref>
        </x14:conditionalFormatting>
        <x14:conditionalFormatting xmlns:xm="http://schemas.microsoft.com/office/excel/2006/main">
          <x14:cfRule type="cellIs" priority="265" operator="equal" id="{0E6C7839-F622-4AA4-B798-7B5040DDDE96}">
            <xm:f>Datos!$AO$2</xm:f>
            <x14:dxf>
              <fill>
                <patternFill>
                  <bgColor rgb="FF92D050"/>
                </patternFill>
              </fill>
            </x14:dxf>
          </x14:cfRule>
          <x14:cfRule type="cellIs" priority="266" operator="equal" id="{F8040CD8-9329-4F47-AB68-2041B3DFFBAB}">
            <xm:f>Datos!$AO$4</xm:f>
            <x14:dxf>
              <fill>
                <patternFill>
                  <bgColor theme="5" tint="0.39994506668294322"/>
                </patternFill>
              </fill>
            </x14:dxf>
          </x14:cfRule>
          <x14:cfRule type="cellIs" priority="267" operator="equal" id="{694FD473-4F73-49CB-AB5C-FA4E3F136D50}">
            <xm:f>Datos!$AO$3</xm:f>
            <x14:dxf>
              <fill>
                <patternFill>
                  <bgColor rgb="FFFFFF00"/>
                </patternFill>
              </fill>
            </x14:dxf>
          </x14:cfRule>
          <xm:sqref>AL90</xm:sqref>
        </x14:conditionalFormatting>
        <x14:conditionalFormatting xmlns:xm="http://schemas.microsoft.com/office/excel/2006/main">
          <x14:cfRule type="cellIs" priority="262" operator="equal" id="{BAA7F911-FC56-4856-A766-ABE39107F846}">
            <xm:f>Datos!$AO$2</xm:f>
            <x14:dxf>
              <fill>
                <patternFill>
                  <bgColor rgb="FF92D050"/>
                </patternFill>
              </fill>
            </x14:dxf>
          </x14:cfRule>
          <x14:cfRule type="cellIs" priority="263" operator="equal" id="{D8551F0A-0269-40D3-B0A4-A25A522ACB4D}">
            <xm:f>Datos!$AO$4</xm:f>
            <x14:dxf>
              <fill>
                <patternFill>
                  <bgColor theme="5" tint="0.39994506668294322"/>
                </patternFill>
              </fill>
            </x14:dxf>
          </x14:cfRule>
          <x14:cfRule type="cellIs" priority="264" operator="equal" id="{6BB3EE6C-5915-4569-A402-6C7F1A85CBD1}">
            <xm:f>Datos!$AO$3</xm:f>
            <x14:dxf>
              <fill>
                <patternFill>
                  <bgColor rgb="FFFFFF00"/>
                </patternFill>
              </fill>
            </x14:dxf>
          </x14:cfRule>
          <xm:sqref>AL91</xm:sqref>
        </x14:conditionalFormatting>
        <x14:conditionalFormatting xmlns:xm="http://schemas.microsoft.com/office/excel/2006/main">
          <x14:cfRule type="cellIs" priority="259" operator="equal" id="{86F549FD-705C-4877-9FE1-89CD351AFDD6}">
            <xm:f>Datos!$AO$2</xm:f>
            <x14:dxf>
              <fill>
                <patternFill>
                  <bgColor rgb="FF92D050"/>
                </patternFill>
              </fill>
            </x14:dxf>
          </x14:cfRule>
          <x14:cfRule type="cellIs" priority="260" operator="equal" id="{C81F9C3B-813F-44A8-A52D-A2143B81A7D3}">
            <xm:f>Datos!$AO$4</xm:f>
            <x14:dxf>
              <fill>
                <patternFill>
                  <bgColor theme="5" tint="0.39994506668294322"/>
                </patternFill>
              </fill>
            </x14:dxf>
          </x14:cfRule>
          <x14:cfRule type="cellIs" priority="261" operator="equal" id="{328A2985-3F2F-4DC6-A643-FC6ABF1E203E}">
            <xm:f>Datos!$AO$3</xm:f>
            <x14:dxf>
              <fill>
                <patternFill>
                  <bgColor rgb="FFFFFF00"/>
                </patternFill>
              </fill>
            </x14:dxf>
          </x14:cfRule>
          <xm:sqref>AL92</xm:sqref>
        </x14:conditionalFormatting>
        <x14:conditionalFormatting xmlns:xm="http://schemas.microsoft.com/office/excel/2006/main">
          <x14:cfRule type="cellIs" priority="256" operator="equal" id="{2963FE81-FBD5-4C59-B209-7F72397158B8}">
            <xm:f>Datos!$AO$2</xm:f>
            <x14:dxf>
              <fill>
                <patternFill>
                  <bgColor rgb="FF92D050"/>
                </patternFill>
              </fill>
            </x14:dxf>
          </x14:cfRule>
          <x14:cfRule type="cellIs" priority="257" operator="equal" id="{229B8904-FADF-4DC9-8107-8CE2B66E5151}">
            <xm:f>Datos!$AO$4</xm:f>
            <x14:dxf>
              <fill>
                <patternFill>
                  <bgColor theme="5" tint="0.39994506668294322"/>
                </patternFill>
              </fill>
            </x14:dxf>
          </x14:cfRule>
          <x14:cfRule type="cellIs" priority="258" operator="equal" id="{FBB094E3-7999-43EC-AA8A-F783374F13A6}">
            <xm:f>Datos!$AO$3</xm:f>
            <x14:dxf>
              <fill>
                <patternFill>
                  <bgColor rgb="FFFFFF00"/>
                </patternFill>
              </fill>
            </x14:dxf>
          </x14:cfRule>
          <xm:sqref>AL93</xm:sqref>
        </x14:conditionalFormatting>
        <x14:conditionalFormatting xmlns:xm="http://schemas.microsoft.com/office/excel/2006/main">
          <x14:cfRule type="cellIs" priority="253" operator="equal" id="{B0EE38C4-BA08-438F-9C62-2BD740C546F9}">
            <xm:f>Datos!$AO$2</xm:f>
            <x14:dxf>
              <fill>
                <patternFill>
                  <bgColor rgb="FF92D050"/>
                </patternFill>
              </fill>
            </x14:dxf>
          </x14:cfRule>
          <x14:cfRule type="cellIs" priority="254" operator="equal" id="{96755C93-AE5E-485A-831E-706A4843820A}">
            <xm:f>Datos!$AO$4</xm:f>
            <x14:dxf>
              <fill>
                <patternFill>
                  <bgColor theme="5" tint="0.39994506668294322"/>
                </patternFill>
              </fill>
            </x14:dxf>
          </x14:cfRule>
          <x14:cfRule type="cellIs" priority="255" operator="equal" id="{F0A1ADE3-1511-4187-8308-95D7C846FD1B}">
            <xm:f>Datos!$AO$3</xm:f>
            <x14:dxf>
              <fill>
                <patternFill>
                  <bgColor rgb="FFFFFF00"/>
                </patternFill>
              </fill>
            </x14:dxf>
          </x14:cfRule>
          <xm:sqref>AL94</xm:sqref>
        </x14:conditionalFormatting>
        <x14:conditionalFormatting xmlns:xm="http://schemas.microsoft.com/office/excel/2006/main">
          <x14:cfRule type="cellIs" priority="250" operator="equal" id="{AD5A1FF5-32C4-441B-95F1-7A4F4099ABF8}">
            <xm:f>Datos!$AO$2</xm:f>
            <x14:dxf>
              <fill>
                <patternFill>
                  <bgColor rgb="FF92D050"/>
                </patternFill>
              </fill>
            </x14:dxf>
          </x14:cfRule>
          <x14:cfRule type="cellIs" priority="251" operator="equal" id="{FC438E51-5650-460B-9224-5290FB450D21}">
            <xm:f>Datos!$AO$4</xm:f>
            <x14:dxf>
              <fill>
                <patternFill>
                  <bgColor theme="5" tint="0.39994506668294322"/>
                </patternFill>
              </fill>
            </x14:dxf>
          </x14:cfRule>
          <x14:cfRule type="cellIs" priority="252" operator="equal" id="{8B58D21B-2B39-4830-9882-89070A2A5CA8}">
            <xm:f>Datos!$AO$3</xm:f>
            <x14:dxf>
              <fill>
                <patternFill>
                  <bgColor rgb="FFFFFF00"/>
                </patternFill>
              </fill>
            </x14:dxf>
          </x14:cfRule>
          <xm:sqref>AL95</xm:sqref>
        </x14:conditionalFormatting>
        <x14:conditionalFormatting xmlns:xm="http://schemas.microsoft.com/office/excel/2006/main">
          <x14:cfRule type="cellIs" priority="247" operator="equal" id="{19248189-3DF4-49A1-BCAE-3877754F8C8C}">
            <xm:f>Datos!$AO$4</xm:f>
            <x14:dxf>
              <fill>
                <patternFill>
                  <bgColor theme="5" tint="0.39994506668294322"/>
                </patternFill>
              </fill>
            </x14:dxf>
          </x14:cfRule>
          <x14:cfRule type="cellIs" priority="248" operator="equal" id="{BD6D36A7-6B51-474C-B987-14AA98921400}">
            <xm:f>Datos!$AO$3</xm:f>
            <x14:dxf>
              <fill>
                <patternFill>
                  <bgColor rgb="FFFFFF00"/>
                </patternFill>
              </fill>
            </x14:dxf>
          </x14:cfRule>
          <x14:cfRule type="cellIs" priority="249" operator="equal" id="{AC822931-9BD5-412E-84F7-D6651F3A4F98}">
            <xm:f>Datos!$AO$2</xm:f>
            <x14:dxf>
              <fill>
                <patternFill>
                  <bgColor rgb="FF92D050"/>
                </patternFill>
              </fill>
            </x14:dxf>
          </x14:cfRule>
          <xm:sqref>AT87</xm:sqref>
        </x14:conditionalFormatting>
        <x14:conditionalFormatting xmlns:xm="http://schemas.microsoft.com/office/excel/2006/main">
          <x14:cfRule type="cellIs" priority="188" operator="equal" id="{3A6CD8A6-B1ED-4A0D-9A9E-B3BAA43F1FB7}">
            <xm:f>Datos!$AO$2</xm:f>
            <x14:dxf>
              <fill>
                <patternFill>
                  <bgColor rgb="FF92D050"/>
                </patternFill>
              </fill>
            </x14:dxf>
          </x14:cfRule>
          <x14:cfRule type="cellIs" priority="245" operator="equal" id="{BC2C0E5A-6AFA-4701-A412-52A5B57F6E28}">
            <xm:f>Datos!$AO$4</xm:f>
            <x14:dxf>
              <fill>
                <patternFill>
                  <bgColor theme="5" tint="0.39994506668294322"/>
                </patternFill>
              </fill>
            </x14:dxf>
          </x14:cfRule>
          <x14:cfRule type="cellIs" priority="246" operator="equal" id="{8957659C-CD4A-43FD-91A6-88052B938D82}">
            <xm:f>Datos!$AO$3</xm:f>
            <x14:dxf>
              <fill>
                <patternFill>
                  <bgColor rgb="FFFFFF00"/>
                </patternFill>
              </fill>
            </x14:dxf>
          </x14:cfRule>
          <xm:sqref>AL101</xm:sqref>
        </x14:conditionalFormatting>
        <x14:conditionalFormatting xmlns:xm="http://schemas.microsoft.com/office/excel/2006/main">
          <x14:cfRule type="cellIs" priority="185" operator="equal" id="{2513B160-97EF-4949-B48E-AA5AADFDFCF8}">
            <xm:f>Datos!$AO$4</xm:f>
            <x14:dxf>
              <fill>
                <patternFill>
                  <bgColor theme="5" tint="0.39994506668294322"/>
                </patternFill>
              </fill>
            </x14:dxf>
          </x14:cfRule>
          <x14:cfRule type="cellIs" priority="186" operator="equal" id="{0AEC9F81-86D4-445D-BC20-1FF02D64179A}">
            <xm:f>Datos!$AO$3</xm:f>
            <x14:dxf>
              <fill>
                <patternFill>
                  <bgColor rgb="FFFFFF00"/>
                </patternFill>
              </fill>
            </x14:dxf>
          </x14:cfRule>
          <x14:cfRule type="cellIs" priority="187" operator="equal" id="{55F22CEE-D7A8-461E-A224-701322E17CF2}">
            <xm:f>Datos!$AO$2</xm:f>
            <x14:dxf>
              <fill>
                <patternFill>
                  <bgColor rgb="FF92D050"/>
                </patternFill>
              </fill>
            </x14:dxf>
          </x14:cfRule>
          <xm:sqref>AR102</xm:sqref>
        </x14:conditionalFormatting>
        <x14:conditionalFormatting xmlns:xm="http://schemas.microsoft.com/office/excel/2006/main">
          <x14:cfRule type="cellIs" priority="182" operator="equal" id="{8BCC33D6-9A3D-41C9-8AF5-B3D74DADC424}">
            <xm:f>Datos!$AO$4</xm:f>
            <x14:dxf>
              <fill>
                <patternFill>
                  <bgColor theme="5" tint="0.39994506668294322"/>
                </patternFill>
              </fill>
            </x14:dxf>
          </x14:cfRule>
          <x14:cfRule type="cellIs" priority="183" operator="equal" id="{43338A28-DBE5-4768-AB0B-3BE8F3BBBB06}">
            <xm:f>Datos!$AO$3</xm:f>
            <x14:dxf>
              <fill>
                <patternFill>
                  <bgColor rgb="FFFFFF00"/>
                </patternFill>
              </fill>
            </x14:dxf>
          </x14:cfRule>
          <x14:cfRule type="cellIs" priority="184" operator="equal" id="{2C3A3898-B347-4CB4-9016-A5052B340720}">
            <xm:f>Datos!$AO$2</xm:f>
            <x14:dxf>
              <fill>
                <patternFill>
                  <bgColor rgb="FF92D050"/>
                </patternFill>
              </fill>
            </x14:dxf>
          </x14:cfRule>
          <xm:sqref>AT102</xm:sqref>
        </x14:conditionalFormatting>
        <x14:conditionalFormatting xmlns:xm="http://schemas.microsoft.com/office/excel/2006/main">
          <x14:cfRule type="cellIs" priority="327" operator="equal" id="{99A32798-E694-47B1-A13E-1FAF962ED8EB}">
            <xm:f>Datos!$AO$4</xm:f>
            <x14:dxf>
              <fill>
                <patternFill>
                  <bgColor theme="5" tint="0.39994506668294322"/>
                </patternFill>
              </fill>
            </x14:dxf>
          </x14:cfRule>
          <x14:cfRule type="cellIs" priority="328" operator="equal" id="{C6E392EA-F8F8-455C-B037-7545C7BB873C}">
            <xm:f>Datos!$AO$3</xm:f>
            <x14:dxf>
              <fill>
                <patternFill>
                  <bgColor rgb="FFFFFF00"/>
                </patternFill>
              </fill>
            </x14:dxf>
          </x14:cfRule>
          <x14:cfRule type="cellIs" priority="329" operator="equal" id="{13DDE82D-5D50-4B14-A8D7-1E38971C7A96}">
            <xm:f>Datos!$AO2</xm:f>
            <x14:dxf>
              <fill>
                <patternFill>
                  <bgColor rgb="FF92D050"/>
                </patternFill>
              </fill>
            </x14:dxf>
          </x14:cfRule>
          <xm:sqref>AR86</xm:sqref>
        </x14:conditionalFormatting>
        <x14:conditionalFormatting xmlns:xm="http://schemas.microsoft.com/office/excel/2006/main">
          <x14:cfRule type="cellIs" priority="179" operator="equal" id="{C2A74CF0-220D-4834-8D19-E4B6E1BD0C4D}">
            <xm:f>Datos!$AO$4</xm:f>
            <x14:dxf>
              <fill>
                <patternFill>
                  <bgColor theme="5" tint="0.39994506668294322"/>
                </patternFill>
              </fill>
            </x14:dxf>
          </x14:cfRule>
          <x14:cfRule type="cellIs" priority="180" operator="equal" id="{0B6AF76D-A490-4466-B850-643A9D0EE3DD}">
            <xm:f>Datos!$AO$3</xm:f>
            <x14:dxf>
              <fill>
                <patternFill>
                  <bgColor rgb="FFFFFF00"/>
                </patternFill>
              </fill>
            </x14:dxf>
          </x14:cfRule>
          <x14:cfRule type="cellIs" priority="181" operator="equal" id="{89FB6EF7-57A3-45F9-9FFC-39BD05DB7E73}">
            <xm:f>Datos!$AO$2</xm:f>
            <x14:dxf>
              <fill>
                <patternFill>
                  <bgColor rgb="FF92D050"/>
                </patternFill>
              </fill>
            </x14:dxf>
          </x14:cfRule>
          <xm:sqref>AR87</xm:sqref>
        </x14:conditionalFormatting>
        <x14:conditionalFormatting xmlns:xm="http://schemas.microsoft.com/office/excel/2006/main">
          <x14:cfRule type="cellIs" priority="176" operator="equal" id="{AB87108C-D699-4416-9082-A1D1288BC529}">
            <xm:f>Datos!$AO$4</xm:f>
            <x14:dxf>
              <fill>
                <patternFill>
                  <bgColor theme="5" tint="0.39994506668294322"/>
                </patternFill>
              </fill>
            </x14:dxf>
          </x14:cfRule>
          <x14:cfRule type="cellIs" priority="177" operator="equal" id="{34D073AB-791D-4647-96F3-5070BD8B9427}">
            <xm:f>Datos!$AO$3</xm:f>
            <x14:dxf>
              <fill>
                <patternFill>
                  <bgColor rgb="FFFFFF00"/>
                </patternFill>
              </fill>
            </x14:dxf>
          </x14:cfRule>
          <x14:cfRule type="cellIs" priority="178" operator="equal" id="{8D9F9468-9855-4523-A3B3-8A664D9FCBF8}">
            <xm:f>Datos!$AO$2</xm:f>
            <x14:dxf>
              <fill>
                <patternFill>
                  <bgColor rgb="FF92D050"/>
                </patternFill>
              </fill>
            </x14:dxf>
          </x14:cfRule>
          <xm:sqref>AR88</xm:sqref>
        </x14:conditionalFormatting>
        <x14:conditionalFormatting xmlns:xm="http://schemas.microsoft.com/office/excel/2006/main">
          <x14:cfRule type="cellIs" priority="173" operator="equal" id="{E99377F1-8757-4535-AA2B-B4FDCE5ADB6F}">
            <xm:f>Datos!$AO$4</xm:f>
            <x14:dxf>
              <fill>
                <patternFill>
                  <bgColor theme="5" tint="0.39994506668294322"/>
                </patternFill>
              </fill>
            </x14:dxf>
          </x14:cfRule>
          <x14:cfRule type="cellIs" priority="174" operator="equal" id="{8CCF5C23-61B4-48F9-A904-84D52CDE2097}">
            <xm:f>Datos!$AO$3</xm:f>
            <x14:dxf>
              <fill>
                <patternFill>
                  <bgColor rgb="FFFFFF00"/>
                </patternFill>
              </fill>
            </x14:dxf>
          </x14:cfRule>
          <x14:cfRule type="cellIs" priority="175" operator="equal" id="{286078A9-3FE1-437D-84A7-1468BABDAE73}">
            <xm:f>Datos!$AO$2</xm:f>
            <x14:dxf>
              <fill>
                <patternFill>
                  <bgColor rgb="FF92D050"/>
                </patternFill>
              </fill>
            </x14:dxf>
          </x14:cfRule>
          <xm:sqref>AR89</xm:sqref>
        </x14:conditionalFormatting>
        <x14:conditionalFormatting xmlns:xm="http://schemas.microsoft.com/office/excel/2006/main">
          <x14:cfRule type="cellIs" priority="170" operator="equal" id="{EBA8610B-F807-41AA-A658-A075241D2B85}">
            <xm:f>Datos!$AO$4</xm:f>
            <x14:dxf>
              <fill>
                <patternFill>
                  <bgColor theme="5" tint="0.39994506668294322"/>
                </patternFill>
              </fill>
            </x14:dxf>
          </x14:cfRule>
          <x14:cfRule type="cellIs" priority="171" operator="equal" id="{0E65FE30-DDE0-4AB1-A978-C425905E083D}">
            <xm:f>Datos!$AO$3</xm:f>
            <x14:dxf>
              <fill>
                <patternFill>
                  <bgColor rgb="FFFFFF00"/>
                </patternFill>
              </fill>
            </x14:dxf>
          </x14:cfRule>
          <x14:cfRule type="cellIs" priority="172" operator="equal" id="{F0460356-9BC3-49FD-AC15-AA0CE82813CD}">
            <xm:f>Datos!$AO$2</xm:f>
            <x14:dxf>
              <fill>
                <patternFill>
                  <bgColor rgb="FF92D050"/>
                </patternFill>
              </fill>
            </x14:dxf>
          </x14:cfRule>
          <xm:sqref>AR90</xm:sqref>
        </x14:conditionalFormatting>
        <x14:conditionalFormatting xmlns:xm="http://schemas.microsoft.com/office/excel/2006/main">
          <x14:cfRule type="cellIs" priority="167" operator="equal" id="{C01F58CD-F737-486B-904B-348B0EB63461}">
            <xm:f>Datos!$AO$4</xm:f>
            <x14:dxf>
              <fill>
                <patternFill>
                  <bgColor theme="5" tint="0.39994506668294322"/>
                </patternFill>
              </fill>
            </x14:dxf>
          </x14:cfRule>
          <x14:cfRule type="cellIs" priority="168" operator="equal" id="{D9D7896B-1BE9-455B-91C9-E315137CF1BD}">
            <xm:f>Datos!$AO$3</xm:f>
            <x14:dxf>
              <fill>
                <patternFill>
                  <bgColor rgb="FFFFFF00"/>
                </patternFill>
              </fill>
            </x14:dxf>
          </x14:cfRule>
          <x14:cfRule type="cellIs" priority="169" operator="equal" id="{C439989C-FDEE-430F-A9CB-FD1E36A598DA}">
            <xm:f>Datos!$AO$2</xm:f>
            <x14:dxf>
              <fill>
                <patternFill>
                  <bgColor rgb="FF92D050"/>
                </patternFill>
              </fill>
            </x14:dxf>
          </x14:cfRule>
          <xm:sqref>AR91</xm:sqref>
        </x14:conditionalFormatting>
        <x14:conditionalFormatting xmlns:xm="http://schemas.microsoft.com/office/excel/2006/main">
          <x14:cfRule type="cellIs" priority="164" operator="equal" id="{B72999C1-EBE9-4FA3-9400-F3D8AF54FA14}">
            <xm:f>Datos!$AO$4</xm:f>
            <x14:dxf>
              <fill>
                <patternFill>
                  <bgColor theme="5" tint="0.39994506668294322"/>
                </patternFill>
              </fill>
            </x14:dxf>
          </x14:cfRule>
          <x14:cfRule type="cellIs" priority="165" operator="equal" id="{8F331EEC-6BC4-4A3B-9489-6EC4DC1EDEDA}">
            <xm:f>Datos!$AO$3</xm:f>
            <x14:dxf>
              <fill>
                <patternFill>
                  <bgColor rgb="FFFFFF00"/>
                </patternFill>
              </fill>
            </x14:dxf>
          </x14:cfRule>
          <x14:cfRule type="cellIs" priority="166" operator="equal" id="{8A2C587E-92D7-4CBA-A2DE-8B28A7CE0C71}">
            <xm:f>Datos!$AO$2</xm:f>
            <x14:dxf>
              <fill>
                <patternFill>
                  <bgColor rgb="FF92D050"/>
                </patternFill>
              </fill>
            </x14:dxf>
          </x14:cfRule>
          <xm:sqref>AR92</xm:sqref>
        </x14:conditionalFormatting>
        <x14:conditionalFormatting xmlns:xm="http://schemas.microsoft.com/office/excel/2006/main">
          <x14:cfRule type="cellIs" priority="161" operator="equal" id="{EECF24F1-88E0-4155-9FE2-902A7E8E2156}">
            <xm:f>Datos!$AO$4</xm:f>
            <x14:dxf>
              <fill>
                <patternFill>
                  <bgColor theme="5" tint="0.39994506668294322"/>
                </patternFill>
              </fill>
            </x14:dxf>
          </x14:cfRule>
          <x14:cfRule type="cellIs" priority="162" operator="equal" id="{B486F219-00A5-40EE-BC94-B3CB1ABA30F9}">
            <xm:f>Datos!$AO$3</xm:f>
            <x14:dxf>
              <fill>
                <patternFill>
                  <bgColor rgb="FFFFFF00"/>
                </patternFill>
              </fill>
            </x14:dxf>
          </x14:cfRule>
          <x14:cfRule type="cellIs" priority="163" operator="equal" id="{E8BFDE22-A817-4387-9B5F-97FF2AA0F2E1}">
            <xm:f>Datos!$AO$2</xm:f>
            <x14:dxf>
              <fill>
                <patternFill>
                  <bgColor rgb="FF92D050"/>
                </patternFill>
              </fill>
            </x14:dxf>
          </x14:cfRule>
          <xm:sqref>AR93</xm:sqref>
        </x14:conditionalFormatting>
        <x14:conditionalFormatting xmlns:xm="http://schemas.microsoft.com/office/excel/2006/main">
          <x14:cfRule type="cellIs" priority="158" operator="equal" id="{F31483CA-BFBB-4E90-8898-07423B44C3D0}">
            <xm:f>Datos!$AO$4</xm:f>
            <x14:dxf>
              <fill>
                <patternFill>
                  <bgColor theme="5" tint="0.39994506668294322"/>
                </patternFill>
              </fill>
            </x14:dxf>
          </x14:cfRule>
          <x14:cfRule type="cellIs" priority="159" operator="equal" id="{503D2AE8-BDFF-4A76-8C86-3A21BB8A4371}">
            <xm:f>Datos!$AO$3</xm:f>
            <x14:dxf>
              <fill>
                <patternFill>
                  <bgColor rgb="FFFFFF00"/>
                </patternFill>
              </fill>
            </x14:dxf>
          </x14:cfRule>
          <x14:cfRule type="cellIs" priority="160" operator="equal" id="{F58E11FB-DE30-4FC0-8215-21DD98D4D6F7}">
            <xm:f>Datos!$AO$2</xm:f>
            <x14:dxf>
              <fill>
                <patternFill>
                  <bgColor rgb="FF92D050"/>
                </patternFill>
              </fill>
            </x14:dxf>
          </x14:cfRule>
          <xm:sqref>AR94</xm:sqref>
        </x14:conditionalFormatting>
        <x14:conditionalFormatting xmlns:xm="http://schemas.microsoft.com/office/excel/2006/main">
          <x14:cfRule type="cellIs" priority="155" operator="equal" id="{94FE4A52-4390-4052-9E75-F0EDE1FB54F5}">
            <xm:f>Datos!$AO$4</xm:f>
            <x14:dxf>
              <fill>
                <patternFill>
                  <bgColor theme="5" tint="0.39994506668294322"/>
                </patternFill>
              </fill>
            </x14:dxf>
          </x14:cfRule>
          <x14:cfRule type="cellIs" priority="156" operator="equal" id="{0247F397-3FE5-438E-8789-AD78E44A4326}">
            <xm:f>Datos!$AO$3</xm:f>
            <x14:dxf>
              <fill>
                <patternFill>
                  <bgColor rgb="FFFFFF00"/>
                </patternFill>
              </fill>
            </x14:dxf>
          </x14:cfRule>
          <x14:cfRule type="cellIs" priority="157" operator="equal" id="{C8DE4F27-969E-484B-BF04-6B229A90AF1C}">
            <xm:f>Datos!$AO$2</xm:f>
            <x14:dxf>
              <fill>
                <patternFill>
                  <bgColor rgb="FF92D050"/>
                </patternFill>
              </fill>
            </x14:dxf>
          </x14:cfRule>
          <xm:sqref>AR95</xm:sqref>
        </x14:conditionalFormatting>
        <x14:conditionalFormatting xmlns:xm="http://schemas.microsoft.com/office/excel/2006/main">
          <x14:cfRule type="cellIs" priority="152" operator="equal" id="{6C17BC09-B201-4FB1-AC1A-DAE7590E7F50}">
            <xm:f>Datos!$AO$4</xm:f>
            <x14:dxf>
              <fill>
                <patternFill>
                  <bgColor theme="5" tint="0.39994506668294322"/>
                </patternFill>
              </fill>
            </x14:dxf>
          </x14:cfRule>
          <x14:cfRule type="cellIs" priority="153" operator="equal" id="{0CBF9F0B-5A02-4231-A2E6-6DD8ACE456A6}">
            <xm:f>Datos!$AO$3</xm:f>
            <x14:dxf>
              <fill>
                <patternFill>
                  <bgColor rgb="FFFFFF00"/>
                </patternFill>
              </fill>
            </x14:dxf>
          </x14:cfRule>
          <x14:cfRule type="cellIs" priority="154" operator="equal" id="{D3CE9D42-858B-4EEF-B534-0B55CB0F8DBB}">
            <xm:f>Datos!$AO$2</xm:f>
            <x14:dxf>
              <fill>
                <patternFill>
                  <bgColor rgb="FF92D050"/>
                </patternFill>
              </fill>
            </x14:dxf>
          </x14:cfRule>
          <xm:sqref>AT86</xm:sqref>
        </x14:conditionalFormatting>
        <x14:conditionalFormatting xmlns:xm="http://schemas.microsoft.com/office/excel/2006/main">
          <x14:cfRule type="cellIs" priority="149" operator="equal" id="{AE7C2AA5-BCED-4E48-9766-930CECBBEEB9}">
            <xm:f>Datos!$AO$4</xm:f>
            <x14:dxf>
              <fill>
                <patternFill>
                  <bgColor theme="5" tint="0.39994506668294322"/>
                </patternFill>
              </fill>
            </x14:dxf>
          </x14:cfRule>
          <x14:cfRule type="cellIs" priority="150" operator="equal" id="{28642F7F-F465-49E4-804C-2384BEC10C1E}">
            <xm:f>Datos!$AO$3</xm:f>
            <x14:dxf>
              <fill>
                <patternFill>
                  <bgColor rgb="FFFFFF00"/>
                </patternFill>
              </fill>
            </x14:dxf>
          </x14:cfRule>
          <x14:cfRule type="cellIs" priority="151" operator="equal" id="{7B61B6A3-BF00-4329-8BCC-BC50A1DDB8CD}">
            <xm:f>Datos!$AO$2</xm:f>
            <x14:dxf>
              <fill>
                <patternFill>
                  <bgColor rgb="FF92D050"/>
                </patternFill>
              </fill>
            </x14:dxf>
          </x14:cfRule>
          <xm:sqref>AT88</xm:sqref>
        </x14:conditionalFormatting>
        <x14:conditionalFormatting xmlns:xm="http://schemas.microsoft.com/office/excel/2006/main">
          <x14:cfRule type="cellIs" priority="146" operator="equal" id="{9E4E0BE4-3CBB-47F5-BF68-E3ED1B79DAEC}">
            <xm:f>Datos!$AO$4</xm:f>
            <x14:dxf>
              <fill>
                <patternFill>
                  <bgColor theme="5" tint="0.39994506668294322"/>
                </patternFill>
              </fill>
            </x14:dxf>
          </x14:cfRule>
          <x14:cfRule type="cellIs" priority="147" operator="equal" id="{0F2AEDA1-F502-4626-A69D-2C16E187B002}">
            <xm:f>Datos!$AO$3</xm:f>
            <x14:dxf>
              <fill>
                <patternFill>
                  <bgColor rgb="FFFFFF00"/>
                </patternFill>
              </fill>
            </x14:dxf>
          </x14:cfRule>
          <x14:cfRule type="cellIs" priority="148" operator="equal" id="{7F21D6B5-6531-47FE-8BC3-1E6FCC29A069}">
            <xm:f>Datos!$AO$2</xm:f>
            <x14:dxf>
              <fill>
                <patternFill>
                  <bgColor rgb="FF92D050"/>
                </patternFill>
              </fill>
            </x14:dxf>
          </x14:cfRule>
          <xm:sqref>AT89</xm:sqref>
        </x14:conditionalFormatting>
        <x14:conditionalFormatting xmlns:xm="http://schemas.microsoft.com/office/excel/2006/main">
          <x14:cfRule type="cellIs" priority="143" operator="equal" id="{A4E7A955-7D65-4856-8D74-FF4D857427DF}">
            <xm:f>Datos!$AO$4</xm:f>
            <x14:dxf>
              <fill>
                <patternFill>
                  <bgColor theme="5" tint="0.39994506668294322"/>
                </patternFill>
              </fill>
            </x14:dxf>
          </x14:cfRule>
          <x14:cfRule type="cellIs" priority="144" operator="equal" id="{3CFF919A-1D71-4896-8EB5-71960498E2C1}">
            <xm:f>Datos!$AO$3</xm:f>
            <x14:dxf>
              <fill>
                <patternFill>
                  <bgColor rgb="FFFFFF00"/>
                </patternFill>
              </fill>
            </x14:dxf>
          </x14:cfRule>
          <x14:cfRule type="cellIs" priority="145" operator="equal" id="{F5E529D7-F8E5-4463-A92B-F9B92C1885E3}">
            <xm:f>Datos!$AO$2</xm:f>
            <x14:dxf>
              <fill>
                <patternFill>
                  <bgColor rgb="FF92D050"/>
                </patternFill>
              </fill>
            </x14:dxf>
          </x14:cfRule>
          <xm:sqref>AT90</xm:sqref>
        </x14:conditionalFormatting>
        <x14:conditionalFormatting xmlns:xm="http://schemas.microsoft.com/office/excel/2006/main">
          <x14:cfRule type="cellIs" priority="140" operator="equal" id="{C19278ED-4DD3-459F-9687-66C6FC4256E1}">
            <xm:f>Datos!$AO$4</xm:f>
            <x14:dxf>
              <fill>
                <patternFill>
                  <bgColor theme="5" tint="0.39994506668294322"/>
                </patternFill>
              </fill>
            </x14:dxf>
          </x14:cfRule>
          <x14:cfRule type="cellIs" priority="141" operator="equal" id="{DA9FF080-DEA9-4B0A-A51D-AC1688A1598B}">
            <xm:f>Datos!$AO$3</xm:f>
            <x14:dxf>
              <fill>
                <patternFill>
                  <bgColor rgb="FFFFFF00"/>
                </patternFill>
              </fill>
            </x14:dxf>
          </x14:cfRule>
          <x14:cfRule type="cellIs" priority="142" operator="equal" id="{FDC5694A-2A66-4F00-BBC1-F0D86A3299A7}">
            <xm:f>Datos!$AO$2</xm:f>
            <x14:dxf>
              <fill>
                <patternFill>
                  <bgColor rgb="FF92D050"/>
                </patternFill>
              </fill>
            </x14:dxf>
          </x14:cfRule>
          <xm:sqref>AT91</xm:sqref>
        </x14:conditionalFormatting>
        <x14:conditionalFormatting xmlns:xm="http://schemas.microsoft.com/office/excel/2006/main">
          <x14:cfRule type="cellIs" priority="137" operator="equal" id="{18C2F342-C53D-4830-AE1A-BE090037EBBE}">
            <xm:f>Datos!$AO$4</xm:f>
            <x14:dxf>
              <fill>
                <patternFill>
                  <bgColor theme="5" tint="0.39994506668294322"/>
                </patternFill>
              </fill>
            </x14:dxf>
          </x14:cfRule>
          <x14:cfRule type="cellIs" priority="138" operator="equal" id="{20C0541C-2389-4BFE-B023-C1B8923FD921}">
            <xm:f>Datos!$AO$3</xm:f>
            <x14:dxf>
              <fill>
                <patternFill>
                  <bgColor rgb="FFFFFF00"/>
                </patternFill>
              </fill>
            </x14:dxf>
          </x14:cfRule>
          <x14:cfRule type="cellIs" priority="139" operator="equal" id="{0EF876D5-8FC5-4FF9-BA1F-2D90B8D11414}">
            <xm:f>Datos!$AO$2</xm:f>
            <x14:dxf>
              <fill>
                <patternFill>
                  <bgColor rgb="FF92D050"/>
                </patternFill>
              </fill>
            </x14:dxf>
          </x14:cfRule>
          <xm:sqref>AT92</xm:sqref>
        </x14:conditionalFormatting>
        <x14:conditionalFormatting xmlns:xm="http://schemas.microsoft.com/office/excel/2006/main">
          <x14:cfRule type="cellIs" priority="134" operator="equal" id="{716A9E5A-A2C8-41FD-B2B2-486E0B3330B5}">
            <xm:f>Datos!$AO$4</xm:f>
            <x14:dxf>
              <fill>
                <patternFill>
                  <bgColor theme="5" tint="0.39994506668294322"/>
                </patternFill>
              </fill>
            </x14:dxf>
          </x14:cfRule>
          <x14:cfRule type="cellIs" priority="135" operator="equal" id="{EA70E189-ED0C-4678-920F-6F151DC534FF}">
            <xm:f>Datos!$AO$3</xm:f>
            <x14:dxf>
              <fill>
                <patternFill>
                  <bgColor rgb="FFFFFF00"/>
                </patternFill>
              </fill>
            </x14:dxf>
          </x14:cfRule>
          <x14:cfRule type="cellIs" priority="136" operator="equal" id="{B00FDB29-4F6A-40B5-9EBA-22ED6345F313}">
            <xm:f>Datos!$AO$2</xm:f>
            <x14:dxf>
              <fill>
                <patternFill>
                  <bgColor rgb="FF92D050"/>
                </patternFill>
              </fill>
            </x14:dxf>
          </x14:cfRule>
          <xm:sqref>AT93</xm:sqref>
        </x14:conditionalFormatting>
        <x14:conditionalFormatting xmlns:xm="http://schemas.microsoft.com/office/excel/2006/main">
          <x14:cfRule type="cellIs" priority="131" operator="equal" id="{14BABFCE-C95D-4AB3-B96C-C28180848FAF}">
            <xm:f>Datos!$AO$4</xm:f>
            <x14:dxf>
              <fill>
                <patternFill>
                  <bgColor theme="5" tint="0.39994506668294322"/>
                </patternFill>
              </fill>
            </x14:dxf>
          </x14:cfRule>
          <x14:cfRule type="cellIs" priority="132" operator="equal" id="{EC628A20-8859-4A3F-BA8A-381B684FF57F}">
            <xm:f>Datos!$AO$3</xm:f>
            <x14:dxf>
              <fill>
                <patternFill>
                  <bgColor rgb="FFFFFF00"/>
                </patternFill>
              </fill>
            </x14:dxf>
          </x14:cfRule>
          <x14:cfRule type="cellIs" priority="133" operator="equal" id="{7A116CFB-CB4F-4426-B14D-4DA47F397372}">
            <xm:f>Datos!$AO$2</xm:f>
            <x14:dxf>
              <fill>
                <patternFill>
                  <bgColor rgb="FF92D050"/>
                </patternFill>
              </fill>
            </x14:dxf>
          </x14:cfRule>
          <xm:sqref>AT94</xm:sqref>
        </x14:conditionalFormatting>
        <x14:conditionalFormatting xmlns:xm="http://schemas.microsoft.com/office/excel/2006/main">
          <x14:cfRule type="cellIs" priority="128" operator="equal" id="{385A5066-DEBA-4671-AA16-C08C60BC69F6}">
            <xm:f>Datos!$AO$4</xm:f>
            <x14:dxf>
              <fill>
                <patternFill>
                  <bgColor theme="5" tint="0.39994506668294322"/>
                </patternFill>
              </fill>
            </x14:dxf>
          </x14:cfRule>
          <x14:cfRule type="cellIs" priority="129" operator="equal" id="{23588756-9325-4417-A9C8-72DBD7C6D271}">
            <xm:f>Datos!$AO$3</xm:f>
            <x14:dxf>
              <fill>
                <patternFill>
                  <bgColor rgb="FFFFFF00"/>
                </patternFill>
              </fill>
            </x14:dxf>
          </x14:cfRule>
          <x14:cfRule type="cellIs" priority="130" operator="equal" id="{AF5DD4CD-3907-4ED9-81E5-5D424F5C3F65}">
            <xm:f>Datos!$AO$2</xm:f>
            <x14:dxf>
              <fill>
                <patternFill>
                  <bgColor rgb="FF92D050"/>
                </patternFill>
              </fill>
            </x14:dxf>
          </x14:cfRule>
          <xm:sqref>AT95</xm:sqref>
        </x14:conditionalFormatting>
        <x14:conditionalFormatting xmlns:xm="http://schemas.microsoft.com/office/excel/2006/main">
          <x14:cfRule type="cellIs" priority="125" operator="equal" id="{B5F0ED9B-978F-41CD-882A-058C9C7616A2}">
            <xm:f>Datos!$AO$2</xm:f>
            <x14:dxf>
              <fill>
                <patternFill>
                  <bgColor rgb="FF92D050"/>
                </patternFill>
              </fill>
            </x14:dxf>
          </x14:cfRule>
          <x14:cfRule type="cellIs" priority="126" operator="equal" id="{86E8B2C3-B8DD-48C0-9CC9-BC259C98487C}">
            <xm:f>Datos!$AO$4</xm:f>
            <x14:dxf>
              <fill>
                <patternFill>
                  <bgColor theme="5" tint="0.39994506668294322"/>
                </patternFill>
              </fill>
            </x14:dxf>
          </x14:cfRule>
          <x14:cfRule type="cellIs" priority="127" operator="equal" id="{EEA4AE1E-E96D-4502-9D92-2C00073C74A2}">
            <xm:f>Datos!$AO$3</xm:f>
            <x14:dxf>
              <fill>
                <patternFill>
                  <bgColor rgb="FFFFFF00"/>
                </patternFill>
              </fill>
            </x14:dxf>
          </x14:cfRule>
          <xm:sqref>AL102</xm:sqref>
        </x14:conditionalFormatting>
        <x14:conditionalFormatting xmlns:xm="http://schemas.microsoft.com/office/excel/2006/main">
          <x14:cfRule type="cellIs" priority="122" operator="equal" id="{1F8D1440-133D-4EB6-B041-D9A9CDE0CF4B}">
            <xm:f>Datos!$AO$2</xm:f>
            <x14:dxf>
              <fill>
                <patternFill>
                  <bgColor rgb="FF92D050"/>
                </patternFill>
              </fill>
            </x14:dxf>
          </x14:cfRule>
          <x14:cfRule type="cellIs" priority="123" operator="equal" id="{02131878-E00F-46E7-8639-E036290090B3}">
            <xm:f>Datos!$AO$4</xm:f>
            <x14:dxf>
              <fill>
                <patternFill>
                  <bgColor theme="5" tint="0.39994506668294322"/>
                </patternFill>
              </fill>
            </x14:dxf>
          </x14:cfRule>
          <x14:cfRule type="cellIs" priority="124" operator="equal" id="{683925EA-DBFC-4BCF-8840-866206A84E7E}">
            <xm:f>Datos!$AO$3</xm:f>
            <x14:dxf>
              <fill>
                <patternFill>
                  <bgColor rgb="FFFFFF00"/>
                </patternFill>
              </fill>
            </x14:dxf>
          </x14:cfRule>
          <xm:sqref>AL103</xm:sqref>
        </x14:conditionalFormatting>
        <x14:conditionalFormatting xmlns:xm="http://schemas.microsoft.com/office/excel/2006/main">
          <x14:cfRule type="cellIs" priority="119" operator="equal" id="{14BA64A1-7406-4D12-A477-CAD5286E5046}">
            <xm:f>Datos!$AO$2</xm:f>
            <x14:dxf>
              <fill>
                <patternFill>
                  <bgColor rgb="FF92D050"/>
                </patternFill>
              </fill>
            </x14:dxf>
          </x14:cfRule>
          <x14:cfRule type="cellIs" priority="120" operator="equal" id="{EC7551EC-0550-4C4B-9612-F528DD549CA5}">
            <xm:f>Datos!$AO$4</xm:f>
            <x14:dxf>
              <fill>
                <patternFill>
                  <bgColor theme="5" tint="0.39994506668294322"/>
                </patternFill>
              </fill>
            </x14:dxf>
          </x14:cfRule>
          <x14:cfRule type="cellIs" priority="121" operator="equal" id="{F48B6450-4109-4878-A900-2298471383D5}">
            <xm:f>Datos!$AO$3</xm:f>
            <x14:dxf>
              <fill>
                <patternFill>
                  <bgColor rgb="FFFFFF00"/>
                </patternFill>
              </fill>
            </x14:dxf>
          </x14:cfRule>
          <xm:sqref>AL104</xm:sqref>
        </x14:conditionalFormatting>
        <x14:conditionalFormatting xmlns:xm="http://schemas.microsoft.com/office/excel/2006/main">
          <x14:cfRule type="cellIs" priority="116" operator="equal" id="{3BC188EB-B3C9-4D33-950D-9CA8AC853E37}">
            <xm:f>Datos!$AO$2</xm:f>
            <x14:dxf>
              <fill>
                <patternFill>
                  <bgColor rgb="FF92D050"/>
                </patternFill>
              </fill>
            </x14:dxf>
          </x14:cfRule>
          <x14:cfRule type="cellIs" priority="117" operator="equal" id="{5D0AF190-4B32-4209-8D36-84D17A7C97B9}">
            <xm:f>Datos!$AO$4</xm:f>
            <x14:dxf>
              <fill>
                <patternFill>
                  <bgColor theme="5" tint="0.39994506668294322"/>
                </patternFill>
              </fill>
            </x14:dxf>
          </x14:cfRule>
          <x14:cfRule type="cellIs" priority="118" operator="equal" id="{8A40F17A-7F34-4C9A-83B9-E877784BB9F1}">
            <xm:f>Datos!$AO$3</xm:f>
            <x14:dxf>
              <fill>
                <patternFill>
                  <bgColor rgb="FFFFFF00"/>
                </patternFill>
              </fill>
            </x14:dxf>
          </x14:cfRule>
          <xm:sqref>AL105</xm:sqref>
        </x14:conditionalFormatting>
        <x14:conditionalFormatting xmlns:xm="http://schemas.microsoft.com/office/excel/2006/main">
          <x14:cfRule type="cellIs" priority="113" operator="equal" id="{1871F990-22C8-48BB-A830-BCADBDA76B0A}">
            <xm:f>Datos!$AO$2</xm:f>
            <x14:dxf>
              <fill>
                <patternFill>
                  <bgColor rgb="FF92D050"/>
                </patternFill>
              </fill>
            </x14:dxf>
          </x14:cfRule>
          <x14:cfRule type="cellIs" priority="114" operator="equal" id="{575A3ABE-E135-406F-8662-A756B65D5010}">
            <xm:f>Datos!$AO$4</xm:f>
            <x14:dxf>
              <fill>
                <patternFill>
                  <bgColor theme="5" tint="0.39994506668294322"/>
                </patternFill>
              </fill>
            </x14:dxf>
          </x14:cfRule>
          <x14:cfRule type="cellIs" priority="115" operator="equal" id="{E373F7A1-D692-41A0-9E73-4AC6C293D862}">
            <xm:f>Datos!$AO$3</xm:f>
            <x14:dxf>
              <fill>
                <patternFill>
                  <bgColor rgb="FFFFFF00"/>
                </patternFill>
              </fill>
            </x14:dxf>
          </x14:cfRule>
          <xm:sqref>AL106</xm:sqref>
        </x14:conditionalFormatting>
        <x14:conditionalFormatting xmlns:xm="http://schemas.microsoft.com/office/excel/2006/main">
          <x14:cfRule type="cellIs" priority="110" operator="equal" id="{B6CB9F3D-37FD-47CF-BBB0-B6CB599BE400}">
            <xm:f>Datos!$AO$2</xm:f>
            <x14:dxf>
              <fill>
                <patternFill>
                  <bgColor rgb="FF92D050"/>
                </patternFill>
              </fill>
            </x14:dxf>
          </x14:cfRule>
          <x14:cfRule type="cellIs" priority="111" operator="equal" id="{22C45455-8CB5-4DED-A525-F9351EE909AE}">
            <xm:f>Datos!$AO$4</xm:f>
            <x14:dxf>
              <fill>
                <patternFill>
                  <bgColor theme="5" tint="0.39994506668294322"/>
                </patternFill>
              </fill>
            </x14:dxf>
          </x14:cfRule>
          <x14:cfRule type="cellIs" priority="112" operator="equal" id="{FBD6566F-DD4A-4F2A-A607-EE426084A49E}">
            <xm:f>Datos!$AO$3</xm:f>
            <x14:dxf>
              <fill>
                <patternFill>
                  <bgColor rgb="FFFFFF00"/>
                </patternFill>
              </fill>
            </x14:dxf>
          </x14:cfRule>
          <xm:sqref>AL107</xm:sqref>
        </x14:conditionalFormatting>
        <x14:conditionalFormatting xmlns:xm="http://schemas.microsoft.com/office/excel/2006/main">
          <x14:cfRule type="cellIs" priority="107" operator="equal" id="{3055D3F0-1727-482D-B5E1-7DDB9ED2FF16}">
            <xm:f>Datos!$AO$2</xm:f>
            <x14:dxf>
              <fill>
                <patternFill>
                  <bgColor rgb="FF92D050"/>
                </patternFill>
              </fill>
            </x14:dxf>
          </x14:cfRule>
          <x14:cfRule type="cellIs" priority="108" operator="equal" id="{E19A1462-D7B4-45FC-BDAD-B14868207331}">
            <xm:f>Datos!$AO$4</xm:f>
            <x14:dxf>
              <fill>
                <patternFill>
                  <bgColor theme="5" tint="0.39994506668294322"/>
                </patternFill>
              </fill>
            </x14:dxf>
          </x14:cfRule>
          <x14:cfRule type="cellIs" priority="109" operator="equal" id="{04E5D87D-8931-4DAE-8B19-F8506ED1F48D}">
            <xm:f>Datos!$AO$3</xm:f>
            <x14:dxf>
              <fill>
                <patternFill>
                  <bgColor rgb="FFFFFF00"/>
                </patternFill>
              </fill>
            </x14:dxf>
          </x14:cfRule>
          <xm:sqref>AL108</xm:sqref>
        </x14:conditionalFormatting>
        <x14:conditionalFormatting xmlns:xm="http://schemas.microsoft.com/office/excel/2006/main">
          <x14:cfRule type="cellIs" priority="104" operator="equal" id="{DE375D52-1030-4494-8D02-6A109D00980F}">
            <xm:f>Datos!$AO$2</xm:f>
            <x14:dxf>
              <fill>
                <patternFill>
                  <bgColor rgb="FF92D050"/>
                </patternFill>
              </fill>
            </x14:dxf>
          </x14:cfRule>
          <x14:cfRule type="cellIs" priority="105" operator="equal" id="{8BCA647F-0939-400A-B5A0-091941482AE8}">
            <xm:f>Datos!$AO$4</xm:f>
            <x14:dxf>
              <fill>
                <patternFill>
                  <bgColor theme="5" tint="0.39994506668294322"/>
                </patternFill>
              </fill>
            </x14:dxf>
          </x14:cfRule>
          <x14:cfRule type="cellIs" priority="106" operator="equal" id="{256DCE59-AA3F-4B99-85A5-2754EAE6A7B8}">
            <xm:f>Datos!$AO$3</xm:f>
            <x14:dxf>
              <fill>
                <patternFill>
                  <bgColor rgb="FFFFFF00"/>
                </patternFill>
              </fill>
            </x14:dxf>
          </x14:cfRule>
          <xm:sqref>AL109</xm:sqref>
        </x14:conditionalFormatting>
        <x14:conditionalFormatting xmlns:xm="http://schemas.microsoft.com/office/excel/2006/main">
          <x14:cfRule type="cellIs" priority="101" operator="equal" id="{9D4A6EAD-5378-4476-A0A2-733123C61E0C}">
            <xm:f>Datos!$AO$2</xm:f>
            <x14:dxf>
              <fill>
                <patternFill>
                  <bgColor rgb="FF92D050"/>
                </patternFill>
              </fill>
            </x14:dxf>
          </x14:cfRule>
          <x14:cfRule type="cellIs" priority="102" operator="equal" id="{23F5A5F0-6DFA-48BC-8855-6CF092923F27}">
            <xm:f>Datos!$AO$4</xm:f>
            <x14:dxf>
              <fill>
                <patternFill>
                  <bgColor theme="5" tint="0.39994506668294322"/>
                </patternFill>
              </fill>
            </x14:dxf>
          </x14:cfRule>
          <x14:cfRule type="cellIs" priority="103" operator="equal" id="{83E180EF-6610-4040-B076-419D34079E2E}">
            <xm:f>Datos!$AO$3</xm:f>
            <x14:dxf>
              <fill>
                <patternFill>
                  <bgColor rgb="FFFFFF00"/>
                </patternFill>
              </fill>
            </x14:dxf>
          </x14:cfRule>
          <xm:sqref>AL110</xm:sqref>
        </x14:conditionalFormatting>
        <x14:conditionalFormatting xmlns:xm="http://schemas.microsoft.com/office/excel/2006/main">
          <x14:cfRule type="cellIs" priority="98" operator="equal" id="{CE55BB89-FB72-4133-8FFF-7A895AC287C4}">
            <xm:f>Datos!$AO$4</xm:f>
            <x14:dxf>
              <fill>
                <patternFill>
                  <bgColor theme="5" tint="0.39994506668294322"/>
                </patternFill>
              </fill>
            </x14:dxf>
          </x14:cfRule>
          <x14:cfRule type="cellIs" priority="99" operator="equal" id="{45A3E393-D442-4248-953A-04C7B00A1486}">
            <xm:f>Datos!$AO$3</xm:f>
            <x14:dxf>
              <fill>
                <patternFill>
                  <bgColor rgb="FFFFFF00"/>
                </patternFill>
              </fill>
            </x14:dxf>
          </x14:cfRule>
          <x14:cfRule type="cellIs" priority="100" operator="equal" id="{12D3D05F-453C-47EA-BB4B-489B10150B7C}">
            <xm:f>Datos!$AO$2</xm:f>
            <x14:dxf>
              <fill>
                <patternFill>
                  <bgColor rgb="FF92D050"/>
                </patternFill>
              </fill>
            </x14:dxf>
          </x14:cfRule>
          <xm:sqref>AR101</xm:sqref>
        </x14:conditionalFormatting>
        <x14:conditionalFormatting xmlns:xm="http://schemas.microsoft.com/office/excel/2006/main">
          <x14:cfRule type="cellIs" priority="95" operator="equal" id="{E5CB94ED-FDC3-4B68-95B0-541394CB714B}">
            <xm:f>Datos!$AO$4</xm:f>
            <x14:dxf>
              <fill>
                <patternFill>
                  <bgColor theme="5" tint="0.39994506668294322"/>
                </patternFill>
              </fill>
            </x14:dxf>
          </x14:cfRule>
          <x14:cfRule type="cellIs" priority="96" operator="equal" id="{63139247-3339-4C60-918F-D9B8DA904CBD}">
            <xm:f>Datos!$AO$3</xm:f>
            <x14:dxf>
              <fill>
                <patternFill>
                  <bgColor rgb="FFFFFF00"/>
                </patternFill>
              </fill>
            </x14:dxf>
          </x14:cfRule>
          <x14:cfRule type="cellIs" priority="97" operator="equal" id="{BEF1479C-7498-42C8-BA6D-2AD7F9A15C7B}">
            <xm:f>Datos!$AO$2</xm:f>
            <x14:dxf>
              <fill>
                <patternFill>
                  <bgColor rgb="FF92D050"/>
                </patternFill>
              </fill>
            </x14:dxf>
          </x14:cfRule>
          <xm:sqref>AR103</xm:sqref>
        </x14:conditionalFormatting>
        <x14:conditionalFormatting xmlns:xm="http://schemas.microsoft.com/office/excel/2006/main">
          <x14:cfRule type="cellIs" priority="92" operator="equal" id="{DDE3318C-1F93-40A9-9627-324AC1EEC004}">
            <xm:f>Datos!$AO$4</xm:f>
            <x14:dxf>
              <fill>
                <patternFill>
                  <bgColor theme="5" tint="0.39994506668294322"/>
                </patternFill>
              </fill>
            </x14:dxf>
          </x14:cfRule>
          <x14:cfRule type="cellIs" priority="93" operator="equal" id="{2E20BC95-0A76-41D1-8345-DAF6D95BD2DD}">
            <xm:f>Datos!$AO$3</xm:f>
            <x14:dxf>
              <fill>
                <patternFill>
                  <bgColor rgb="FFFFFF00"/>
                </patternFill>
              </fill>
            </x14:dxf>
          </x14:cfRule>
          <x14:cfRule type="cellIs" priority="94" operator="equal" id="{566F54C5-EAC7-4035-B8A0-555ADE61D838}">
            <xm:f>Datos!$AO$2</xm:f>
            <x14:dxf>
              <fill>
                <patternFill>
                  <bgColor rgb="FF92D050"/>
                </patternFill>
              </fill>
            </x14:dxf>
          </x14:cfRule>
          <xm:sqref>AR104</xm:sqref>
        </x14:conditionalFormatting>
        <x14:conditionalFormatting xmlns:xm="http://schemas.microsoft.com/office/excel/2006/main">
          <x14:cfRule type="cellIs" priority="89" operator="equal" id="{C997F12A-454F-44F0-BC65-3ED42D81317D}">
            <xm:f>Datos!$AO$4</xm:f>
            <x14:dxf>
              <fill>
                <patternFill>
                  <bgColor theme="5" tint="0.39994506668294322"/>
                </patternFill>
              </fill>
            </x14:dxf>
          </x14:cfRule>
          <x14:cfRule type="cellIs" priority="90" operator="equal" id="{FF3EBBDA-8CE8-4742-B957-0517BFD04664}">
            <xm:f>Datos!$AO$3</xm:f>
            <x14:dxf>
              <fill>
                <patternFill>
                  <bgColor rgb="FFFFFF00"/>
                </patternFill>
              </fill>
            </x14:dxf>
          </x14:cfRule>
          <x14:cfRule type="cellIs" priority="91" operator="equal" id="{964E2F9C-90A9-4FE0-B869-FE9734A2A8F6}">
            <xm:f>Datos!$AO$2</xm:f>
            <x14:dxf>
              <fill>
                <patternFill>
                  <bgColor rgb="FF92D050"/>
                </patternFill>
              </fill>
            </x14:dxf>
          </x14:cfRule>
          <xm:sqref>AR105</xm:sqref>
        </x14:conditionalFormatting>
        <x14:conditionalFormatting xmlns:xm="http://schemas.microsoft.com/office/excel/2006/main">
          <x14:cfRule type="cellIs" priority="86" operator="equal" id="{82C20E2F-CB1D-4495-BBC2-8024CE4E89DD}">
            <xm:f>Datos!$AO$4</xm:f>
            <x14:dxf>
              <fill>
                <patternFill>
                  <bgColor theme="5" tint="0.39994506668294322"/>
                </patternFill>
              </fill>
            </x14:dxf>
          </x14:cfRule>
          <x14:cfRule type="cellIs" priority="87" operator="equal" id="{684FB381-3EB0-453B-8C9D-A05CD9F4DA88}">
            <xm:f>Datos!$AO$3</xm:f>
            <x14:dxf>
              <fill>
                <patternFill>
                  <bgColor rgb="FFFFFF00"/>
                </patternFill>
              </fill>
            </x14:dxf>
          </x14:cfRule>
          <x14:cfRule type="cellIs" priority="88" operator="equal" id="{D0581DA4-88D6-4937-B0B7-1B4B73E1FB1B}">
            <xm:f>Datos!$AO$2</xm:f>
            <x14:dxf>
              <fill>
                <patternFill>
                  <bgColor rgb="FF92D050"/>
                </patternFill>
              </fill>
            </x14:dxf>
          </x14:cfRule>
          <xm:sqref>AR106</xm:sqref>
        </x14:conditionalFormatting>
        <x14:conditionalFormatting xmlns:xm="http://schemas.microsoft.com/office/excel/2006/main">
          <x14:cfRule type="cellIs" priority="83" operator="equal" id="{8BB9A78F-657D-4E37-BE95-8DF5D3A2D185}">
            <xm:f>Datos!$AO$4</xm:f>
            <x14:dxf>
              <fill>
                <patternFill>
                  <bgColor theme="5" tint="0.39994506668294322"/>
                </patternFill>
              </fill>
            </x14:dxf>
          </x14:cfRule>
          <x14:cfRule type="cellIs" priority="84" operator="equal" id="{9E52753E-12BA-4EB0-A5EC-85000A4CFAE5}">
            <xm:f>Datos!$AO$3</xm:f>
            <x14:dxf>
              <fill>
                <patternFill>
                  <bgColor rgb="FFFFFF00"/>
                </patternFill>
              </fill>
            </x14:dxf>
          </x14:cfRule>
          <x14:cfRule type="cellIs" priority="85" operator="equal" id="{E6F51178-1C71-4E45-96B7-8CAC6313CEB0}">
            <xm:f>Datos!$AO$2</xm:f>
            <x14:dxf>
              <fill>
                <patternFill>
                  <bgColor rgb="FF92D050"/>
                </patternFill>
              </fill>
            </x14:dxf>
          </x14:cfRule>
          <xm:sqref>AR107</xm:sqref>
        </x14:conditionalFormatting>
        <x14:conditionalFormatting xmlns:xm="http://schemas.microsoft.com/office/excel/2006/main">
          <x14:cfRule type="cellIs" priority="80" operator="equal" id="{4F9BBD3D-6F56-4A83-9437-8740D472C9EC}">
            <xm:f>Datos!$AO$4</xm:f>
            <x14:dxf>
              <fill>
                <patternFill>
                  <bgColor theme="5" tint="0.39994506668294322"/>
                </patternFill>
              </fill>
            </x14:dxf>
          </x14:cfRule>
          <x14:cfRule type="cellIs" priority="81" operator="equal" id="{12A09F9C-4E2B-4900-A52A-55F131151C65}">
            <xm:f>Datos!$AO$3</xm:f>
            <x14:dxf>
              <fill>
                <patternFill>
                  <bgColor rgb="FFFFFF00"/>
                </patternFill>
              </fill>
            </x14:dxf>
          </x14:cfRule>
          <x14:cfRule type="cellIs" priority="82" operator="equal" id="{545E42C9-39EF-473C-9875-CE2ED0CC49A3}">
            <xm:f>Datos!$AO$2</xm:f>
            <x14:dxf>
              <fill>
                <patternFill>
                  <bgColor rgb="FF92D050"/>
                </patternFill>
              </fill>
            </x14:dxf>
          </x14:cfRule>
          <xm:sqref>AR108</xm:sqref>
        </x14:conditionalFormatting>
        <x14:conditionalFormatting xmlns:xm="http://schemas.microsoft.com/office/excel/2006/main">
          <x14:cfRule type="cellIs" priority="77" operator="equal" id="{D253D3D5-632C-4441-B589-992337C9717A}">
            <xm:f>Datos!$AO$4</xm:f>
            <x14:dxf>
              <fill>
                <patternFill>
                  <bgColor theme="5" tint="0.39994506668294322"/>
                </patternFill>
              </fill>
            </x14:dxf>
          </x14:cfRule>
          <x14:cfRule type="cellIs" priority="78" operator="equal" id="{8AFDDF0E-8266-4661-B5A6-C9435A9DB3FE}">
            <xm:f>Datos!$AO$3</xm:f>
            <x14:dxf>
              <fill>
                <patternFill>
                  <bgColor rgb="FFFFFF00"/>
                </patternFill>
              </fill>
            </x14:dxf>
          </x14:cfRule>
          <x14:cfRule type="cellIs" priority="79" operator="equal" id="{BC4979A3-0A0D-4EF0-95A5-B8F0B3A24F3C}">
            <xm:f>Datos!$AO$2</xm:f>
            <x14:dxf>
              <fill>
                <patternFill>
                  <bgColor rgb="FF92D050"/>
                </patternFill>
              </fill>
            </x14:dxf>
          </x14:cfRule>
          <xm:sqref>AR109</xm:sqref>
        </x14:conditionalFormatting>
        <x14:conditionalFormatting xmlns:xm="http://schemas.microsoft.com/office/excel/2006/main">
          <x14:cfRule type="cellIs" priority="74" operator="equal" id="{FCE5B5EE-BE98-4201-8EE9-A155CCE0DDE3}">
            <xm:f>Datos!$AO$4</xm:f>
            <x14:dxf>
              <fill>
                <patternFill>
                  <bgColor theme="5" tint="0.39994506668294322"/>
                </patternFill>
              </fill>
            </x14:dxf>
          </x14:cfRule>
          <x14:cfRule type="cellIs" priority="75" operator="equal" id="{C7845385-5858-4CBF-84F4-114A97931749}">
            <xm:f>Datos!$AO$3</xm:f>
            <x14:dxf>
              <fill>
                <patternFill>
                  <bgColor rgb="FFFFFF00"/>
                </patternFill>
              </fill>
            </x14:dxf>
          </x14:cfRule>
          <x14:cfRule type="cellIs" priority="76" operator="equal" id="{1EFE0182-296E-40BD-9F03-9E269F4039E5}">
            <xm:f>Datos!$AO$2</xm:f>
            <x14:dxf>
              <fill>
                <patternFill>
                  <bgColor rgb="FF92D050"/>
                </patternFill>
              </fill>
            </x14:dxf>
          </x14:cfRule>
          <xm:sqref>AR110</xm:sqref>
        </x14:conditionalFormatting>
        <x14:conditionalFormatting xmlns:xm="http://schemas.microsoft.com/office/excel/2006/main">
          <x14:cfRule type="cellIs" priority="71" operator="equal" id="{8FFED68B-D75C-4DF6-BF2E-20DFE9514E34}">
            <xm:f>Datos!$AO$4</xm:f>
            <x14:dxf>
              <fill>
                <patternFill>
                  <bgColor theme="5" tint="0.39994506668294322"/>
                </patternFill>
              </fill>
            </x14:dxf>
          </x14:cfRule>
          <x14:cfRule type="cellIs" priority="72" operator="equal" id="{64277B6B-A5AE-4364-9AC4-3529AA17F035}">
            <xm:f>Datos!$AO$3</xm:f>
            <x14:dxf>
              <fill>
                <patternFill>
                  <bgColor rgb="FFFFFF00"/>
                </patternFill>
              </fill>
            </x14:dxf>
          </x14:cfRule>
          <x14:cfRule type="cellIs" priority="73" operator="equal" id="{A25E9944-8FBF-4569-AEFE-5956C36A5101}">
            <xm:f>Datos!$AO$2</xm:f>
            <x14:dxf>
              <fill>
                <patternFill>
                  <bgColor rgb="FF92D050"/>
                </patternFill>
              </fill>
            </x14:dxf>
          </x14:cfRule>
          <xm:sqref>AT101</xm:sqref>
        </x14:conditionalFormatting>
        <x14:conditionalFormatting xmlns:xm="http://schemas.microsoft.com/office/excel/2006/main">
          <x14:cfRule type="cellIs" priority="68" operator="equal" id="{B08B4AB1-F775-4666-A590-640DD1CE988A}">
            <xm:f>Datos!$AO$4</xm:f>
            <x14:dxf>
              <fill>
                <patternFill>
                  <bgColor theme="5" tint="0.39994506668294322"/>
                </patternFill>
              </fill>
            </x14:dxf>
          </x14:cfRule>
          <x14:cfRule type="cellIs" priority="69" operator="equal" id="{A08BDA08-0E15-4D36-AF21-7AFB2BC136E9}">
            <xm:f>Datos!$AO$3</xm:f>
            <x14:dxf>
              <fill>
                <patternFill>
                  <bgColor rgb="FFFFFF00"/>
                </patternFill>
              </fill>
            </x14:dxf>
          </x14:cfRule>
          <x14:cfRule type="cellIs" priority="70" operator="equal" id="{9989E7E6-BACA-4187-A4CC-6A109121D8AD}">
            <xm:f>Datos!$AO$2</xm:f>
            <x14:dxf>
              <fill>
                <patternFill>
                  <bgColor rgb="FF92D050"/>
                </patternFill>
              </fill>
            </x14:dxf>
          </x14:cfRule>
          <xm:sqref>AT103</xm:sqref>
        </x14:conditionalFormatting>
        <x14:conditionalFormatting xmlns:xm="http://schemas.microsoft.com/office/excel/2006/main">
          <x14:cfRule type="cellIs" priority="65" operator="equal" id="{0723FF83-D00F-4401-A023-47F323C27EC7}">
            <xm:f>Datos!$AO$4</xm:f>
            <x14:dxf>
              <fill>
                <patternFill>
                  <bgColor theme="5" tint="0.39994506668294322"/>
                </patternFill>
              </fill>
            </x14:dxf>
          </x14:cfRule>
          <x14:cfRule type="cellIs" priority="66" operator="equal" id="{A531AD9B-3291-4A97-9886-334EBAB7F350}">
            <xm:f>Datos!$AO$3</xm:f>
            <x14:dxf>
              <fill>
                <patternFill>
                  <bgColor rgb="FFFFFF00"/>
                </patternFill>
              </fill>
            </x14:dxf>
          </x14:cfRule>
          <x14:cfRule type="cellIs" priority="67" operator="equal" id="{447FB8AC-EB3B-40C4-AC55-1D454D392EA0}">
            <xm:f>Datos!$AO$2</xm:f>
            <x14:dxf>
              <fill>
                <patternFill>
                  <bgColor rgb="FF92D050"/>
                </patternFill>
              </fill>
            </x14:dxf>
          </x14:cfRule>
          <xm:sqref>AT104</xm:sqref>
        </x14:conditionalFormatting>
        <x14:conditionalFormatting xmlns:xm="http://schemas.microsoft.com/office/excel/2006/main">
          <x14:cfRule type="cellIs" priority="62" operator="equal" id="{1B0781C5-849C-4ABD-974F-CB9EAA5EF3AC}">
            <xm:f>Datos!$AO$4</xm:f>
            <x14:dxf>
              <fill>
                <patternFill>
                  <bgColor theme="5" tint="0.39994506668294322"/>
                </patternFill>
              </fill>
            </x14:dxf>
          </x14:cfRule>
          <x14:cfRule type="cellIs" priority="63" operator="equal" id="{3C3069F4-61DD-4508-8D8D-316E3ACFDF0E}">
            <xm:f>Datos!$AO$3</xm:f>
            <x14:dxf>
              <fill>
                <patternFill>
                  <bgColor rgb="FFFFFF00"/>
                </patternFill>
              </fill>
            </x14:dxf>
          </x14:cfRule>
          <x14:cfRule type="cellIs" priority="64" operator="equal" id="{93B5A0B3-54BB-4FF1-9D8E-9596242345CC}">
            <xm:f>Datos!$AO$2</xm:f>
            <x14:dxf>
              <fill>
                <patternFill>
                  <bgColor rgb="FF92D050"/>
                </patternFill>
              </fill>
            </x14:dxf>
          </x14:cfRule>
          <xm:sqref>AT105</xm:sqref>
        </x14:conditionalFormatting>
        <x14:conditionalFormatting xmlns:xm="http://schemas.microsoft.com/office/excel/2006/main">
          <x14:cfRule type="cellIs" priority="59" operator="equal" id="{C41A0B7D-9DBB-4416-A962-8AD120C5E4A3}">
            <xm:f>Datos!$AO$4</xm:f>
            <x14:dxf>
              <fill>
                <patternFill>
                  <bgColor theme="5" tint="0.39994506668294322"/>
                </patternFill>
              </fill>
            </x14:dxf>
          </x14:cfRule>
          <x14:cfRule type="cellIs" priority="60" operator="equal" id="{1C5E7EE3-BC03-4E89-8890-DD07277E1ABE}">
            <xm:f>Datos!$AO$3</xm:f>
            <x14:dxf>
              <fill>
                <patternFill>
                  <bgColor rgb="FFFFFF00"/>
                </patternFill>
              </fill>
            </x14:dxf>
          </x14:cfRule>
          <x14:cfRule type="cellIs" priority="61" operator="equal" id="{09AA7FB5-E1D6-4A28-B3C7-FEA4FB8A0156}">
            <xm:f>Datos!$AO$2</xm:f>
            <x14:dxf>
              <fill>
                <patternFill>
                  <bgColor rgb="FF92D050"/>
                </patternFill>
              </fill>
            </x14:dxf>
          </x14:cfRule>
          <xm:sqref>AT106</xm:sqref>
        </x14:conditionalFormatting>
        <x14:conditionalFormatting xmlns:xm="http://schemas.microsoft.com/office/excel/2006/main">
          <x14:cfRule type="cellIs" priority="56" operator="equal" id="{46E2358D-E98A-4B12-929A-9E3B0E019EB4}">
            <xm:f>Datos!$AO$4</xm:f>
            <x14:dxf>
              <fill>
                <patternFill>
                  <bgColor theme="5" tint="0.39994506668294322"/>
                </patternFill>
              </fill>
            </x14:dxf>
          </x14:cfRule>
          <x14:cfRule type="cellIs" priority="57" operator="equal" id="{2D87805B-3556-4084-BF35-AD0F9B8C438E}">
            <xm:f>Datos!$AO$3</xm:f>
            <x14:dxf>
              <fill>
                <patternFill>
                  <bgColor rgb="FFFFFF00"/>
                </patternFill>
              </fill>
            </x14:dxf>
          </x14:cfRule>
          <x14:cfRule type="cellIs" priority="58" operator="equal" id="{65CC8EAD-9903-4C98-8003-650F7B432F6B}">
            <xm:f>Datos!$AO$2</xm:f>
            <x14:dxf>
              <fill>
                <patternFill>
                  <bgColor rgb="FF92D050"/>
                </patternFill>
              </fill>
            </x14:dxf>
          </x14:cfRule>
          <xm:sqref>AT107</xm:sqref>
        </x14:conditionalFormatting>
        <x14:conditionalFormatting xmlns:xm="http://schemas.microsoft.com/office/excel/2006/main">
          <x14:cfRule type="cellIs" priority="53" operator="equal" id="{2A963CBE-DBDB-4897-BC20-247B07142917}">
            <xm:f>Datos!$AO$4</xm:f>
            <x14:dxf>
              <fill>
                <patternFill>
                  <bgColor theme="5" tint="0.39994506668294322"/>
                </patternFill>
              </fill>
            </x14:dxf>
          </x14:cfRule>
          <x14:cfRule type="cellIs" priority="54" operator="equal" id="{83E55C2D-9C8F-4FA8-B41A-9D5A7EE2A629}">
            <xm:f>Datos!$AO$3</xm:f>
            <x14:dxf>
              <fill>
                <patternFill>
                  <bgColor rgb="FFFFFF00"/>
                </patternFill>
              </fill>
            </x14:dxf>
          </x14:cfRule>
          <x14:cfRule type="cellIs" priority="55" operator="equal" id="{CA87D870-6E9B-4938-B5D4-80F2415C8F15}">
            <xm:f>Datos!$AO$2</xm:f>
            <x14:dxf>
              <fill>
                <patternFill>
                  <bgColor rgb="FF92D050"/>
                </patternFill>
              </fill>
            </x14:dxf>
          </x14:cfRule>
          <xm:sqref>AT108</xm:sqref>
        </x14:conditionalFormatting>
        <x14:conditionalFormatting xmlns:xm="http://schemas.microsoft.com/office/excel/2006/main">
          <x14:cfRule type="cellIs" priority="50" operator="equal" id="{571E1868-CE7D-45FD-AFE3-780B9A73AEF8}">
            <xm:f>Datos!$AO$4</xm:f>
            <x14:dxf>
              <fill>
                <patternFill>
                  <bgColor theme="5" tint="0.39994506668294322"/>
                </patternFill>
              </fill>
            </x14:dxf>
          </x14:cfRule>
          <x14:cfRule type="cellIs" priority="51" operator="equal" id="{7C6FCF29-4F9F-479D-9E5F-941117E8A09B}">
            <xm:f>Datos!$AO$3</xm:f>
            <x14:dxf>
              <fill>
                <patternFill>
                  <bgColor rgb="FFFFFF00"/>
                </patternFill>
              </fill>
            </x14:dxf>
          </x14:cfRule>
          <x14:cfRule type="cellIs" priority="52" operator="equal" id="{CAAB0874-EE82-4184-BFE8-5EE20C845A69}">
            <xm:f>Datos!$AO$2</xm:f>
            <x14:dxf>
              <fill>
                <patternFill>
                  <bgColor rgb="FF92D050"/>
                </patternFill>
              </fill>
            </x14:dxf>
          </x14:cfRule>
          <xm:sqref>AT109</xm:sqref>
        </x14:conditionalFormatting>
        <x14:conditionalFormatting xmlns:xm="http://schemas.microsoft.com/office/excel/2006/main">
          <x14:cfRule type="cellIs" priority="47" operator="equal" id="{CA897C1D-E6EC-4967-81BE-ECEBCE484ADB}">
            <xm:f>Datos!$AO$4</xm:f>
            <x14:dxf>
              <fill>
                <patternFill>
                  <bgColor theme="5" tint="0.39994506668294322"/>
                </patternFill>
              </fill>
            </x14:dxf>
          </x14:cfRule>
          <x14:cfRule type="cellIs" priority="48" operator="equal" id="{392C8B46-3C4E-45B4-A819-9FAE7DEC3231}">
            <xm:f>Datos!$AO$3</xm:f>
            <x14:dxf>
              <fill>
                <patternFill>
                  <bgColor rgb="FFFFFF00"/>
                </patternFill>
              </fill>
            </x14:dxf>
          </x14:cfRule>
          <x14:cfRule type="cellIs" priority="49" operator="equal" id="{295FCF31-1C99-4097-AF97-DBF97B8174E6}">
            <xm:f>Datos!$AO$2</xm:f>
            <x14:dxf>
              <fill>
                <patternFill>
                  <bgColor rgb="FF92D050"/>
                </patternFill>
              </fill>
            </x14:dxf>
          </x14:cfRule>
          <xm:sqref>AT110</xm:sqref>
        </x14:conditionalFormatting>
        <x14:conditionalFormatting xmlns:xm="http://schemas.microsoft.com/office/excel/2006/main">
          <x14:cfRule type="cellIs" priority="44" operator="equal" id="{AF7D066D-E13F-4F6A-A364-45178E824E02}">
            <xm:f>Datos!$AO$4</xm:f>
            <x14:dxf>
              <fill>
                <patternFill>
                  <bgColor theme="5" tint="0.39994506668294322"/>
                </patternFill>
              </fill>
            </x14:dxf>
          </x14:cfRule>
          <x14:cfRule type="cellIs" priority="45" operator="equal" id="{B7775106-361B-4B83-9BA8-4939C778BAD1}">
            <xm:f>Datos!$AO$3</xm:f>
            <x14:dxf>
              <fill>
                <patternFill>
                  <bgColor rgb="FFFFFF00"/>
                </patternFill>
              </fill>
            </x14:dxf>
          </x14:cfRule>
          <x14:cfRule type="cellIs" priority="46" operator="equal" id="{9EE7E954-1942-45D6-A20C-40691255CF91}">
            <xm:f>Datos!$AO$2</xm:f>
            <x14:dxf>
              <fill>
                <patternFill>
                  <bgColor rgb="FF92D050"/>
                </patternFill>
              </fill>
            </x14:dxf>
          </x14:cfRule>
          <xm:sqref>AW86</xm:sqref>
        </x14:conditionalFormatting>
        <x14:conditionalFormatting xmlns:xm="http://schemas.microsoft.com/office/excel/2006/main">
          <x14:cfRule type="cellIs" priority="41" operator="equal" id="{E23986AA-E33B-43BF-B423-81FCBC087F78}">
            <xm:f>Datos!$AO$4</xm:f>
            <x14:dxf>
              <fill>
                <patternFill>
                  <bgColor theme="5" tint="0.39994506668294322"/>
                </patternFill>
              </fill>
            </x14:dxf>
          </x14:cfRule>
          <x14:cfRule type="cellIs" priority="42" operator="equal" id="{3C92302F-E6DD-4A89-B749-6A9143D8D8D7}">
            <xm:f>Datos!$AO$3</xm:f>
            <x14:dxf>
              <fill>
                <patternFill>
                  <bgColor rgb="FFFFFF00"/>
                </patternFill>
              </fill>
            </x14:dxf>
          </x14:cfRule>
          <x14:cfRule type="cellIs" priority="43" operator="equal" id="{B5E35F8E-9F82-4061-8564-7A5F5E64C188}">
            <xm:f>Datos!$AO$2</xm:f>
            <x14:dxf>
              <fill>
                <patternFill>
                  <bgColor rgb="FF92D050"/>
                </patternFill>
              </fill>
            </x14:dxf>
          </x14:cfRule>
          <xm:sqref>AW101</xm:sqref>
        </x14:conditionalFormatting>
        <x14:conditionalFormatting xmlns:xm="http://schemas.microsoft.com/office/excel/2006/main">
          <x14:cfRule type="expression" priority="38" id="{75EF7A1D-9D60-409B-8670-42E8535CD7C6}">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20" operator="equal" id="{B0C492C5-1867-4889-ACE0-DD3CA8F0A9A1}">
            <xm:f>Datos!$AQ$3</xm:f>
            <x14:dxf>
              <fill>
                <patternFill>
                  <bgColor theme="5" tint="0.39994506668294322"/>
                </patternFill>
              </fill>
            </x14:dxf>
          </x14:cfRule>
          <x14:cfRule type="cellIs" priority="21" operator="equal" id="{CAC66681-0C0D-4E8D-BA2F-6AAADEA1BAFC}">
            <xm:f>Datos!$AQ$2</xm:f>
            <x14:dxf>
              <fill>
                <patternFill>
                  <bgColor rgb="FF92D050"/>
                </patternFill>
              </fill>
            </x14:dxf>
          </x14:cfRule>
          <xm:sqref>AZ86:BB95</xm:sqref>
        </x14:conditionalFormatting>
        <x14:conditionalFormatting xmlns:xm="http://schemas.microsoft.com/office/excel/2006/main">
          <x14:cfRule type="cellIs" priority="17" operator="equal" id="{F2A1CCCD-3B71-4BF9-8157-8F49083CD500}">
            <xm:f>Datos!$AR$4</xm:f>
            <x14:dxf>
              <fill>
                <patternFill>
                  <bgColor theme="5" tint="0.39994506668294322"/>
                </patternFill>
              </fill>
            </x14:dxf>
          </x14:cfRule>
          <x14:cfRule type="cellIs" priority="18" operator="equal" id="{1B82DAF3-1410-4249-859F-8459E38418C9}">
            <xm:f>Datos!$AR$3</xm:f>
            <x14:dxf>
              <fill>
                <patternFill>
                  <bgColor rgb="FFFFFF00"/>
                </patternFill>
              </fill>
            </x14:dxf>
          </x14:cfRule>
          <x14:cfRule type="cellIs" priority="19" operator="equal" id="{D16532F4-C6C0-49AB-BD17-1A4FC330C031}">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Proceso'!$D$60:$D$69</xm:f>
          </x14:formula1>
          <xm:sqref>J50:AB59</xm:sqref>
        </x14:dataValidation>
        <x14:dataValidation type="list" allowBlank="1" showInputMessage="1" showErrorMessage="1">
          <x14:formula1>
            <xm:f>Datos!$I$2:$I$21</xm:f>
          </x14:formula1>
          <xm:sqref>S17:V17</xm:sqref>
        </x14:dataValidation>
        <x14:dataValidation type="list" allowBlank="1" showInputMessage="1">
          <x14:formula1>
            <xm:f>'Contexto Proceso'!$D$46:$D$58</xm:f>
          </x14:formula1>
          <xm:sqref>J38:AB47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H231"/>
  <sheetViews>
    <sheetView showGridLines="0" view="pageBreakPreview" zoomScale="80" zoomScaleNormal="100" zoomScaleSheetLayoutView="80" workbookViewId="0">
      <selection activeCell="D17" sqref="D17:Q17"/>
    </sheetView>
  </sheetViews>
  <sheetFormatPr defaultColWidth="11.5703125" defaultRowHeight="15"/>
  <cols>
    <col min="1" max="6" width="2.7109375" style="52" customWidth="1"/>
    <col min="7" max="7" width="3.140625" style="52" customWidth="1"/>
    <col min="8" max="8" width="4.42578125" style="52" customWidth="1"/>
    <col min="9" max="9" width="3.7109375" style="52" customWidth="1"/>
    <col min="10" max="11" width="2.7109375" style="52" customWidth="1"/>
    <col min="12" max="12" width="3.42578125" style="52" customWidth="1"/>
    <col min="13" max="15" width="2.7109375" style="52" customWidth="1"/>
    <col min="16" max="17" width="4.7109375" style="52" customWidth="1"/>
    <col min="18" max="20" width="2.7109375" style="52" customWidth="1"/>
    <col min="21" max="21" width="4.28515625" style="52" customWidth="1"/>
    <col min="22" max="22" width="7.42578125" style="52" customWidth="1"/>
    <col min="23" max="23" width="5.28515625" style="52" customWidth="1"/>
    <col min="24" max="25" width="5" style="52" customWidth="1"/>
    <col min="26" max="26" width="6.28515625" style="52" customWidth="1"/>
    <col min="27" max="27" width="5" style="52" customWidth="1"/>
    <col min="28" max="37" width="5.42578125" style="52" customWidth="1"/>
    <col min="38" max="38" width="3.5703125" style="52" customWidth="1"/>
    <col min="39" max="39" width="5.28515625" style="52" customWidth="1"/>
    <col min="40" max="44" width="2.7109375" style="52" customWidth="1"/>
    <col min="45" max="45" width="6.85546875" style="52" customWidth="1"/>
    <col min="46" max="47" width="2.7109375" style="52" customWidth="1"/>
    <col min="48" max="48" width="4.7109375" style="52" customWidth="1"/>
    <col min="49" max="50" width="2.7109375" style="52" customWidth="1"/>
    <col min="51" max="51" width="4" style="52" customWidth="1"/>
    <col min="52" max="53" width="2.7109375" style="52" customWidth="1"/>
    <col min="54" max="54" width="7.42578125" style="52" customWidth="1"/>
    <col min="55" max="58" width="2.7109375" style="52" customWidth="1"/>
    <col min="59" max="59" width="37.85546875" style="52" customWidth="1"/>
    <col min="60" max="62" width="2.7109375" style="52" hidden="1" customWidth="1"/>
    <col min="63" max="63" width="31.140625" style="52" hidden="1" customWidth="1"/>
    <col min="64" max="68" width="27.85546875" style="52" hidden="1" customWidth="1"/>
    <col min="69" max="69" width="37.5703125" style="52" hidden="1" customWidth="1"/>
    <col min="70" max="70" width="11.5703125" style="52" hidden="1" customWidth="1"/>
    <col min="71" max="71" width="33.7109375" style="52" hidden="1" customWidth="1"/>
    <col min="72" max="72" width="24.5703125" style="52" hidden="1" customWidth="1"/>
    <col min="73" max="73" width="22" style="52" hidden="1" customWidth="1"/>
    <col min="74" max="74" width="22.42578125" style="52" hidden="1" customWidth="1"/>
    <col min="75" max="76" width="11.5703125" style="52" hidden="1" customWidth="1"/>
    <col min="77" max="77" width="40.42578125" style="52" hidden="1" customWidth="1"/>
    <col min="78" max="78" width="13.140625" style="52" hidden="1" customWidth="1"/>
    <col min="79" max="84" width="11.5703125" style="52" hidden="1" customWidth="1"/>
    <col min="85" max="85" width="36.7109375" style="52" hidden="1" customWidth="1"/>
    <col min="86" max="91" width="11.5703125" style="52" customWidth="1"/>
    <col min="92" max="16384" width="11.5703125" style="52"/>
  </cols>
  <sheetData>
    <row r="1" spans="1:64" s="294" customFormat="1" ht="23.25" customHeight="1">
      <c r="A1" s="823"/>
      <c r="B1" s="824"/>
      <c r="C1" s="824"/>
      <c r="D1" s="824"/>
      <c r="E1" s="824"/>
      <c r="F1" s="824"/>
      <c r="G1" s="824"/>
      <c r="H1" s="824"/>
      <c r="I1" s="824"/>
      <c r="J1" s="824"/>
      <c r="K1" s="824"/>
      <c r="L1" s="824"/>
      <c r="M1" s="824"/>
      <c r="N1" s="824"/>
      <c r="O1" s="824"/>
      <c r="P1" s="824"/>
      <c r="Q1" s="824"/>
      <c r="R1" s="292"/>
      <c r="S1" s="292"/>
      <c r="T1" s="292"/>
      <c r="U1" s="829" t="s">
        <v>567</v>
      </c>
      <c r="V1" s="829"/>
      <c r="W1" s="829"/>
      <c r="X1" s="829"/>
      <c r="Y1" s="829"/>
      <c r="Z1" s="829"/>
      <c r="AA1" s="829"/>
      <c r="AB1" s="829"/>
      <c r="AC1" s="829"/>
      <c r="AD1" s="829"/>
      <c r="AE1" s="829"/>
      <c r="AF1" s="829"/>
      <c r="AG1" s="829"/>
      <c r="AH1" s="829"/>
      <c r="AI1" s="829"/>
      <c r="AJ1" s="829"/>
      <c r="AK1" s="829"/>
      <c r="AL1" s="829"/>
      <c r="AM1" s="829"/>
      <c r="AN1" s="829"/>
      <c r="AO1" s="829"/>
      <c r="AP1" s="829"/>
      <c r="AQ1" s="829"/>
      <c r="AR1" s="829"/>
      <c r="AS1" s="829"/>
      <c r="AT1" s="829"/>
      <c r="AU1" s="829"/>
      <c r="AV1" s="829"/>
      <c r="AW1" s="829"/>
      <c r="AX1" s="829"/>
      <c r="AY1" s="829"/>
      <c r="AZ1" s="829"/>
      <c r="BA1" s="830"/>
      <c r="BB1" s="831" t="s">
        <v>111</v>
      </c>
      <c r="BC1" s="831"/>
      <c r="BD1" s="831"/>
      <c r="BE1" s="831"/>
      <c r="BF1" s="831"/>
      <c r="BG1" s="293" t="s">
        <v>563</v>
      </c>
    </row>
    <row r="2" spans="1:64" s="294" customFormat="1" ht="23.25" customHeight="1">
      <c r="A2" s="825"/>
      <c r="B2" s="826"/>
      <c r="C2" s="826"/>
      <c r="D2" s="826"/>
      <c r="E2" s="826"/>
      <c r="F2" s="826"/>
      <c r="G2" s="826"/>
      <c r="H2" s="826"/>
      <c r="I2" s="826"/>
      <c r="J2" s="826"/>
      <c r="K2" s="826"/>
      <c r="L2" s="826"/>
      <c r="M2" s="826"/>
      <c r="N2" s="826"/>
      <c r="O2" s="826"/>
      <c r="P2" s="826"/>
      <c r="Q2" s="826"/>
      <c r="R2" s="53"/>
      <c r="S2" s="53"/>
      <c r="T2" s="53"/>
      <c r="U2" s="295"/>
      <c r="V2" s="832" t="s">
        <v>570</v>
      </c>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3"/>
      <c r="BB2" s="834" t="s">
        <v>112</v>
      </c>
      <c r="BC2" s="834"/>
      <c r="BD2" s="834"/>
      <c r="BE2" s="834"/>
      <c r="BF2" s="834"/>
      <c r="BG2" s="296">
        <v>2</v>
      </c>
    </row>
    <row r="3" spans="1:64" s="294" customFormat="1" ht="23.25" customHeight="1" thickBot="1">
      <c r="A3" s="827"/>
      <c r="B3" s="828"/>
      <c r="C3" s="828"/>
      <c r="D3" s="828"/>
      <c r="E3" s="828"/>
      <c r="F3" s="828"/>
      <c r="G3" s="828"/>
      <c r="H3" s="828"/>
      <c r="I3" s="828"/>
      <c r="J3" s="828"/>
      <c r="K3" s="828"/>
      <c r="L3" s="828"/>
      <c r="M3" s="828"/>
      <c r="N3" s="828"/>
      <c r="O3" s="828"/>
      <c r="P3" s="828"/>
      <c r="Q3" s="828"/>
      <c r="R3" s="297"/>
      <c r="S3" s="297"/>
      <c r="T3" s="297"/>
      <c r="U3" s="835" t="s">
        <v>571</v>
      </c>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6"/>
      <c r="BB3" s="837" t="s">
        <v>565</v>
      </c>
      <c r="BC3" s="837"/>
      <c r="BD3" s="837"/>
      <c r="BE3" s="837"/>
      <c r="BF3" s="837"/>
      <c r="BG3" s="298">
        <v>43580</v>
      </c>
    </row>
    <row r="4" spans="1:64" ht="15.6" customHeight="1">
      <c r="A4" s="56"/>
      <c r="B4" s="57"/>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9"/>
    </row>
    <row r="5" spans="1:64" ht="31.15" customHeight="1">
      <c r="A5" s="56"/>
      <c r="B5" s="57"/>
      <c r="C5" s="58"/>
      <c r="D5" s="715" t="s">
        <v>4</v>
      </c>
      <c r="E5" s="715"/>
      <c r="F5" s="715"/>
      <c r="G5" s="715"/>
      <c r="H5" s="57"/>
      <c r="I5" s="57"/>
      <c r="J5" s="58"/>
      <c r="K5" s="716" t="str">
        <f>IF('Contexto Proceso'!$D$7="","",'Contexto Proceso'!$D$7)</f>
        <v>CARRERA NOTARIAL Y REGISTRAL</v>
      </c>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AW5" s="716"/>
      <c r="AX5" s="716"/>
      <c r="AY5" s="716"/>
      <c r="AZ5" s="716"/>
      <c r="BA5" s="716"/>
      <c r="BB5" s="716"/>
      <c r="BC5" s="716"/>
      <c r="BD5" s="716"/>
      <c r="BE5" s="716"/>
      <c r="BF5" s="716"/>
      <c r="BG5" s="59"/>
    </row>
    <row r="6" spans="1:64" ht="11.45" customHeight="1">
      <c r="A6" s="56"/>
      <c r="B6" s="57"/>
      <c r="C6" s="58"/>
      <c r="D6" s="58"/>
      <c r="E6" s="58"/>
      <c r="F6" s="58"/>
      <c r="G6" s="57"/>
      <c r="H6" s="58"/>
      <c r="I6" s="58"/>
      <c r="J6" s="58"/>
      <c r="K6" s="57"/>
      <c r="L6" s="57"/>
      <c r="M6" s="57"/>
      <c r="N6" s="57"/>
      <c r="O6" s="58"/>
      <c r="P6" s="247"/>
      <c r="Q6" s="247"/>
      <c r="R6" s="247"/>
      <c r="S6" s="247"/>
      <c r="T6" s="58"/>
      <c r="U6" s="58"/>
      <c r="V6" s="60"/>
      <c r="W6" s="60"/>
      <c r="X6" s="60"/>
      <c r="Y6" s="60"/>
      <c r="Z6" s="60"/>
      <c r="AA6" s="60"/>
      <c r="AB6" s="60"/>
      <c r="AC6" s="60"/>
      <c r="AD6" s="60"/>
      <c r="AE6" s="60"/>
      <c r="AF6" s="60"/>
      <c r="AG6" s="60"/>
      <c r="AH6" s="60"/>
      <c r="AI6" s="60"/>
      <c r="AJ6" s="60"/>
      <c r="AK6" s="60"/>
      <c r="AL6" s="60"/>
      <c r="AM6" s="60"/>
      <c r="AN6" s="60"/>
      <c r="AO6" s="60"/>
      <c r="AP6" s="60"/>
      <c r="AQ6" s="57"/>
      <c r="AR6" s="57"/>
      <c r="AS6" s="57"/>
      <c r="AT6" s="57"/>
      <c r="AU6" s="57"/>
      <c r="AV6" s="57"/>
      <c r="AW6" s="57"/>
      <c r="AX6" s="57"/>
      <c r="AY6" s="57"/>
      <c r="AZ6" s="57"/>
      <c r="BA6" s="57"/>
      <c r="BB6" s="57"/>
      <c r="BC6" s="57"/>
      <c r="BD6" s="57"/>
      <c r="BE6" s="57"/>
      <c r="BF6" s="57"/>
      <c r="BG6" s="59"/>
    </row>
    <row r="7" spans="1:64" ht="31.15" customHeight="1">
      <c r="A7" s="56"/>
      <c r="B7" s="57"/>
      <c r="C7" s="58"/>
      <c r="D7" s="715" t="s">
        <v>31</v>
      </c>
      <c r="E7" s="715"/>
      <c r="F7" s="715"/>
      <c r="G7" s="715"/>
      <c r="H7" s="57"/>
      <c r="I7" s="57"/>
      <c r="J7" s="61"/>
      <c r="K7" s="716" t="str">
        <f>IF('Contexto Proceso'!$D$15="","",'Contexto Proceso'!$D$15)</f>
        <v>Gestionar los temas concernientes a la Carrera Notarial a través  de la administración del concurso de ingreso a la Carrera Notarial, aplicación del procedimiento operativo del derecho de preferencia, apoyo jurídico a las peticiones presentadas por los clientes (internos como externos) y la expedición de actos administrativos , con el fin de asesorar los aspectos relacionados con el concurso Notarial y el acceso a la Carrera Notarial, y conceptuar sobre la viabilidad jurídica sobre los actos administrativos  que  se deban expedir dada su relevancia.</v>
      </c>
      <c r="L7" s="716"/>
      <c r="M7" s="716"/>
      <c r="N7" s="716"/>
      <c r="O7" s="716"/>
      <c r="P7" s="716"/>
      <c r="Q7" s="716"/>
      <c r="R7" s="716"/>
      <c r="S7" s="716"/>
      <c r="T7" s="716"/>
      <c r="U7" s="716"/>
      <c r="V7" s="716"/>
      <c r="W7" s="716"/>
      <c r="X7" s="716"/>
      <c r="Y7" s="716"/>
      <c r="Z7" s="716"/>
      <c r="AA7" s="716"/>
      <c r="AB7" s="716"/>
      <c r="AC7" s="716"/>
      <c r="AD7" s="716"/>
      <c r="AE7" s="716"/>
      <c r="AF7" s="716"/>
      <c r="AG7" s="716"/>
      <c r="AH7" s="716"/>
      <c r="AI7" s="716"/>
      <c r="AJ7" s="716"/>
      <c r="AK7" s="716"/>
      <c r="AL7" s="716"/>
      <c r="AM7" s="716"/>
      <c r="AN7" s="716"/>
      <c r="AO7" s="716"/>
      <c r="AP7" s="716"/>
      <c r="AQ7" s="716"/>
      <c r="AR7" s="716"/>
      <c r="AS7" s="716"/>
      <c r="AT7" s="716"/>
      <c r="AU7" s="716"/>
      <c r="AV7" s="716"/>
      <c r="AW7" s="716"/>
      <c r="AX7" s="716"/>
      <c r="AY7" s="716"/>
      <c r="AZ7" s="716"/>
      <c r="BA7" s="716"/>
      <c r="BB7" s="716"/>
      <c r="BC7" s="716"/>
      <c r="BD7" s="716"/>
      <c r="BE7" s="716"/>
      <c r="BF7" s="716"/>
      <c r="BG7" s="59"/>
    </row>
    <row r="8" spans="1:64" ht="11.45" customHeight="1">
      <c r="A8" s="56"/>
      <c r="B8" s="57"/>
      <c r="C8" s="58"/>
      <c r="D8" s="247"/>
      <c r="E8" s="247"/>
      <c r="F8" s="247"/>
      <c r="G8" s="247"/>
      <c r="H8" s="57"/>
      <c r="I8" s="57"/>
      <c r="J8" s="61"/>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57"/>
      <c r="BD8" s="57"/>
      <c r="BE8" s="57"/>
      <c r="BF8" s="57"/>
      <c r="BG8" s="59"/>
    </row>
    <row r="9" spans="1:64" ht="31.15" customHeight="1">
      <c r="A9" s="56"/>
      <c r="B9" s="57"/>
      <c r="C9" s="58"/>
      <c r="D9" s="715" t="s">
        <v>30</v>
      </c>
      <c r="E9" s="715"/>
      <c r="F9" s="715"/>
      <c r="G9" s="715"/>
      <c r="H9" s="715"/>
      <c r="I9" s="715"/>
      <c r="J9" s="61"/>
      <c r="K9" s="946"/>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8"/>
      <c r="AK9" s="152"/>
      <c r="AL9" s="61"/>
      <c r="AM9" s="61"/>
      <c r="AN9" s="61"/>
      <c r="AO9" s="61"/>
      <c r="AP9" s="61"/>
      <c r="AQ9" s="922" t="s">
        <v>5</v>
      </c>
      <c r="AR9" s="922"/>
      <c r="AS9" s="922"/>
      <c r="AT9" s="922"/>
      <c r="AU9" s="922"/>
      <c r="AV9" s="922"/>
      <c r="AW9" s="923"/>
      <c r="AX9" s="919"/>
      <c r="AY9" s="920"/>
      <c r="AZ9" s="920"/>
      <c r="BA9" s="920"/>
      <c r="BB9" s="920"/>
      <c r="BC9" s="920"/>
      <c r="BD9" s="920"/>
      <c r="BE9" s="920"/>
      <c r="BF9" s="921"/>
      <c r="BG9" s="59"/>
    </row>
    <row r="10" spans="1:64" ht="23.45" hidden="1" customHeight="1">
      <c r="A10" s="56"/>
      <c r="B10" s="57"/>
      <c r="C10" s="58"/>
      <c r="D10" s="58"/>
      <c r="E10" s="58"/>
      <c r="F10" s="247"/>
      <c r="G10" s="247"/>
      <c r="H10" s="247"/>
      <c r="I10" s="247"/>
      <c r="J10" s="61"/>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944" t="s">
        <v>3</v>
      </c>
      <c r="AU10" s="944"/>
      <c r="AV10" s="944"/>
      <c r="AW10" s="944"/>
      <c r="AX10" s="944"/>
      <c r="AY10" s="944"/>
      <c r="AZ10" s="944"/>
      <c r="BA10" s="944"/>
      <c r="BB10" s="944"/>
      <c r="BC10" s="944"/>
      <c r="BD10" s="57"/>
      <c r="BE10" s="57"/>
      <c r="BF10" s="57"/>
      <c r="BG10" s="59"/>
    </row>
    <row r="11" spans="1:64" ht="23.45" customHeight="1">
      <c r="A11" s="56"/>
      <c r="B11" s="57"/>
      <c r="C11" s="58"/>
      <c r="D11" s="58"/>
      <c r="E11" s="58"/>
      <c r="F11" s="247"/>
      <c r="G11" s="247"/>
      <c r="H11" s="247"/>
      <c r="I11" s="247"/>
      <c r="J11" s="61"/>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62"/>
      <c r="AU11" s="62"/>
      <c r="AV11" s="62"/>
      <c r="AW11" s="62"/>
      <c r="AX11" s="62"/>
      <c r="AY11" s="62"/>
      <c r="AZ11" s="62"/>
      <c r="BA11" s="62"/>
      <c r="BB11" s="62"/>
      <c r="BC11" s="62"/>
      <c r="BD11" s="57"/>
      <c r="BE11" s="57"/>
      <c r="BF11" s="57"/>
      <c r="BG11" s="59"/>
      <c r="BJ11" s="246" t="s">
        <v>32</v>
      </c>
      <c r="BK11" s="63" t="s">
        <v>29</v>
      </c>
    </row>
    <row r="12" spans="1:64" ht="31.15" customHeight="1">
      <c r="A12" s="56"/>
      <c r="B12" s="57"/>
      <c r="C12" s="58"/>
      <c r="D12" s="57"/>
      <c r="E12" s="64"/>
      <c r="F12" s="64"/>
      <c r="G12" s="64"/>
      <c r="H12" s="64"/>
      <c r="I12" s="64"/>
      <c r="J12" s="64"/>
      <c r="K12" s="57"/>
      <c r="L12" s="64"/>
      <c r="M12" s="949" t="s">
        <v>201</v>
      </c>
      <c r="N12" s="949"/>
      <c r="O12" s="949"/>
      <c r="P12" s="949"/>
      <c r="Q12" s="949"/>
      <c r="R12" s="949"/>
      <c r="S12" s="949"/>
      <c r="T12" s="949"/>
      <c r="U12" s="64"/>
      <c r="V12" s="946" t="s">
        <v>597</v>
      </c>
      <c r="W12" s="947"/>
      <c r="X12" s="947"/>
      <c r="Y12" s="947"/>
      <c r="Z12" s="947"/>
      <c r="AA12" s="947"/>
      <c r="AB12" s="947"/>
      <c r="AC12" s="947"/>
      <c r="AD12" s="947"/>
      <c r="AE12" s="947"/>
      <c r="AF12" s="947"/>
      <c r="AG12" s="947"/>
      <c r="AH12" s="947"/>
      <c r="AI12" s="947"/>
      <c r="AJ12" s="948"/>
      <c r="AK12" s="65">
        <f>IF(V12=Datos!B2,1,IF(V12=Datos!B3,2,IF(V12=Datos!B4,3,IF(V12=Datos!B5,4,IF(V12=Datos!B6,5,IF(V12=Datos!B7,6,IF(V12=Datos!B8,7,IF(V12=Datos!B9,8,""))))))))</f>
        <v>3</v>
      </c>
      <c r="AL12" s="57"/>
      <c r="AM12" s="57"/>
      <c r="AN12" s="57"/>
      <c r="AO12" s="57"/>
      <c r="AP12" s="57"/>
      <c r="AQ12" s="57"/>
      <c r="AR12" s="57"/>
      <c r="AS12" s="57"/>
      <c r="AT12" s="57"/>
      <c r="AU12" s="248"/>
      <c r="AV12" s="248"/>
      <c r="AW12" s="248"/>
      <c r="AX12" s="248"/>
      <c r="AY12" s="248"/>
      <c r="AZ12" s="248"/>
      <c r="BA12" s="248"/>
      <c r="BB12" s="248"/>
      <c r="BC12" s="57"/>
      <c r="BD12" s="57"/>
      <c r="BE12" s="57"/>
      <c r="BF12" s="57"/>
      <c r="BG12" s="59"/>
      <c r="BJ12" s="66">
        <v>1</v>
      </c>
      <c r="BK12" s="66" t="s">
        <v>1</v>
      </c>
      <c r="BL12" s="52" t="s">
        <v>190</v>
      </c>
    </row>
    <row r="13" spans="1:64" ht="30" customHeight="1" thickBot="1">
      <c r="A13" s="149"/>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57"/>
      <c r="BG13" s="59"/>
      <c r="BJ13" s="66">
        <v>2</v>
      </c>
      <c r="BK13" s="66" t="s">
        <v>188</v>
      </c>
      <c r="BL13" s="52" t="s">
        <v>191</v>
      </c>
    </row>
    <row r="14" spans="1:64" ht="32.450000000000003" customHeight="1" thickBot="1">
      <c r="A14" s="911" t="str">
        <f>IF(AK12=Datos!$A$9,"IDENTIFICACIÓN DE LA OPORTUNIDAD","IDENTIFICACIÓN DEL RIESGO")</f>
        <v>IDENTIFICACIÓN DEL RIESGO</v>
      </c>
      <c r="B14" s="912"/>
      <c r="C14" s="912"/>
      <c r="D14" s="912"/>
      <c r="E14" s="912"/>
      <c r="F14" s="912"/>
      <c r="G14" s="912"/>
      <c r="H14" s="912"/>
      <c r="I14" s="912"/>
      <c r="J14" s="913"/>
      <c r="K14" s="67"/>
      <c r="L14" s="67"/>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5"/>
      <c r="BJ14" s="66">
        <v>3</v>
      </c>
      <c r="BK14" s="66" t="s">
        <v>0</v>
      </c>
      <c r="BL14" s="52" t="s">
        <v>192</v>
      </c>
    </row>
    <row r="15" spans="1:64" ht="15.6" customHeight="1">
      <c r="A15" s="56"/>
      <c r="B15" s="68"/>
      <c r="C15" s="68"/>
      <c r="D15" s="68"/>
      <c r="E15" s="68"/>
      <c r="F15" s="68"/>
      <c r="G15" s="68"/>
      <c r="H15" s="68"/>
      <c r="I15" s="68"/>
      <c r="J15" s="68"/>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9"/>
      <c r="BJ15" s="66">
        <v>4</v>
      </c>
      <c r="BK15" s="66" t="s">
        <v>2</v>
      </c>
      <c r="BL15" s="52" t="s">
        <v>193</v>
      </c>
    </row>
    <row r="16" spans="1:64" ht="15.6" customHeight="1">
      <c r="A16" s="56"/>
      <c r="B16" s="68"/>
      <c r="C16" s="68"/>
      <c r="D16" s="929" t="s">
        <v>6</v>
      </c>
      <c r="E16" s="929"/>
      <c r="F16" s="929"/>
      <c r="G16" s="929"/>
      <c r="H16" s="929"/>
      <c r="I16" s="929"/>
      <c r="J16" s="929"/>
      <c r="K16" s="929"/>
      <c r="L16" s="929"/>
      <c r="M16" s="929"/>
      <c r="N16" s="929"/>
      <c r="O16" s="929"/>
      <c r="P16" s="929"/>
      <c r="Q16" s="929"/>
      <c r="R16" s="57"/>
      <c r="S16" s="929" t="s">
        <v>20</v>
      </c>
      <c r="T16" s="929"/>
      <c r="U16" s="929"/>
      <c r="V16" s="929"/>
      <c r="W16" s="57"/>
      <c r="X16" s="929" t="s">
        <v>28</v>
      </c>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57"/>
      <c r="BD16" s="57"/>
      <c r="BE16" s="57"/>
      <c r="BF16" s="57"/>
      <c r="BG16" s="59"/>
      <c r="BJ16" s="66">
        <v>5</v>
      </c>
      <c r="BK16" s="66" t="s">
        <v>189</v>
      </c>
      <c r="BL16" s="52" t="s">
        <v>194</v>
      </c>
    </row>
    <row r="17" spans="1:85" ht="31.15" customHeight="1">
      <c r="A17" s="56"/>
      <c r="B17" s="57"/>
      <c r="C17" s="57"/>
      <c r="D17" s="934"/>
      <c r="E17" s="934"/>
      <c r="F17" s="934"/>
      <c r="G17" s="934"/>
      <c r="H17" s="934"/>
      <c r="I17" s="934"/>
      <c r="J17" s="934"/>
      <c r="K17" s="934"/>
      <c r="L17" s="934"/>
      <c r="M17" s="934"/>
      <c r="N17" s="934"/>
      <c r="O17" s="934"/>
      <c r="P17" s="934"/>
      <c r="Q17" s="934"/>
      <c r="R17" s="57"/>
      <c r="S17" s="934"/>
      <c r="T17" s="934"/>
      <c r="U17" s="934"/>
      <c r="V17" s="934"/>
      <c r="W17" s="57"/>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59"/>
    </row>
    <row r="18" spans="1:85" ht="15.6" customHeight="1">
      <c r="A18" s="56"/>
      <c r="B18" s="223"/>
      <c r="C18" s="223"/>
      <c r="D18" s="223"/>
      <c r="E18" s="223"/>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185"/>
      <c r="BG18" s="153" t="s">
        <v>105</v>
      </c>
      <c r="BK18" s="52" t="s">
        <v>267</v>
      </c>
      <c r="BL18" s="52" t="s">
        <v>268</v>
      </c>
      <c r="BM18" s="52" t="s">
        <v>269</v>
      </c>
      <c r="BN18" s="52" t="s">
        <v>270</v>
      </c>
      <c r="BO18" s="52" t="s">
        <v>271</v>
      </c>
      <c r="BP18" s="52" t="s">
        <v>272</v>
      </c>
      <c r="BQ18" s="52" t="s">
        <v>287</v>
      </c>
      <c r="BS18" s="52" t="s">
        <v>274</v>
      </c>
      <c r="BT18" s="52" t="s">
        <v>275</v>
      </c>
      <c r="BU18" s="52" t="s">
        <v>276</v>
      </c>
      <c r="BV18" s="52" t="s">
        <v>277</v>
      </c>
      <c r="BW18" s="52" t="s">
        <v>278</v>
      </c>
      <c r="BX18" s="52" t="s">
        <v>279</v>
      </c>
      <c r="BY18" s="52" t="s">
        <v>288</v>
      </c>
      <c r="CA18" s="52" t="s">
        <v>280</v>
      </c>
      <c r="CB18" s="52" t="s">
        <v>281</v>
      </c>
      <c r="CC18" s="52" t="s">
        <v>282</v>
      </c>
      <c r="CD18" s="52" t="s">
        <v>283</v>
      </c>
      <c r="CE18" s="52" t="s">
        <v>284</v>
      </c>
      <c r="CF18" s="52" t="s">
        <v>285</v>
      </c>
      <c r="CG18" s="52" t="s">
        <v>286</v>
      </c>
    </row>
    <row r="19" spans="1:85" ht="15.6" customHeight="1">
      <c r="A19" s="56"/>
      <c r="B19" s="223"/>
      <c r="C19" s="223"/>
      <c r="D19" s="945" t="str">
        <f>IF(AK12=Datos!$A$9,"Nombre de la oportunidad","Nombre del riesgo")</f>
        <v>Nombre del riesgo</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57"/>
      <c r="BE19" s="57"/>
      <c r="BF19" s="57"/>
      <c r="BG19" s="59"/>
      <c r="BK19" s="66" t="str">
        <f>IF('Contexto Estrat. Ins'!$C$9&lt;&gt;"",'Contexto Estrat. Ins'!$C$8,"")</f>
        <v/>
      </c>
      <c r="BL19" s="66" t="str">
        <f>IF('Contexto Estrat. Ins'!$C$10&lt;&gt;"",'Contexto Estrat. Ins'!$C$8,"")</f>
        <v/>
      </c>
      <c r="BM19" s="66" t="str">
        <f>IF('Contexto Estrat. Ins'!$C$11&lt;&gt;"",'Contexto Estrat. Ins'!$C$8,"")</f>
        <v/>
      </c>
      <c r="BN19" s="66" t="str">
        <f>IF('Contexto Estrat. Ins'!$C$12&lt;&gt;"",'Contexto Estrat. Ins'!$C$8,"")</f>
        <v/>
      </c>
      <c r="BO19" s="66" t="str">
        <f>IF('Contexto Estrat. Ins'!$C$13&lt;&gt;"",'Contexto Estrat. Ins'!$C$8,"")</f>
        <v/>
      </c>
      <c r="BP19" s="66" t="str">
        <f>IF('Contexto Estrat. Ins'!$C$14&lt;&gt;"",'Contexto Estrat. Ins'!$C$8,"")</f>
        <v/>
      </c>
      <c r="BQ19" s="66" t="str">
        <f>IF($D$28='Contexto Estrat. Ins'!$B$9,BK19,IF($D$28='Contexto Estrat. Ins'!$B$10,BL19,IF($D$28='Contexto Estrat. Ins'!$B$11,BM19,IF($D$28='Contexto Estrat. Ins'!$B$12,BN19,IF($D$28='Contexto Estrat. Ins'!$B$13,BO19,IF($D$28='Contexto Estrat. Ins'!$B$14,BP19,""))))))</f>
        <v/>
      </c>
      <c r="BS19" s="66" t="str">
        <f>IF('Contexto Estrat. Ins'!$C$39&lt;&gt;"",'Contexto Estrat. Ins'!$C$38,"")</f>
        <v/>
      </c>
      <c r="BT19" s="66" t="str">
        <f>IF('Contexto Estrat. Ins'!$C$40&lt;&gt;"",'Contexto Estrat. Ins'!$C$38,"")</f>
        <v/>
      </c>
      <c r="BU19" s="66" t="str">
        <f>IF('Contexto Estrat. Ins'!$C$41&lt;&gt;"",'Contexto Estrat. Ins'!$C$38,"")</f>
        <v/>
      </c>
      <c r="BV19" s="66" t="str">
        <f>IF('Contexto Estrat. Ins'!$C$42&lt;&gt;"",'Contexto Estrat. Ins'!$C$38,"")</f>
        <v/>
      </c>
      <c r="BW19" s="66" t="str">
        <f>IF('Contexto Estrat. Ins'!$C$43&lt;&gt;"",'Contexto Estrat. Ins'!$C$38,"")</f>
        <v/>
      </c>
      <c r="BX19" s="66" t="str">
        <f>IF('Contexto Estrat. Ins'!$C$44&lt;&gt;"",'Contexto Estrat. Ins'!$C$38,"")</f>
        <v/>
      </c>
      <c r="BY19" s="66" t="str">
        <f>IF($D$28='Contexto Estrat. Ins'!$B$39,BS19,IF($D$28='Contexto Estrat. Ins'!$B$40,BT19,IF($D$28='Contexto Estrat. Ins'!$B$41,BU19,IF($D$28='Contexto Estrat. Ins'!$B$42,BV19,IF($D$28='Contexto Estrat. Ins'!$B$43,BW19,IF($D$28='Contexto Estrat. Ins'!$B$44,BX19,""))))))</f>
        <v/>
      </c>
      <c r="CA19" s="66" t="str">
        <f>IF('Contexto Estrat. Ins'!$C$19&lt;&gt;"",'Contexto Estrat. Ins'!$C$18,"")</f>
        <v/>
      </c>
      <c r="CB19" s="66" t="str">
        <f>IF('Contexto Estrat. Ins'!$C$20&lt;&gt;"",'Contexto Estrat. Ins'!$C$18,"")</f>
        <v/>
      </c>
      <c r="CC19" s="66" t="str">
        <f>IF('Contexto Estrat. Ins'!$C$21&lt;&gt;"",'Contexto Estrat. Ins'!$C$18,"")</f>
        <v/>
      </c>
      <c r="CD19" s="66" t="str">
        <f>IF('Contexto Estrat. Ins'!$C$22&lt;&gt;"",'Contexto Estrat. Ins'!$C$18,"")</f>
        <v/>
      </c>
      <c r="CE19" s="66" t="str">
        <f>IF('Contexto Estrat. Ins'!$C$23&lt;&gt;"",'Contexto Estrat. Ins'!$C$18,"")</f>
        <v/>
      </c>
      <c r="CF19" s="66" t="str">
        <f>IF('Contexto Estrat. Ins'!$C$24&lt;&gt;"",'Contexto Estrat. Ins'!$C$18,"")</f>
        <v/>
      </c>
      <c r="CG19" s="66" t="str">
        <f>IF($D$28='Contexto Estrat. Ins'!$B$19,CA19,IF($D$28='Contexto Estrat. Ins'!$B$20,CB19,IF($D$28='Contexto Estrat. Ins'!$B$21,CC19,IF($D$28='Contexto Estrat. Ins'!$B$22,CD19,IF($D$28='Contexto Estrat. Ins'!$B$23,CE19,IF($D$28='Contexto Estrat. Ins'!$B$24,CF19,""))))))</f>
        <v/>
      </c>
    </row>
    <row r="20" spans="1:85" ht="31.9" customHeight="1">
      <c r="A20" s="56"/>
      <c r="B20" s="223"/>
      <c r="C20" s="223"/>
      <c r="D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35"/>
      <c r="AR20" s="935"/>
      <c r="AS20" s="935"/>
      <c r="AT20" s="935"/>
      <c r="AU20" s="935"/>
      <c r="AV20" s="935"/>
      <c r="AW20" s="935"/>
      <c r="AX20" s="935"/>
      <c r="AY20" s="935"/>
      <c r="AZ20" s="935"/>
      <c r="BA20" s="935"/>
      <c r="BB20" s="935"/>
      <c r="BC20" s="935"/>
      <c r="BD20" s="935"/>
      <c r="BE20" s="935"/>
      <c r="BF20" s="935"/>
      <c r="BG20" s="59"/>
      <c r="BK20" s="66" t="str">
        <f>IF('Contexto Estrat. Ins'!$D$9&lt;&gt;"",'Contexto Estrat. Ins'!$D$8,"")</f>
        <v/>
      </c>
      <c r="BL20" s="66" t="str">
        <f>IF('Contexto Estrat. Ins'!$D$10&lt;&gt;"",'Contexto Estrat. Ins'!$D$8,"")</f>
        <v/>
      </c>
      <c r="BM20" s="66" t="str">
        <f>IF('Contexto Estrat. Ins'!$D$11&lt;&gt;"",'Contexto Estrat. Ins'!$D$8,"")</f>
        <v/>
      </c>
      <c r="BN20" s="66" t="str">
        <f>IF('Contexto Estrat. Ins'!$D$12&lt;&gt;"",'Contexto Estrat. Ins'!$D$8,"")</f>
        <v/>
      </c>
      <c r="BO20" s="66" t="str">
        <f>IF('Contexto Estrat. Ins'!$D$13&lt;&gt;"",'Contexto Estrat. Ins'!$D$8,"")</f>
        <v/>
      </c>
      <c r="BP20" s="66" t="str">
        <f>IF('Contexto Estrat. Ins'!$D$14&lt;&gt;"",'Contexto Estrat. Ins'!$D$8,"")</f>
        <v/>
      </c>
      <c r="BQ20" s="66" t="str">
        <f>IF($D$28='Contexto Estrat. Ins'!$B$9,BK20,IF($D$28='Contexto Estrat. Ins'!$B$10,BL20,IF($D$28='Contexto Estrat. Ins'!$B$11,BM20,IF($D$28='Contexto Estrat. Ins'!$B$12,BN20,IF($D$28='Contexto Estrat. Ins'!$B$13,BO20,IF($D$28='Contexto Estrat. Ins'!$B$14,BP20,""))))))</f>
        <v/>
      </c>
      <c r="BS20" s="66" t="str">
        <f>IF('Contexto Estrat. Ins'!$D$39&lt;&gt;"",'Contexto Estrat. Ins'!$D$38,"")</f>
        <v/>
      </c>
      <c r="BT20" s="66" t="str">
        <f>IF('Contexto Estrat. Ins'!$D$40&lt;&gt;"",'Contexto Estrat. Ins'!$D$38,"")</f>
        <v/>
      </c>
      <c r="BU20" s="66" t="str">
        <f>IF('Contexto Estrat. Ins'!$D$41&lt;&gt;"",'Contexto Estrat. Ins'!$D$38,"")</f>
        <v/>
      </c>
      <c r="BV20" s="66" t="str">
        <f>IF('Contexto Estrat. Ins'!$D$42&lt;&gt;"",'Contexto Estrat. Ins'!$D$38,"")</f>
        <v/>
      </c>
      <c r="BW20" s="66" t="str">
        <f>IF('Contexto Estrat. Ins'!$D$43&lt;&gt;"",'Contexto Estrat. Ins'!$D$38,"")</f>
        <v/>
      </c>
      <c r="BX20" s="66" t="str">
        <f>IF('Contexto Estrat. Ins'!$D$44&lt;&gt;"",'Contexto Estrat. Ins'!$D$38,"")</f>
        <v/>
      </c>
      <c r="BY20" s="66" t="str">
        <f>IF($D$28='Contexto Estrat. Ins'!$B$39,BS20,IF($D$28='Contexto Estrat. Ins'!$B$40,BT20,IF($D$28='Contexto Estrat. Ins'!$B$41,BU20,IF($D$28='Contexto Estrat. Ins'!$B$42,BV20,IF($D$28='Contexto Estrat. Ins'!$B$43,BW20,IF($D$28='Contexto Estrat. Ins'!$B$44,BX20,""))))))</f>
        <v/>
      </c>
      <c r="CA20" s="66" t="str">
        <f>IF('Contexto Estrat. Ins'!$D$19&lt;&gt;"",'Contexto Estrat. Ins'!$D$18,"")</f>
        <v/>
      </c>
      <c r="CB20" s="66" t="str">
        <f>IF('Contexto Estrat. Ins'!$D$20&lt;&gt;"",'Contexto Estrat. Ins'!$D$18,"")</f>
        <v/>
      </c>
      <c r="CC20" s="66" t="str">
        <f>IF('Contexto Estrat. Ins'!$D$21&lt;&gt;"",'Contexto Estrat. Ins'!$D$18,"")</f>
        <v/>
      </c>
      <c r="CD20" s="66" t="str">
        <f>IF('Contexto Estrat. Ins'!$D$22&lt;&gt;"",'Contexto Estrat. Ins'!$D$18,"")</f>
        <v/>
      </c>
      <c r="CE20" s="66" t="str">
        <f>IF('Contexto Estrat. Ins'!$D$23&lt;&gt;"",'Contexto Estrat. Ins'!$D$18,"")</f>
        <v/>
      </c>
      <c r="CF20" s="66" t="str">
        <f>IF('Contexto Estrat. Ins'!$D$24&lt;&gt;"",'Contexto Estrat. Ins'!$D$18,"")</f>
        <v/>
      </c>
      <c r="CG20" s="66" t="str">
        <f>IF($D$28='Contexto Estrat. Ins'!$B$19,CA20,IF($D$28='Contexto Estrat. Ins'!$B$20,CB20,IF($D$28='Contexto Estrat. Ins'!$B$21,CC20,IF($D$28='Contexto Estrat. Ins'!$B$22,CD20,IF($D$28='Contexto Estrat. Ins'!$B$23,CE20,IF($D$28='Contexto Estrat. Ins'!$B$24,CF20,""))))))</f>
        <v/>
      </c>
    </row>
    <row r="21" spans="1:85" ht="15" customHeight="1">
      <c r="A21" s="56"/>
      <c r="B21" s="57"/>
      <c r="C21" s="57"/>
      <c r="D21" s="939" t="s">
        <v>687</v>
      </c>
      <c r="E21" s="939"/>
      <c r="F21" s="939"/>
      <c r="G21" s="939"/>
      <c r="H21" s="939"/>
      <c r="I21" s="939"/>
      <c r="J21" s="939"/>
      <c r="K21" s="939"/>
      <c r="L21" s="939"/>
      <c r="M21" s="939"/>
      <c r="N21" s="939"/>
      <c r="O21" s="939"/>
      <c r="P21" s="939"/>
      <c r="Q21" s="939"/>
      <c r="R21" s="939"/>
      <c r="S21" s="939"/>
      <c r="T21" s="939"/>
      <c r="U21" s="939"/>
      <c r="V21" s="939"/>
      <c r="W21" s="939"/>
      <c r="X21" s="939"/>
      <c r="Y21" s="939"/>
      <c r="Z21" s="939"/>
      <c r="AA21" s="939"/>
      <c r="AB21" s="939"/>
      <c r="AC21" s="939"/>
      <c r="AD21" s="939"/>
      <c r="AE21" s="939"/>
      <c r="AF21" s="939"/>
      <c r="AG21" s="939"/>
      <c r="AH21" s="939"/>
      <c r="AI21" s="939"/>
      <c r="AJ21" s="939"/>
      <c r="AK21" s="939"/>
      <c r="AL21" s="939"/>
      <c r="AM21" s="939"/>
      <c r="AN21" s="939"/>
      <c r="AO21" s="939"/>
      <c r="AP21" s="939"/>
      <c r="AQ21" s="939"/>
      <c r="AR21" s="939"/>
      <c r="AS21" s="939"/>
      <c r="AT21" s="939"/>
      <c r="AU21" s="939"/>
      <c r="AV21" s="939"/>
      <c r="AW21" s="939"/>
      <c r="AX21" s="939"/>
      <c r="AY21" s="939"/>
      <c r="AZ21" s="939"/>
      <c r="BA21" s="939"/>
      <c r="BB21" s="939"/>
      <c r="BC21" s="939"/>
      <c r="BD21" s="939"/>
      <c r="BE21" s="939"/>
      <c r="BF21" s="939"/>
      <c r="BG21" s="59"/>
      <c r="BK21" s="66" t="str">
        <f>IF('Contexto Estrat. Ins'!$E$9&lt;&gt;"",'Contexto Estrat. Ins'!$E$8,"")</f>
        <v/>
      </c>
      <c r="BL21" s="66" t="str">
        <f>IF('Contexto Estrat. Ins'!$E$10&lt;&gt;"",'Contexto Estrat. Ins'!$E$8,"")</f>
        <v/>
      </c>
      <c r="BM21" s="66" t="str">
        <f>IF('Contexto Estrat. Ins'!$E$11&lt;&gt;"",'Contexto Estrat. Ins'!$E$8,"")</f>
        <v/>
      </c>
      <c r="BN21" s="66" t="str">
        <f>IF('Contexto Estrat. Ins'!$E$12&lt;&gt;"",'Contexto Estrat. Ins'!$E$8,"")</f>
        <v/>
      </c>
      <c r="BO21" s="66" t="str">
        <f>IF('Contexto Estrat. Ins'!$E$13&lt;&gt;"",'Contexto Estrat. Ins'!$E$8,"")</f>
        <v/>
      </c>
      <c r="BP21" s="66" t="str">
        <f>IF('Contexto Estrat. Ins'!$E$14&lt;&gt;"",'Contexto Estrat. Ins'!$E$8,"")</f>
        <v/>
      </c>
      <c r="BQ21" s="66" t="str">
        <f>IF($D$28='Contexto Estrat. Ins'!$B$9,BK21,IF($D$28='Contexto Estrat. Ins'!$B$10,BL21,IF($D$28='Contexto Estrat. Ins'!$B$11,BM21,IF($D$28='Contexto Estrat. Ins'!$B$12,BN21,IF($D$28='Contexto Estrat. Ins'!$B$13,BO21,IF($D$28='Contexto Estrat. Ins'!$B$14,BP21,""))))))</f>
        <v/>
      </c>
      <c r="BS21" s="66" t="str">
        <f>IF('Contexto Estrat. Ins'!$E$39&lt;&gt;"",'Contexto Estrat. Ins'!$E$38,"")</f>
        <v/>
      </c>
      <c r="BT21" s="66" t="str">
        <f>IF('Contexto Estrat. Ins'!$E$40&lt;&gt;"",'Contexto Estrat. Ins'!$E$38,"")</f>
        <v/>
      </c>
      <c r="BU21" s="66" t="str">
        <f>IF('Contexto Estrat. Ins'!$E$41&lt;&gt;"",'Contexto Estrat. Ins'!$E$38,"")</f>
        <v/>
      </c>
      <c r="BV21" s="66" t="str">
        <f>IF('Contexto Estrat. Ins'!$E$42&lt;&gt;"",'Contexto Estrat. Ins'!$E$38,"")</f>
        <v/>
      </c>
      <c r="BW21" s="66" t="str">
        <f>IF('Contexto Estrat. Ins'!$E$43&lt;&gt;"",'Contexto Estrat. Ins'!$E$38,"")</f>
        <v/>
      </c>
      <c r="BX21" s="66" t="str">
        <f>IF('Contexto Estrat. Ins'!$E$44&lt;&gt;"",'Contexto Estrat. Ins'!$E$38,"")</f>
        <v/>
      </c>
      <c r="BY21" s="66" t="str">
        <f>IF($D$28='Contexto Estrat. Ins'!$B$39,BS21,IF($D$28='Contexto Estrat. Ins'!$B$40,BT21,IF($D$28='Contexto Estrat. Ins'!$B$41,BU21,IF($D$28='Contexto Estrat. Ins'!$B$42,BV21,IF($D$28='Contexto Estrat. Ins'!$B$43,BW21,IF($D$28='Contexto Estrat. Ins'!$B$44,BX21,""))))))</f>
        <v/>
      </c>
      <c r="CA21" s="66" t="str">
        <f>IF('Contexto Estrat. Ins'!$E$19&lt;&gt;"",'Contexto Estrat. Ins'!$E$18,"")</f>
        <v/>
      </c>
      <c r="CB21" s="66" t="str">
        <f>IF('Contexto Estrat. Ins'!$E$20&lt;&gt;"",'Contexto Estrat. Ins'!$E$18,"")</f>
        <v/>
      </c>
      <c r="CC21" s="66" t="str">
        <f>IF('Contexto Estrat. Ins'!$E$21&lt;&gt;"",'Contexto Estrat. Ins'!$E$18,"")</f>
        <v/>
      </c>
      <c r="CD21" s="66" t="str">
        <f>IF('Contexto Estrat. Ins'!$E$22&lt;&gt;"",'Contexto Estrat. Ins'!$E$18,"")</f>
        <v/>
      </c>
      <c r="CE21" s="66" t="str">
        <f>IF('Contexto Estrat. Ins'!$E$23&lt;&gt;"",'Contexto Estrat. Ins'!$E$18,"")</f>
        <v/>
      </c>
      <c r="CF21" s="66" t="str">
        <f>IF('Contexto Estrat. Ins'!$E$24&lt;&gt;"",'Contexto Estrat. Ins'!$E$18,"")</f>
        <v/>
      </c>
      <c r="CG21" s="66" t="str">
        <f>IF($D$28='Contexto Estrat. Ins'!$B$19,CA21,IF($D$28='Contexto Estrat. Ins'!$B$20,CB21,IF($D$28='Contexto Estrat. Ins'!$B$21,CC21,IF($D$28='Contexto Estrat. Ins'!$B$22,CD21,IF($D$28='Contexto Estrat. Ins'!$B$23,CE21,IF($D$28='Contexto Estrat. Ins'!$B$24,CF21,""))))))</f>
        <v/>
      </c>
    </row>
    <row r="22" spans="1:85" ht="15" customHeight="1">
      <c r="A22" s="56"/>
      <c r="B22" s="57"/>
      <c r="C22" s="57"/>
      <c r="D22" s="945" t="str">
        <f>IF(AK12=Datos!$A$9,"Explicación de la oportunidad","Explicación del riesgo")</f>
        <v>Explicación del riesgo</v>
      </c>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71"/>
      <c r="AT22" s="154"/>
      <c r="AU22" s="154"/>
      <c r="AV22" s="154"/>
      <c r="AW22" s="154"/>
      <c r="AX22" s="154"/>
      <c r="AY22" s="937" t="str">
        <f>IF(AK12=Datos!$A$6,"Clase de oportunidad","Clase de riesgo")</f>
        <v>Clase de riesgo</v>
      </c>
      <c r="AZ22" s="937"/>
      <c r="BA22" s="937"/>
      <c r="BB22" s="937"/>
      <c r="BC22" s="937"/>
      <c r="BD22" s="937"/>
      <c r="BE22" s="937"/>
      <c r="BF22" s="937"/>
      <c r="BG22" s="59"/>
      <c r="BK22" s="66" t="str">
        <f>IF('Contexto Estrat. Ins'!$F$9&lt;&gt;"",'Contexto Estrat. Ins'!$F$8,"")</f>
        <v/>
      </c>
      <c r="BL22" s="66" t="str">
        <f>IF('Contexto Estrat. Ins'!$F$10&lt;&gt;"",'Contexto Estrat. Ins'!$F$8,"")</f>
        <v/>
      </c>
      <c r="BM22" s="66" t="str">
        <f>IF('Contexto Estrat. Ins'!$F$11&lt;&gt;"",'Contexto Estrat. Ins'!$F$8,"")</f>
        <v/>
      </c>
      <c r="BN22" s="66" t="str">
        <f>IF('Contexto Estrat. Ins'!$F$12&lt;&gt;"",'Contexto Estrat. Ins'!$F$8,"")</f>
        <v/>
      </c>
      <c r="BO22" s="66" t="str">
        <f>IF('Contexto Estrat. Ins'!$F$13&lt;&gt;"",'Contexto Estrat. Ins'!$F$8,"")</f>
        <v/>
      </c>
      <c r="BP22" s="66" t="str">
        <f>IF('Contexto Estrat. Ins'!$F$14&lt;&gt;"",'Contexto Estrat. Ins'!$F$8,"")</f>
        <v/>
      </c>
      <c r="BQ22" s="66" t="str">
        <f>IF($D$28='Contexto Estrat. Ins'!$B$9,BK22,IF($D$28='Contexto Estrat. Ins'!$B$10,BL22,IF($D$28='Contexto Estrat. Ins'!$B$11,BM22,IF($D$28='Contexto Estrat. Ins'!$B$12,BN22,IF($D$28='Contexto Estrat. Ins'!$B$13,BO22,IF($D$28='Contexto Estrat. Ins'!$B$14,BP22,""))))))</f>
        <v/>
      </c>
      <c r="BS22" s="66" t="str">
        <f>IF('Contexto Estrat. Ins'!$F$39&lt;&gt;"",'Contexto Estrat. Ins'!$F$38,"")</f>
        <v/>
      </c>
      <c r="BT22" s="66" t="str">
        <f>IF('Contexto Estrat. Ins'!$F$40&lt;&gt;"",'Contexto Estrat. Ins'!$F$38,"")</f>
        <v/>
      </c>
      <c r="BU22" s="66" t="str">
        <f>IF('Contexto Estrat. Ins'!$F$41&lt;&gt;"",'Contexto Estrat. Ins'!$F$38,"")</f>
        <v/>
      </c>
      <c r="BV22" s="66" t="str">
        <f>IF('Contexto Estrat. Ins'!$F$42&lt;&gt;"",'Contexto Estrat. Ins'!$F$38,"")</f>
        <v/>
      </c>
      <c r="BW22" s="66" t="str">
        <f>IF('Contexto Estrat. Ins'!$F$43&lt;&gt;"",'Contexto Estrat. Ins'!$F$38,"")</f>
        <v/>
      </c>
      <c r="BX22" s="66" t="str">
        <f>IF('Contexto Estrat. Ins'!$F$44&lt;&gt;"",'Contexto Estrat. Ins'!$F$38,"")</f>
        <v/>
      </c>
      <c r="BY22" s="66" t="str">
        <f>IF($D$28='Contexto Estrat. Ins'!$B$39,BS22,IF($D$28='Contexto Estrat. Ins'!$B$40,BT22,IF($D$28='Contexto Estrat. Ins'!$B$41,BU22,IF($D$28='Contexto Estrat. Ins'!$B$42,BV22,IF($D$28='Contexto Estrat. Ins'!$B$43,BW22,IF($D$28='Contexto Estrat. Ins'!$B$44,BX22,""))))))</f>
        <v/>
      </c>
      <c r="CA22" s="66" t="str">
        <f>IF('Contexto Estrat. Ins'!$F$19&lt;&gt;"",'Contexto Estrat. Ins'!$F$18,"")</f>
        <v/>
      </c>
      <c r="CB22" s="66" t="str">
        <f>IF('Contexto Estrat. Ins'!$F$20&lt;&gt;"",'Contexto Estrat. Ins'!$F$18,"")</f>
        <v/>
      </c>
      <c r="CC22" s="66" t="str">
        <f>IF('Contexto Estrat. Ins'!$F$21&lt;&gt;"",'Contexto Estrat. Ins'!$F$18,"")</f>
        <v/>
      </c>
      <c r="CD22" s="66" t="str">
        <f>IF('Contexto Estrat. Ins'!$F$22&lt;&gt;"",'Contexto Estrat. Ins'!$F$18,"")</f>
        <v/>
      </c>
      <c r="CE22" s="66" t="str">
        <f>IF('Contexto Estrat. Ins'!$F$23&lt;&gt;"",'Contexto Estrat. Ins'!$F$18,"")</f>
        <v/>
      </c>
      <c r="CF22" s="66" t="str">
        <f>IF('Contexto Estrat. Ins'!$F$24&lt;&gt;"",'Contexto Estrat. Ins'!$F$18,"")</f>
        <v/>
      </c>
      <c r="CG22" s="66" t="str">
        <f>IF($D$28='Contexto Estrat. Ins'!$B$19,CA22,IF($D$28='Contexto Estrat. Ins'!$B$20,CB22,IF($D$28='Contexto Estrat. Ins'!$B$21,CC22,IF($D$28='Contexto Estrat. Ins'!$B$22,CD22,IF($D$28='Contexto Estrat. Ins'!$B$23,CE22,IF($D$28='Contexto Estrat. Ins'!$B$24,CF22,""))))))</f>
        <v/>
      </c>
    </row>
    <row r="23" spans="1:85" ht="31.15" customHeight="1">
      <c r="A23" s="56"/>
      <c r="B23" s="57"/>
      <c r="C23" s="57"/>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186"/>
      <c r="AX23" s="186"/>
      <c r="AY23" s="936"/>
      <c r="AZ23" s="936"/>
      <c r="BA23" s="936"/>
      <c r="BB23" s="936"/>
      <c r="BC23" s="936"/>
      <c r="BD23" s="936"/>
      <c r="BE23" s="936"/>
      <c r="BF23" s="936"/>
      <c r="BG23" s="59"/>
      <c r="BK23" s="66" t="str">
        <f>IF('Contexto Estrat. Ins'!$G$9&lt;&gt;"",'Contexto Estrat. Ins'!$G$8,"")</f>
        <v/>
      </c>
      <c r="BL23" s="66" t="str">
        <f>IF('Contexto Estrat. Ins'!$G$10&lt;&gt;"",'Contexto Estrat. Ins'!$G$8,"")</f>
        <v/>
      </c>
      <c r="BM23" s="66" t="str">
        <f>IF('Contexto Estrat. Ins'!$G$11&lt;&gt;"",'Contexto Estrat. Ins'!$G$8,"")</f>
        <v/>
      </c>
      <c r="BN23" s="66" t="str">
        <f>IF('Contexto Estrat. Ins'!$G$12&lt;&gt;"",'Contexto Estrat. Ins'!$G$8,"")</f>
        <v/>
      </c>
      <c r="BO23" s="66" t="str">
        <f>IF('Contexto Estrat. Ins'!$G$13&lt;&gt;"",'Contexto Estrat. Ins'!$G$8,"")</f>
        <v/>
      </c>
      <c r="BP23" s="66" t="str">
        <f>IF('Contexto Estrat. Ins'!$G$14&lt;&gt;"",'Contexto Estrat. Ins'!$G$8,"")</f>
        <v/>
      </c>
      <c r="BQ23" s="66" t="str">
        <f>IF($D$28='Contexto Estrat. Ins'!$B$9,BK23,IF($D$28='Contexto Estrat. Ins'!$B$10,BL23,IF($D$28='Contexto Estrat. Ins'!$B$11,BM23,IF($D$28='Contexto Estrat. Ins'!$B$12,BN23,IF($D$28='Contexto Estrat. Ins'!$B$13,BO23,IF($D$28='Contexto Estrat. Ins'!$B$14,BP23,""))))))</f>
        <v/>
      </c>
      <c r="BS23" s="66" t="str">
        <f>IF('Contexto Estrat. Ins'!$G$39&lt;&gt;"",'Contexto Estrat. Ins'!$G$38,"")</f>
        <v/>
      </c>
      <c r="BT23" s="66" t="str">
        <f>IF('Contexto Estrat. Ins'!$G$40&lt;&gt;"",'Contexto Estrat. Ins'!$G$38,"")</f>
        <v/>
      </c>
      <c r="BU23" s="66" t="str">
        <f>IF('Contexto Estrat. Ins'!$G$41&lt;&gt;"",'Contexto Estrat. Ins'!$G$38,"")</f>
        <v/>
      </c>
      <c r="BV23" s="66" t="str">
        <f>IF('Contexto Estrat. Ins'!$G$42&lt;&gt;"",'Contexto Estrat. Ins'!$G$38,"")</f>
        <v/>
      </c>
      <c r="BW23" s="66" t="str">
        <f>IF('Contexto Estrat. Ins'!$G$43&lt;&gt;"",'Contexto Estrat. Ins'!$G$38,"")</f>
        <v/>
      </c>
      <c r="BX23" s="66" t="str">
        <f>IF('Contexto Estrat. Ins'!$G$44&lt;&gt;"",'Contexto Estrat. Ins'!$G$38,"")</f>
        <v/>
      </c>
      <c r="BY23" s="66" t="str">
        <f>IF($D$28='Contexto Estrat. Ins'!$B$39,BS23,IF($D$28='Contexto Estrat. Ins'!$B$40,BT23,IF($D$28='Contexto Estrat. Ins'!$B$41,BU23,IF($D$28='Contexto Estrat. Ins'!$B$42,BV23,IF($D$28='Contexto Estrat. Ins'!$B$43,BW23,IF($D$28='Contexto Estrat. Ins'!$B$44,BX23,""))))))</f>
        <v/>
      </c>
      <c r="CA23" s="66" t="str">
        <f>IF('Contexto Estrat. Ins'!$G$19&lt;&gt;"",'Contexto Estrat. Ins'!$G$18,"")</f>
        <v/>
      </c>
      <c r="CB23" s="66" t="str">
        <f>IF('Contexto Estrat. Ins'!$G$20&lt;&gt;"",'Contexto Estrat. Ins'!$G$18,"")</f>
        <v/>
      </c>
      <c r="CC23" s="66" t="str">
        <f>IF('Contexto Estrat. Ins'!$G$21&lt;&gt;"",'Contexto Estrat. Ins'!$G$18,"")</f>
        <v/>
      </c>
      <c r="CD23" s="66" t="str">
        <f>IF('Contexto Estrat. Ins'!$G$22&lt;&gt;"",'Contexto Estrat. Ins'!$G$18,"")</f>
        <v/>
      </c>
      <c r="CE23" s="66" t="str">
        <f>IF('Contexto Estrat. Ins'!$G$23&lt;&gt;"",'Contexto Estrat. Ins'!$G$18,"")</f>
        <v/>
      </c>
      <c r="CF23" s="66" t="str">
        <f>IF('Contexto Estrat. Ins'!$G$24&lt;&gt;"",'Contexto Estrat. Ins'!$G$18,"")</f>
        <v/>
      </c>
      <c r="CG23" s="66" t="str">
        <f>IF($D$28='Contexto Estrat. Ins'!$B$19,CA23,IF($D$28='Contexto Estrat. Ins'!$B$20,CB23,IF($D$28='Contexto Estrat. Ins'!$B$21,CC23,IF($D$28='Contexto Estrat. Ins'!$B$22,CD23,IF($D$28='Contexto Estrat. Ins'!$B$23,CE23,IF($D$28='Contexto Estrat. Ins'!$B$24,CF23,""))))))</f>
        <v/>
      </c>
    </row>
    <row r="24" spans="1:85" s="457" customFormat="1" ht="31.15" customHeight="1">
      <c r="A24" s="451"/>
      <c r="B24" s="452"/>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53"/>
      <c r="AP24" s="453"/>
      <c r="AQ24" s="453"/>
      <c r="AR24" s="453"/>
      <c r="AS24" s="453"/>
      <c r="AT24" s="453"/>
      <c r="AU24" s="453"/>
      <c r="AV24" s="453"/>
      <c r="AW24" s="454"/>
      <c r="AX24" s="454"/>
      <c r="AY24" s="455"/>
      <c r="AZ24" s="455"/>
      <c r="BA24" s="455"/>
      <c r="BB24" s="455"/>
      <c r="BC24" s="455"/>
      <c r="BD24" s="455"/>
      <c r="BE24" s="455"/>
      <c r="BF24" s="455"/>
      <c r="BG24" s="456"/>
      <c r="BK24" s="458"/>
      <c r="BL24" s="458"/>
      <c r="BM24" s="458"/>
      <c r="BN24" s="458"/>
      <c r="BO24" s="458"/>
      <c r="BP24" s="458"/>
      <c r="BQ24" s="458"/>
      <c r="BS24" s="458"/>
      <c r="BT24" s="458"/>
      <c r="BU24" s="458"/>
      <c r="BV24" s="458"/>
      <c r="BW24" s="458"/>
      <c r="BX24" s="458"/>
      <c r="BY24" s="458"/>
      <c r="CA24" s="458"/>
      <c r="CB24" s="458"/>
      <c r="CC24" s="458"/>
      <c r="CD24" s="458"/>
      <c r="CE24" s="458"/>
      <c r="CF24" s="458"/>
      <c r="CG24" s="458"/>
    </row>
    <row r="25" spans="1:85" ht="31.15" customHeight="1">
      <c r="A25" s="56"/>
      <c r="B25" s="57"/>
      <c r="C25" s="452"/>
      <c r="D25" s="941" t="s">
        <v>676</v>
      </c>
      <c r="E25" s="574"/>
      <c r="F25" s="574"/>
      <c r="G25" s="574"/>
      <c r="H25" s="574"/>
      <c r="I25" s="574"/>
      <c r="J25" s="574"/>
      <c r="K25" s="574"/>
      <c r="L25" s="574"/>
      <c r="M25" s="574"/>
      <c r="N25" s="574"/>
      <c r="O25" s="574"/>
      <c r="P25" s="459" t="s">
        <v>677</v>
      </c>
      <c r="Q25" s="460"/>
      <c r="R25" s="942" t="s">
        <v>678</v>
      </c>
      <c r="S25" s="942"/>
      <c r="T25" s="460"/>
      <c r="U25" s="461"/>
      <c r="V25" s="453"/>
      <c r="W25" s="941" t="s">
        <v>679</v>
      </c>
      <c r="X25" s="574"/>
      <c r="Y25" s="574"/>
      <c r="Z25" s="574"/>
      <c r="AA25" s="574"/>
      <c r="AB25" s="574"/>
      <c r="AC25" s="574"/>
      <c r="AD25" s="393" t="s">
        <v>677</v>
      </c>
      <c r="AE25" s="460"/>
      <c r="AF25" s="393" t="s">
        <v>678</v>
      </c>
      <c r="AG25" s="461"/>
      <c r="AH25" s="71"/>
      <c r="AI25" s="941" t="s">
        <v>680</v>
      </c>
      <c r="AJ25" s="574"/>
      <c r="AK25" s="574"/>
      <c r="AL25" s="574"/>
      <c r="AM25" s="574"/>
      <c r="AN25" s="574"/>
      <c r="AO25" s="574"/>
      <c r="AP25" s="574"/>
      <c r="AQ25" s="574"/>
      <c r="AR25" s="574"/>
      <c r="AS25" s="393" t="s">
        <v>677</v>
      </c>
      <c r="AT25" s="460"/>
      <c r="AU25" s="943" t="s">
        <v>678</v>
      </c>
      <c r="AV25" s="943"/>
      <c r="AW25" s="462"/>
      <c r="AX25" s="463"/>
      <c r="AY25" s="455"/>
      <c r="AZ25" s="455"/>
      <c r="BA25" s="455"/>
      <c r="BB25" s="455"/>
      <c r="BC25" s="455"/>
      <c r="BD25" s="455"/>
      <c r="BE25" s="455"/>
      <c r="BF25" s="455"/>
      <c r="BG25" s="59"/>
      <c r="BK25" s="66"/>
      <c r="BL25" s="66"/>
      <c r="BM25" s="66"/>
      <c r="BN25" s="66"/>
      <c r="BO25" s="66"/>
      <c r="BP25" s="66"/>
      <c r="BQ25" s="66"/>
      <c r="BS25" s="66"/>
      <c r="BT25" s="66"/>
      <c r="BU25" s="66"/>
      <c r="BV25" s="66"/>
      <c r="BW25" s="66"/>
      <c r="BX25" s="66"/>
      <c r="BY25" s="66"/>
      <c r="CA25" s="66"/>
      <c r="CB25" s="66"/>
      <c r="CC25" s="66"/>
      <c r="CD25" s="66"/>
      <c r="CE25" s="66"/>
      <c r="CF25" s="66"/>
      <c r="CG25" s="66"/>
    </row>
    <row r="26" spans="1:85" ht="15.6" customHeight="1">
      <c r="A26" s="56"/>
      <c r="B26" s="57"/>
      <c r="C26" s="57"/>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0"/>
      <c r="AT26" s="73"/>
      <c r="AU26" s="73"/>
      <c r="AV26" s="73"/>
      <c r="AW26" s="73"/>
      <c r="AX26" s="73"/>
      <c r="AY26" s="73"/>
      <c r="AZ26" s="73"/>
      <c r="BA26" s="73"/>
      <c r="BB26" s="73"/>
      <c r="BC26" s="57"/>
      <c r="BD26" s="57"/>
      <c r="BE26" s="57"/>
      <c r="BF26" s="57"/>
      <c r="BG26" s="59"/>
      <c r="BK26" s="66" t="str">
        <f>IF('Contexto Estrat. Ins'!$H$9&lt;&gt;"",'Contexto Estrat. Ins'!$H$8,"")</f>
        <v/>
      </c>
      <c r="BL26" s="66" t="str">
        <f>IF('Contexto Estrat. Ins'!$H$10&lt;&gt;"",'Contexto Estrat. Ins'!$H$8,"")</f>
        <v/>
      </c>
      <c r="BM26" s="66" t="str">
        <f>IF('Contexto Estrat. Ins'!$H$11&lt;&gt;"",'Contexto Estrat. Ins'!$H$8,"")</f>
        <v/>
      </c>
      <c r="BN26" s="66" t="str">
        <f>IF('Contexto Estrat. Ins'!$H$12&lt;&gt;"",'Contexto Estrat. Ins'!$H$8,"")</f>
        <v/>
      </c>
      <c r="BO26" s="66" t="str">
        <f>IF('Contexto Estrat. Ins'!$H$13&lt;&gt;"",'Contexto Estrat. Ins'!$H$8,"")</f>
        <v/>
      </c>
      <c r="BP26" s="66" t="str">
        <f>IF('Contexto Estrat. Ins'!$H$14&lt;&gt;"",'Contexto Estrat. Ins'!$H$8,"")</f>
        <v/>
      </c>
      <c r="BQ26" s="66" t="str">
        <f>IF($D$28='Contexto Estrat. Ins'!$B$9,BK26,IF($D$28='Contexto Estrat. Ins'!$B$10,BL26,IF($D$28='Contexto Estrat. Ins'!$B$11,BM26,IF($D$28='Contexto Estrat. Ins'!$B$12,BN26,IF($D$28='Contexto Estrat. Ins'!$B$13,BO26,IF($D$28='Contexto Estrat. Ins'!$B$14,BP26,""))))))</f>
        <v/>
      </c>
      <c r="BS26" s="66" t="str">
        <f>IF('Contexto Estrat. Ins'!$H$39&lt;&gt;"",'Contexto Estrat. Ins'!$H$38,"")</f>
        <v/>
      </c>
      <c r="BT26" s="66" t="str">
        <f>IF('Contexto Estrat. Ins'!$H$40&lt;&gt;"",'Contexto Estrat. Ins'!$H$38,"")</f>
        <v/>
      </c>
      <c r="BU26" s="66" t="str">
        <f>IF('Contexto Estrat. Ins'!$H$41&lt;&gt;"",'Contexto Estrat. Ins'!$H$38,"")</f>
        <v/>
      </c>
      <c r="BV26" s="66" t="str">
        <f>IF('Contexto Estrat. Ins'!$H$42&lt;&gt;"",'Contexto Estrat. Ins'!$H$38,"")</f>
        <v/>
      </c>
      <c r="BW26" s="66" t="str">
        <f>IF('Contexto Estrat. Ins'!$H$43&lt;&gt;"",'Contexto Estrat. Ins'!$H$38,"")</f>
        <v/>
      </c>
      <c r="BX26" s="66" t="str">
        <f>IF('Contexto Estrat. Ins'!$H$44&lt;&gt;"",'Contexto Estrat. Ins'!$H$38,"")</f>
        <v/>
      </c>
      <c r="BY26" s="66" t="str">
        <f>IF($D$28='Contexto Estrat. Ins'!$B$39,BS26,IF($D$28='Contexto Estrat. Ins'!$B$40,BT26,IF($D$28='Contexto Estrat. Ins'!$B$41,BU26,IF($D$28='Contexto Estrat. Ins'!$B$42,BV26,IF($D$28='Contexto Estrat. Ins'!$B$43,BW26,IF($D$28='Contexto Estrat. Ins'!$B$44,BX26,""))))))</f>
        <v/>
      </c>
      <c r="CA26" s="66" t="str">
        <f>IF('Contexto Estrat. Ins'!$H$19&lt;&gt;"",'Contexto Estrat. Ins'!$H$18,"")</f>
        <v/>
      </c>
      <c r="CB26" s="66" t="str">
        <f>IF('Contexto Estrat. Ins'!$H$20&lt;&gt;"",'Contexto Estrat. Ins'!$H$18,"")</f>
        <v/>
      </c>
      <c r="CC26" s="66" t="str">
        <f>IF('Contexto Estrat. Ins'!$H$21&lt;&gt;"",'Contexto Estrat. Ins'!$H$18,"")</f>
        <v/>
      </c>
      <c r="CD26" s="66" t="str">
        <f>IF('Contexto Estrat. Ins'!$H$22&lt;&gt;"",'Contexto Estrat. Ins'!$H$18,"")</f>
        <v/>
      </c>
      <c r="CE26" s="66" t="str">
        <f>IF('Contexto Estrat. Ins'!$H$23&lt;&gt;"",'Contexto Estrat. Ins'!$H$18,"")</f>
        <v/>
      </c>
      <c r="CF26" s="66" t="str">
        <f>IF('Contexto Estrat. Ins'!$H$24&lt;&gt;"",'Contexto Estrat. Ins'!$H$18,"")</f>
        <v/>
      </c>
      <c r="CG26" s="66" t="str">
        <f>IF($D$28='Contexto Estrat. Ins'!$B$19,CA26,IF($D$28='Contexto Estrat. Ins'!$B$20,CB26,IF($D$28='Contexto Estrat. Ins'!$B$21,CC26,IF($D$28='Contexto Estrat. Ins'!$B$22,CD26,IF($D$28='Contexto Estrat. Ins'!$B$23,CE26,IF($D$28='Contexto Estrat. Ins'!$B$24,CF26,""))))))</f>
        <v/>
      </c>
    </row>
    <row r="27" spans="1:85" ht="34.9" customHeight="1">
      <c r="A27" s="56"/>
      <c r="B27" s="57"/>
      <c r="C27" s="57"/>
      <c r="D27" s="985" t="str">
        <f>IF(OR(AK12=Datos!A2,AK12=Datos!A3,AK12=Datos!A4,AK12=Datos!A5,AK12=Datos!A6,AK12=Datos!A7,AK12=Datos!A8),"Seleccione los Trámites y OPA's posiblemente afectados",IF(AK12=Datos!A9,"Seleccione los Objetivos Estratégicos posiblemente favorecidos, iniciando por el directamente relacionado",""))</f>
        <v>Seleccione los Trámites y OPA's posiblemente afectados</v>
      </c>
      <c r="E27" s="986"/>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71"/>
      <c r="AD27" s="729" t="str">
        <f>IF(OR(AK12=Datos!A2,AK12=Datos!A3,AK12=Datos!A4,AK12=Datos!A5),"Seleccione o mencione otros procesos del SIG posiblemente afectados",IF(AK12=Datos!A9,"Seleccione o mencione otros procesos del SIG posiblemente favorecidos",""))</f>
        <v>Seleccione o mencione otros procesos del SIG posiblemente afectados</v>
      </c>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59"/>
      <c r="BK27" s="66" t="str">
        <f>IF('Contexto Estrat. Ins'!$I$9&lt;&gt;"",'Contexto Estrat. Ins'!$I$8,"")</f>
        <v/>
      </c>
      <c r="BL27" s="66" t="str">
        <f>IF('Contexto Estrat. Ins'!$I$10&lt;&gt;"",'Contexto Estrat. Ins'!$I$8,"")</f>
        <v/>
      </c>
      <c r="BM27" s="66" t="str">
        <f>IF('Contexto Estrat. Ins'!$I$11&lt;&gt;"",'Contexto Estrat. Ins'!$I$8,"")</f>
        <v/>
      </c>
      <c r="BN27" s="66" t="str">
        <f>IF('Contexto Estrat. Ins'!$I$12&lt;&gt;"",'Contexto Estrat. Ins'!$I$8,"")</f>
        <v/>
      </c>
      <c r="BO27" s="66" t="str">
        <f>IF('Contexto Estrat. Ins'!$I$13&lt;&gt;"",'Contexto Estrat. Ins'!$I$8,"")</f>
        <v/>
      </c>
      <c r="BP27" s="66" t="str">
        <f>IF('Contexto Estrat. Ins'!$I$14&lt;&gt;"",'Contexto Estrat. Ins'!$I$8,"")</f>
        <v/>
      </c>
      <c r="BQ27" s="66" t="str">
        <f>IF($D$28='Contexto Estrat. Ins'!$B$9,BK27,IF($D$28='Contexto Estrat. Ins'!$B$10,BL27,IF($D$28='Contexto Estrat. Ins'!$B$11,BM27,IF($D$28='Contexto Estrat. Ins'!$B$12,BN27,IF($D$28='Contexto Estrat. Ins'!$B$13,BO27,IF($D$28='Contexto Estrat. Ins'!$B$14,BP27,""))))))</f>
        <v/>
      </c>
      <c r="BS27" s="66" t="str">
        <f>IF('Contexto Estrat. Ins'!$I$39&lt;&gt;"",'Contexto Estrat. Ins'!$I$38,"")</f>
        <v/>
      </c>
      <c r="BT27" s="66" t="str">
        <f>IF('Contexto Estrat. Ins'!$I$40&lt;&gt;"",'Contexto Estrat. Ins'!$I$38,"")</f>
        <v/>
      </c>
      <c r="BU27" s="66" t="str">
        <f>IF('Contexto Estrat. Ins'!$I$41&lt;&gt;"",'Contexto Estrat. Ins'!$I$38,"")</f>
        <v/>
      </c>
      <c r="BV27" s="66" t="str">
        <f>IF('Contexto Estrat. Ins'!$I$42&lt;&gt;"",'Contexto Estrat. Ins'!$I$38,"")</f>
        <v/>
      </c>
      <c r="BW27" s="66" t="str">
        <f>IF('Contexto Estrat. Ins'!$I$43&lt;&gt;"",'Contexto Estrat. Ins'!$I$38,"")</f>
        <v/>
      </c>
      <c r="BX27" s="66" t="str">
        <f>IF('Contexto Estrat. Ins'!$I$44&lt;&gt;"",'Contexto Estrat. Ins'!$I$38,"")</f>
        <v/>
      </c>
      <c r="BY27" s="66" t="str">
        <f>IF($D$28='Contexto Estrat. Ins'!$B$39,BS27,IF($D$28='Contexto Estrat. Ins'!$B$40,BT27,IF($D$28='Contexto Estrat. Ins'!$B$41,BU27,IF($D$28='Contexto Estrat. Ins'!$B$42,BV27,IF($D$28='Contexto Estrat. Ins'!$B$43,BW27,IF($D$28='Contexto Estrat. Ins'!$B$44,BX27,""))))))</f>
        <v/>
      </c>
      <c r="CA27" s="66" t="str">
        <f>IF('Contexto Estrat. Ins'!$I$19&lt;&gt;"",'Contexto Estrat. Ins'!$I$18,"")</f>
        <v/>
      </c>
      <c r="CB27" s="66" t="str">
        <f>IF('Contexto Estrat. Ins'!$I$20&lt;&gt;"",'Contexto Estrat. Ins'!$I$18,"")</f>
        <v/>
      </c>
      <c r="CC27" s="66" t="str">
        <f>IF('Contexto Estrat. Ins'!$I$21&lt;&gt;"",'Contexto Estrat. Ins'!$I$18,"")</f>
        <v/>
      </c>
      <c r="CD27" s="66" t="str">
        <f>IF('Contexto Estrat. Ins'!$I$22&lt;&gt;"",'Contexto Estrat. Ins'!$I$18,"")</f>
        <v/>
      </c>
      <c r="CE27" s="66" t="str">
        <f>IF('Contexto Estrat. Ins'!$I$23&lt;&gt;"",'Contexto Estrat. Ins'!$I$18,"")</f>
        <v/>
      </c>
      <c r="CF27" s="66" t="str">
        <f>IF('Contexto Estrat. Ins'!$I$24&lt;&gt;"",'Contexto Estrat. Ins'!$I$18,"")</f>
        <v/>
      </c>
      <c r="CG27" s="66" t="str">
        <f>IF($D$28='Contexto Estrat. Ins'!$B$19,CA27,IF($D$28='Contexto Estrat. Ins'!$B$20,CB27,IF($D$28='Contexto Estrat. Ins'!$B$21,CC27,IF($D$28='Contexto Estrat. Ins'!$B$22,CD27,IF($D$28='Contexto Estrat. Ins'!$B$23,CE27,IF($D$28='Contexto Estrat. Ins'!$B$24,CF27,""))))))</f>
        <v/>
      </c>
    </row>
    <row r="28" spans="1:85" ht="31.15" customHeight="1">
      <c r="A28" s="56"/>
      <c r="B28" s="57"/>
      <c r="C28" s="57"/>
      <c r="D28" s="971"/>
      <c r="E28" s="972"/>
      <c r="F28" s="972"/>
      <c r="G28" s="972"/>
      <c r="H28" s="972"/>
      <c r="I28" s="972"/>
      <c r="J28" s="972"/>
      <c r="K28" s="972"/>
      <c r="L28" s="972"/>
      <c r="M28" s="972"/>
      <c r="N28" s="972"/>
      <c r="O28" s="972"/>
      <c r="P28" s="972"/>
      <c r="Q28" s="972"/>
      <c r="R28" s="972"/>
      <c r="S28" s="972"/>
      <c r="T28" s="972"/>
      <c r="U28" s="972"/>
      <c r="V28" s="972"/>
      <c r="W28" s="972"/>
      <c r="X28" s="972"/>
      <c r="Y28" s="972"/>
      <c r="Z28" s="972"/>
      <c r="AA28" s="972"/>
      <c r="AB28" s="973"/>
      <c r="AC28" s="74"/>
      <c r="AD28" s="940"/>
      <c r="AE28" s="940"/>
      <c r="AF28" s="940"/>
      <c r="AG28" s="940"/>
      <c r="AH28" s="940"/>
      <c r="AI28" s="940"/>
      <c r="AJ28" s="940"/>
      <c r="AK28" s="940"/>
      <c r="AL28" s="940"/>
      <c r="AM28" s="940"/>
      <c r="AN28" s="940"/>
      <c r="AO28" s="940"/>
      <c r="AP28" s="940"/>
      <c r="AQ28" s="940"/>
      <c r="AR28" s="940"/>
      <c r="AS28" s="940"/>
      <c r="AT28" s="940"/>
      <c r="AU28" s="940"/>
      <c r="AV28" s="940"/>
      <c r="AW28" s="940"/>
      <c r="AX28" s="940"/>
      <c r="AY28" s="940"/>
      <c r="AZ28" s="940"/>
      <c r="BA28" s="940"/>
      <c r="BB28" s="940"/>
      <c r="BC28" s="940"/>
      <c r="BD28" s="940"/>
      <c r="BE28" s="940"/>
      <c r="BF28" s="940"/>
      <c r="BG28" s="59"/>
      <c r="BK28" s="66" t="str">
        <f>IF('Contexto Estrat. Ins'!$J$9&lt;&gt;"",'Contexto Estrat. Ins'!$J$8,"")</f>
        <v/>
      </c>
      <c r="BL28" s="66" t="str">
        <f>IF('Contexto Estrat. Ins'!$J$10&lt;&gt;"",'Contexto Estrat. Ins'!$J$8,"")</f>
        <v/>
      </c>
      <c r="BM28" s="66" t="str">
        <f>IF('Contexto Estrat. Ins'!$J$11&lt;&gt;"",'Contexto Estrat. Ins'!$J$8,"")</f>
        <v/>
      </c>
      <c r="BN28" s="66" t="str">
        <f>IF('Contexto Estrat. Ins'!$J$12&lt;&gt;"",'Contexto Estrat. Ins'!$J$8,"")</f>
        <v/>
      </c>
      <c r="BO28" s="66" t="str">
        <f>IF('Contexto Estrat. Ins'!$J$13&lt;&gt;"",'Contexto Estrat. Ins'!$J$8,"")</f>
        <v/>
      </c>
      <c r="BP28" s="66" t="str">
        <f>IF('Contexto Estrat. Ins'!$J$14&lt;&gt;"",'Contexto Estrat. Ins'!$J$8,"")</f>
        <v/>
      </c>
      <c r="BQ28" s="66" t="str">
        <f>IF($D$28='Contexto Estrat. Ins'!$B$9,BK28,IF($D$28='Contexto Estrat. Ins'!$B$10,BL28,IF($D$28='Contexto Estrat. Ins'!$B$11,BM28,IF($D$28='Contexto Estrat. Ins'!$B$12,BN28,IF($D$28='Contexto Estrat. Ins'!$B$13,BO28,IF($D$28='Contexto Estrat. Ins'!$B$14,BP28,""))))))</f>
        <v/>
      </c>
      <c r="BS28" s="66" t="str">
        <f>IF('Contexto Estrat. Ins'!$J$39&lt;&gt;"",'Contexto Estrat. Ins'!$J$38,"")</f>
        <v/>
      </c>
      <c r="BT28" s="66" t="str">
        <f>IF('Contexto Estrat. Ins'!$J$40&lt;&gt;"",'Contexto Estrat. Ins'!$J$38,"")</f>
        <v/>
      </c>
      <c r="BU28" s="66" t="str">
        <f>IF('Contexto Estrat. Ins'!$J$41&lt;&gt;"",'Contexto Estrat. Ins'!$J$38,"")</f>
        <v/>
      </c>
      <c r="BV28" s="66" t="str">
        <f>IF('Contexto Estrat. Ins'!$J$42&lt;&gt;"",'Contexto Estrat. Ins'!$J$38,"")</f>
        <v/>
      </c>
      <c r="BW28" s="66" t="str">
        <f>IF('Contexto Estrat. Ins'!$J$43&lt;&gt;"",'Contexto Estrat. Ins'!$J$38,"")</f>
        <v/>
      </c>
      <c r="BX28" s="66" t="str">
        <f>IF('Contexto Estrat. Ins'!$J$44&lt;&gt;"",'Contexto Estrat. Ins'!$J$38,"")</f>
        <v/>
      </c>
      <c r="BY28" s="66" t="str">
        <f>IF($D$28='Contexto Estrat. Ins'!$B$39,BS28,IF($D$28='Contexto Estrat. Ins'!$B$40,BT28,IF($D$28='Contexto Estrat. Ins'!$B$41,BU28,IF($D$28='Contexto Estrat. Ins'!$B$42,BV28,IF($D$28='Contexto Estrat. Ins'!$B$43,BW28,IF($D$28='Contexto Estrat. Ins'!$B$44,BX28,""))))))</f>
        <v/>
      </c>
      <c r="CA28" s="66" t="str">
        <f>IF('Contexto Estrat. Ins'!$J$19&lt;&gt;"",'Contexto Estrat. Ins'!$J$18,"")</f>
        <v/>
      </c>
      <c r="CB28" s="66" t="str">
        <f>IF('Contexto Estrat. Ins'!$J$20&lt;&gt;"",'Contexto Estrat. Ins'!$J$18,"")</f>
        <v/>
      </c>
      <c r="CC28" s="66" t="str">
        <f>IF('Contexto Estrat. Ins'!$J$21&lt;&gt;"",'Contexto Estrat. Ins'!$J$18,"")</f>
        <v/>
      </c>
      <c r="CD28" s="66" t="str">
        <f>IF('Contexto Estrat. Ins'!$J$22&lt;&gt;"",'Contexto Estrat. Ins'!$J$18,"")</f>
        <v/>
      </c>
      <c r="CE28" s="66" t="str">
        <f>IF('Contexto Estrat. Ins'!$J$23&lt;&gt;"",'Contexto Estrat. Ins'!$J$18,"")</f>
        <v/>
      </c>
      <c r="CF28" s="66" t="str">
        <f>IF('Contexto Estrat. Ins'!$J$24&lt;&gt;"",'Contexto Estrat. Ins'!$J$18,"")</f>
        <v/>
      </c>
      <c r="CG28" s="66" t="str">
        <f>IF($D$28='Contexto Estrat. Ins'!$B$19,CA28,IF($D$28='Contexto Estrat. Ins'!$B$20,CB28,IF($D$28='Contexto Estrat. Ins'!$B$21,CC28,IF($D$28='Contexto Estrat. Ins'!$B$22,CD28,IF($D$28='Contexto Estrat. Ins'!$B$23,CE28,IF($D$28='Contexto Estrat. Ins'!$B$24,CF28,""))))))</f>
        <v/>
      </c>
    </row>
    <row r="29" spans="1:85" ht="31.15" customHeight="1">
      <c r="A29" s="56"/>
      <c r="B29" s="57"/>
      <c r="C29" s="57"/>
      <c r="D29" s="971"/>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3"/>
      <c r="AC29" s="74"/>
      <c r="AD29" s="940"/>
      <c r="AE29" s="940"/>
      <c r="AF29" s="940"/>
      <c r="AG29" s="940"/>
      <c r="AH29" s="940"/>
      <c r="AI29" s="940"/>
      <c r="AJ29" s="940"/>
      <c r="AK29" s="940"/>
      <c r="AL29" s="940"/>
      <c r="AM29" s="940"/>
      <c r="AN29" s="940"/>
      <c r="AO29" s="940"/>
      <c r="AP29" s="940"/>
      <c r="AQ29" s="940"/>
      <c r="AR29" s="940"/>
      <c r="AS29" s="940"/>
      <c r="AT29" s="940"/>
      <c r="AU29" s="940"/>
      <c r="AV29" s="940"/>
      <c r="AW29" s="940"/>
      <c r="AX29" s="940"/>
      <c r="AY29" s="940"/>
      <c r="AZ29" s="940"/>
      <c r="BA29" s="940"/>
      <c r="BB29" s="940"/>
      <c r="BC29" s="940"/>
      <c r="BD29" s="940"/>
      <c r="BE29" s="940"/>
      <c r="BF29" s="940"/>
      <c r="BG29" s="59"/>
      <c r="BK29" s="66" t="str">
        <f>IF('Contexto Estrat. Ins'!$K$9&lt;&gt;"",'Contexto Estrat. Ins'!$K$8,"")</f>
        <v/>
      </c>
      <c r="BL29" s="66" t="str">
        <f>IF('Contexto Estrat. Ins'!$K$10&lt;&gt;"",'Contexto Estrat. Ins'!$K$8,"")</f>
        <v/>
      </c>
      <c r="BM29" s="66" t="str">
        <f>IF('Contexto Estrat. Ins'!$K$11&lt;&gt;"",'Contexto Estrat. Ins'!$K$8,"")</f>
        <v/>
      </c>
      <c r="BN29" s="66" t="str">
        <f>IF('Contexto Estrat. Ins'!$K$12&lt;&gt;"",'Contexto Estrat. Ins'!$K$8,"")</f>
        <v/>
      </c>
      <c r="BO29" s="66" t="str">
        <f>IF('Contexto Estrat. Ins'!$K$13&lt;&gt;"",'Contexto Estrat. Ins'!$K$8,"")</f>
        <v/>
      </c>
      <c r="BP29" s="66" t="str">
        <f>IF('Contexto Estrat. Ins'!$K$14&lt;&gt;"",'Contexto Estrat. Ins'!$K$8,"")</f>
        <v/>
      </c>
      <c r="BQ29" s="66" t="str">
        <f>IF($D$28='Contexto Estrat. Ins'!$B$9,BK29,IF($D$28='Contexto Estrat. Ins'!$B$10,BL29,IF($D$28='Contexto Estrat. Ins'!$B$11,BM29,IF($D$28='Contexto Estrat. Ins'!$B$12,BN29,IF($D$28='Contexto Estrat. Ins'!$B$13,BO29,IF($D$28='Contexto Estrat. Ins'!$B$14,BP29,""))))))</f>
        <v/>
      </c>
      <c r="BS29" s="66" t="str">
        <f>IF('Contexto Estrat. Ins'!$K$39&lt;&gt;"",'Contexto Estrat. Ins'!$K$38,"")</f>
        <v/>
      </c>
      <c r="BT29" s="66" t="str">
        <f>IF('Contexto Estrat. Ins'!$K$40&lt;&gt;"",'Contexto Estrat. Ins'!$K$38,"")</f>
        <v/>
      </c>
      <c r="BU29" s="66" t="str">
        <f>IF('Contexto Estrat. Ins'!$K$41&lt;&gt;"",'Contexto Estrat. Ins'!$K$38,"")</f>
        <v/>
      </c>
      <c r="BV29" s="66" t="str">
        <f>IF('Contexto Estrat. Ins'!$K$42&lt;&gt;"",'Contexto Estrat. Ins'!$K$38,"")</f>
        <v/>
      </c>
      <c r="BW29" s="66" t="str">
        <f>IF('Contexto Estrat. Ins'!$K$43&lt;&gt;"",'Contexto Estrat. Ins'!$K$38,"")</f>
        <v/>
      </c>
      <c r="BX29" s="66" t="str">
        <f>IF('Contexto Estrat. Ins'!$K$44&lt;&gt;"",'Contexto Estrat. Ins'!$K$38,"")</f>
        <v/>
      </c>
      <c r="BY29" s="66" t="str">
        <f>IF($D$28='Contexto Estrat. Ins'!$B$39,BS29,IF($D$28='Contexto Estrat. Ins'!$B$40,BT29,IF($D$28='Contexto Estrat. Ins'!$B$41,BU29,IF($D$28='Contexto Estrat. Ins'!$B$42,BV29,IF($D$28='Contexto Estrat. Ins'!$B$43,BW29,IF($D$28='Contexto Estrat. Ins'!$B$44,BX29,""))))))</f>
        <v/>
      </c>
      <c r="CA29" s="66" t="str">
        <f>IF('Contexto Estrat. Ins'!$K$19&lt;&gt;"",'Contexto Estrat. Ins'!$K$18,"")</f>
        <v/>
      </c>
      <c r="CB29" s="66" t="str">
        <f>IF('Contexto Estrat. Ins'!$K$20&lt;&gt;"",'Contexto Estrat. Ins'!$K$18,"")</f>
        <v/>
      </c>
      <c r="CC29" s="66" t="str">
        <f>IF('Contexto Estrat. Ins'!$K$21&lt;&gt;"",'Contexto Estrat. Ins'!$K$18,"")</f>
        <v/>
      </c>
      <c r="CD29" s="66" t="str">
        <f>IF('Contexto Estrat. Ins'!$K$22&lt;&gt;"",'Contexto Estrat. Ins'!$K$18,"")</f>
        <v/>
      </c>
      <c r="CE29" s="66" t="str">
        <f>IF('Contexto Estrat. Ins'!$K$23&lt;&gt;"",'Contexto Estrat. Ins'!$K$18,"")</f>
        <v/>
      </c>
      <c r="CF29" s="66" t="str">
        <f>IF('Contexto Estrat. Ins'!$K$24&lt;&gt;"",'Contexto Estrat. Ins'!$K$18,"")</f>
        <v/>
      </c>
      <c r="CG29" s="66" t="str">
        <f>IF($D$28='Contexto Estrat. Ins'!$B$19,CA29,IF($D$28='Contexto Estrat. Ins'!$B$20,CB29,IF($D$28='Contexto Estrat. Ins'!$B$21,CC29,IF($D$28='Contexto Estrat. Ins'!$B$22,CD29,IF($D$28='Contexto Estrat. Ins'!$B$23,CE29,IF($D$28='Contexto Estrat. Ins'!$B$24,CF29,""))))))</f>
        <v/>
      </c>
    </row>
    <row r="30" spans="1:85" ht="31.15" customHeight="1">
      <c r="A30" s="56"/>
      <c r="B30" s="57"/>
      <c r="C30" s="57"/>
      <c r="D30" s="971"/>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3"/>
      <c r="AC30" s="74"/>
      <c r="AD30" s="940"/>
      <c r="AE30" s="940"/>
      <c r="AF30" s="940"/>
      <c r="AG30" s="940"/>
      <c r="AH30" s="940"/>
      <c r="AI30" s="940"/>
      <c r="AJ30" s="940"/>
      <c r="AK30" s="940"/>
      <c r="AL30" s="940"/>
      <c r="AM30" s="940"/>
      <c r="AN30" s="940"/>
      <c r="AO30" s="940"/>
      <c r="AP30" s="940"/>
      <c r="AQ30" s="940"/>
      <c r="AR30" s="940"/>
      <c r="AS30" s="940"/>
      <c r="AT30" s="940"/>
      <c r="AU30" s="940"/>
      <c r="AV30" s="940"/>
      <c r="AW30" s="940"/>
      <c r="AX30" s="940"/>
      <c r="AY30" s="940"/>
      <c r="AZ30" s="940"/>
      <c r="BA30" s="940"/>
      <c r="BB30" s="940"/>
      <c r="BC30" s="940"/>
      <c r="BD30" s="940"/>
      <c r="BE30" s="940"/>
      <c r="BF30" s="940"/>
      <c r="BG30" s="59"/>
      <c r="BK30" s="66" t="str">
        <f>IF('Contexto Estrat. Ins'!$L$9&lt;&gt;"",'Contexto Estrat. Ins'!$L$8,"")</f>
        <v/>
      </c>
      <c r="BL30" s="66" t="str">
        <f>IF('Contexto Estrat. Ins'!$L$10&lt;&gt;"",'Contexto Estrat. Ins'!$L$8,"")</f>
        <v/>
      </c>
      <c r="BM30" s="66" t="str">
        <f>IF('Contexto Estrat. Ins'!$L$11&lt;&gt;"",'Contexto Estrat. Ins'!$L$8,"")</f>
        <v/>
      </c>
      <c r="BN30" s="66" t="str">
        <f>IF('Contexto Estrat. Ins'!$L$12&lt;&gt;"",'Contexto Estrat. Ins'!$L$8,"")</f>
        <v/>
      </c>
      <c r="BO30" s="66" t="str">
        <f>IF('Contexto Estrat. Ins'!$L$13&lt;&gt;"",'Contexto Estrat. Ins'!$L$8,"")</f>
        <v/>
      </c>
      <c r="BP30" s="66" t="str">
        <f>IF('Contexto Estrat. Ins'!$L$14&lt;&gt;"",'Contexto Estrat. Ins'!$L$8,"")</f>
        <v/>
      </c>
      <c r="BQ30" s="66" t="str">
        <f>IF($D$28='Contexto Estrat. Ins'!$B$9,BK30,IF($D$28='Contexto Estrat. Ins'!$B$10,BL30,IF($D$28='Contexto Estrat. Ins'!$B$11,BM30,IF($D$28='Contexto Estrat. Ins'!$B$12,BN30,IF($D$28='Contexto Estrat. Ins'!$B$13,BO30,IF($D$28='Contexto Estrat. Ins'!$B$14,BP30,""))))))</f>
        <v/>
      </c>
      <c r="BS30" s="66" t="str">
        <f>IF('Contexto Estrat. Ins'!$L$39&lt;&gt;"",'Contexto Estrat. Ins'!$L$38,"")</f>
        <v/>
      </c>
      <c r="BT30" s="66" t="str">
        <f>IF('Contexto Estrat. Ins'!$L$40&lt;&gt;"",'Contexto Estrat. Ins'!$L$38,"")</f>
        <v/>
      </c>
      <c r="BU30" s="66" t="str">
        <f>IF('Contexto Estrat. Ins'!$L$41&lt;&gt;"",'Contexto Estrat. Ins'!$L$38,"")</f>
        <v/>
      </c>
      <c r="BV30" s="66" t="str">
        <f>IF('Contexto Estrat. Ins'!$L$42&lt;&gt;"",'Contexto Estrat. Ins'!$L$38,"")</f>
        <v/>
      </c>
      <c r="BW30" s="66" t="str">
        <f>IF('Contexto Estrat. Ins'!$L$43&lt;&gt;"",'Contexto Estrat. Ins'!$L$38,"")</f>
        <v/>
      </c>
      <c r="BX30" s="66" t="str">
        <f>IF('Contexto Estrat. Ins'!$L$44&lt;&gt;"",'Contexto Estrat. Ins'!$L$38,"")</f>
        <v/>
      </c>
      <c r="BY30" s="66" t="str">
        <f>IF($D$28='Contexto Estrat. Ins'!$B$39,BS30,IF($D$28='Contexto Estrat. Ins'!$B$40,BT30,IF($D$28='Contexto Estrat. Ins'!$B$41,BU30,IF($D$28='Contexto Estrat. Ins'!$B$42,BV30,IF($D$28='Contexto Estrat. Ins'!$B$43,BW30,IF($D$28='Contexto Estrat. Ins'!$B$44,BX30,""))))))</f>
        <v/>
      </c>
      <c r="CA30" s="66" t="str">
        <f>IF('Contexto Estrat. Ins'!$L$19&lt;&gt;"",'Contexto Estrat. Ins'!$L$18,"")</f>
        <v/>
      </c>
      <c r="CB30" s="66" t="str">
        <f>IF('Contexto Estrat. Ins'!$L$20&lt;&gt;"",'Contexto Estrat. Ins'!$L$18,"")</f>
        <v/>
      </c>
      <c r="CC30" s="66" t="str">
        <f>IF('Contexto Estrat. Ins'!$L$21&lt;&gt;"",'Contexto Estrat. Ins'!$L$18,"")</f>
        <v/>
      </c>
      <c r="CD30" s="66" t="str">
        <f>IF('Contexto Estrat. Ins'!$L$22&lt;&gt;"",'Contexto Estrat. Ins'!$L$18,"")</f>
        <v/>
      </c>
      <c r="CE30" s="66" t="str">
        <f>IF('Contexto Estrat. Ins'!$L$23&lt;&gt;"",'Contexto Estrat. Ins'!$L$18,"")</f>
        <v/>
      </c>
      <c r="CF30" s="66" t="str">
        <f>IF('Contexto Estrat. Ins'!$L$24&lt;&gt;"",'Contexto Estrat. Ins'!$L$18,"")</f>
        <v/>
      </c>
      <c r="CG30" s="66" t="str">
        <f>IF($D$28='Contexto Estrat. Ins'!$B$19,CA30,IF($D$28='Contexto Estrat. Ins'!$B$20,CB30,IF($D$28='Contexto Estrat. Ins'!$B$21,CC30,IF($D$28='Contexto Estrat. Ins'!$B$22,CD30,IF($D$28='Contexto Estrat. Ins'!$B$23,CE30,IF($D$28='Contexto Estrat. Ins'!$B$24,CF30,""))))))</f>
        <v/>
      </c>
    </row>
    <row r="31" spans="1:85" ht="31.15" customHeight="1">
      <c r="A31" s="56"/>
      <c r="B31" s="57"/>
      <c r="C31" s="57"/>
      <c r="D31" s="971"/>
      <c r="E31" s="972"/>
      <c r="F31" s="972"/>
      <c r="G31" s="972"/>
      <c r="H31" s="972"/>
      <c r="I31" s="972"/>
      <c r="J31" s="972"/>
      <c r="K31" s="972"/>
      <c r="L31" s="972"/>
      <c r="M31" s="972"/>
      <c r="N31" s="972"/>
      <c r="O31" s="972"/>
      <c r="P31" s="972"/>
      <c r="Q31" s="972"/>
      <c r="R31" s="972"/>
      <c r="S31" s="972"/>
      <c r="T31" s="972"/>
      <c r="U31" s="972"/>
      <c r="V31" s="972"/>
      <c r="W31" s="972"/>
      <c r="X31" s="972"/>
      <c r="Y31" s="972"/>
      <c r="Z31" s="972"/>
      <c r="AA31" s="972"/>
      <c r="AB31" s="973"/>
      <c r="AC31" s="74"/>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59"/>
      <c r="BK31" s="66" t="str">
        <f>IF('Contexto Estrat. Ins'!$M$9&lt;&gt;"",'Contexto Estrat. Ins'!$M$8,"")</f>
        <v/>
      </c>
      <c r="BL31" s="66" t="str">
        <f>IF('Contexto Estrat. Ins'!$M$10&lt;&gt;"",'Contexto Estrat. Ins'!$M$8,"")</f>
        <v/>
      </c>
      <c r="BM31" s="66" t="str">
        <f>IF('Contexto Estrat. Ins'!$M$11&lt;&gt;"",'Contexto Estrat. Ins'!$M$8,"")</f>
        <v/>
      </c>
      <c r="BN31" s="66" t="str">
        <f>IF('Contexto Estrat. Ins'!$M$12&lt;&gt;"",'Contexto Estrat. Ins'!$M$8,"")</f>
        <v/>
      </c>
      <c r="BO31" s="66" t="str">
        <f>IF('Contexto Estrat. Ins'!$M$13&lt;&gt;"",'Contexto Estrat. Ins'!$M$8,"")</f>
        <v/>
      </c>
      <c r="BP31" s="66" t="str">
        <f>IF('Contexto Estrat. Ins'!$M$14&lt;&gt;"",'Contexto Estrat. Ins'!$M$8,"")</f>
        <v/>
      </c>
      <c r="BQ31" s="66" t="str">
        <f>IF($D$28='Contexto Estrat. Ins'!$B$9,BK31,IF($D$28='Contexto Estrat. Ins'!$B$10,BL31,IF($D$28='Contexto Estrat. Ins'!$B$11,BM31,IF($D$28='Contexto Estrat. Ins'!$B$12,BN31,IF($D$28='Contexto Estrat. Ins'!$B$13,BO31,IF($D$28='Contexto Estrat. Ins'!$B$14,BP31,""))))))</f>
        <v/>
      </c>
      <c r="BS31" s="66" t="str">
        <f>IF('Contexto Estrat. Ins'!$M$39&lt;&gt;"",'Contexto Estrat. Ins'!$M$38,"")</f>
        <v/>
      </c>
      <c r="BT31" s="66" t="str">
        <f>IF('Contexto Estrat. Ins'!$M$40&lt;&gt;"",'Contexto Estrat. Ins'!$M$38,"")</f>
        <v/>
      </c>
      <c r="BU31" s="66" t="str">
        <f>IF('Contexto Estrat. Ins'!$M$41&lt;&gt;"",'Contexto Estrat. Ins'!$M$38,"")</f>
        <v/>
      </c>
      <c r="BV31" s="66" t="str">
        <f>IF('Contexto Estrat. Ins'!$M$42&lt;&gt;"",'Contexto Estrat. Ins'!$M$38,"")</f>
        <v/>
      </c>
      <c r="BW31" s="66" t="str">
        <f>IF('Contexto Estrat. Ins'!$M$43&lt;&gt;"",'Contexto Estrat. Ins'!$M$38,"")</f>
        <v/>
      </c>
      <c r="BX31" s="66" t="str">
        <f>IF('Contexto Estrat. Ins'!$M$44&lt;&gt;"",'Contexto Estrat. Ins'!$M$38,"")</f>
        <v/>
      </c>
      <c r="BY31" s="66" t="str">
        <f>IF($D$28='Contexto Estrat. Ins'!$B$39,BS31,IF($D$28='Contexto Estrat. Ins'!$B$40,BT31,IF($D$28='Contexto Estrat. Ins'!$B$41,BU31,IF($D$28='Contexto Estrat. Ins'!$B$42,BV31,IF($D$28='Contexto Estrat. Ins'!$B$43,BW31,IF($D$28='Contexto Estrat. Ins'!$B$44,BX31,""))))))</f>
        <v/>
      </c>
      <c r="CA31" s="66" t="str">
        <f>IF('Contexto Estrat. Ins'!$M$19&lt;&gt;"",'Contexto Estrat. Ins'!$M$18,"")</f>
        <v/>
      </c>
      <c r="CB31" s="66" t="str">
        <f>IF('Contexto Estrat. Ins'!$M$20&lt;&gt;"",'Contexto Estrat. Ins'!$M$18,"")</f>
        <v/>
      </c>
      <c r="CC31" s="66" t="str">
        <f>IF('Contexto Estrat. Ins'!$M$21&lt;&gt;"",'Contexto Estrat. Ins'!$M$18,"")</f>
        <v/>
      </c>
      <c r="CD31" s="66" t="str">
        <f>IF('Contexto Estrat. Ins'!$M$22&lt;&gt;"",'Contexto Estrat. Ins'!$M$18,"")</f>
        <v/>
      </c>
      <c r="CE31" s="66" t="str">
        <f>IF('Contexto Estrat. Ins'!$M$23&lt;&gt;"",'Contexto Estrat. Ins'!$M$18,"")</f>
        <v/>
      </c>
      <c r="CF31" s="66" t="str">
        <f>IF('Contexto Estrat. Ins'!$M$24&lt;&gt;"",'Contexto Estrat. Ins'!$M$18,"")</f>
        <v/>
      </c>
      <c r="CG31" s="66" t="str">
        <f>IF($D$28='Contexto Estrat. Ins'!$B$19,CA31,IF($D$28='Contexto Estrat. Ins'!$B$20,CB31,IF($D$28='Contexto Estrat. Ins'!$B$21,CC31,IF($D$28='Contexto Estrat. Ins'!$B$22,CD31,IF($D$28='Contexto Estrat. Ins'!$B$23,CE31,IF($D$28='Contexto Estrat. Ins'!$B$24,CF31,""))))))</f>
        <v/>
      </c>
    </row>
    <row r="32" spans="1:85" ht="31.15" customHeight="1">
      <c r="A32" s="56"/>
      <c r="B32" s="57"/>
      <c r="C32" s="57"/>
      <c r="D32" s="971"/>
      <c r="E32" s="972"/>
      <c r="F32" s="972"/>
      <c r="G32" s="972"/>
      <c r="H32" s="972"/>
      <c r="I32" s="972"/>
      <c r="J32" s="972"/>
      <c r="K32" s="972"/>
      <c r="L32" s="972"/>
      <c r="M32" s="972"/>
      <c r="N32" s="972"/>
      <c r="O32" s="972"/>
      <c r="P32" s="972"/>
      <c r="Q32" s="972"/>
      <c r="R32" s="972"/>
      <c r="S32" s="972"/>
      <c r="T32" s="972"/>
      <c r="U32" s="972"/>
      <c r="V32" s="972"/>
      <c r="W32" s="972"/>
      <c r="X32" s="972"/>
      <c r="Y32" s="972"/>
      <c r="Z32" s="972"/>
      <c r="AA32" s="972"/>
      <c r="AB32" s="973"/>
      <c r="AC32" s="74"/>
      <c r="AD32" s="940"/>
      <c r="AE32" s="940"/>
      <c r="AF32" s="940"/>
      <c r="AG32" s="940"/>
      <c r="AH32" s="940"/>
      <c r="AI32" s="940"/>
      <c r="AJ32" s="940"/>
      <c r="AK32" s="940"/>
      <c r="AL32" s="940"/>
      <c r="AM32" s="940"/>
      <c r="AN32" s="940"/>
      <c r="AO32" s="940"/>
      <c r="AP32" s="940"/>
      <c r="AQ32" s="940"/>
      <c r="AR32" s="940"/>
      <c r="AS32" s="940"/>
      <c r="AT32" s="940"/>
      <c r="AU32" s="940"/>
      <c r="AV32" s="940"/>
      <c r="AW32" s="940"/>
      <c r="AX32" s="940"/>
      <c r="AY32" s="940"/>
      <c r="AZ32" s="940"/>
      <c r="BA32" s="940"/>
      <c r="BB32" s="940"/>
      <c r="BC32" s="940"/>
      <c r="BD32" s="940"/>
      <c r="BE32" s="940"/>
      <c r="BF32" s="940"/>
      <c r="BG32" s="59"/>
      <c r="BK32" s="66" t="str">
        <f>IF('Contexto Estrat. Ins'!$N$9&lt;&gt;"",'Contexto Estrat. Ins'!$N$8,"")</f>
        <v/>
      </c>
      <c r="BL32" s="66" t="str">
        <f>IF('Contexto Estrat. Ins'!$N$10&lt;&gt;"",'Contexto Estrat. Ins'!$N$8,"")</f>
        <v/>
      </c>
      <c r="BM32" s="66" t="str">
        <f>IF('Contexto Estrat. Ins'!$N$11&lt;&gt;"",'Contexto Estrat. Ins'!$N$8,"")</f>
        <v/>
      </c>
      <c r="BN32" s="66" t="str">
        <f>IF('Contexto Estrat. Ins'!$N$12&lt;&gt;"",'Contexto Estrat. Ins'!$N$8,"")</f>
        <v/>
      </c>
      <c r="BO32" s="66" t="str">
        <f>IF('Contexto Estrat. Ins'!$N$13&lt;&gt;"",'Contexto Estrat. Ins'!$N$8,"")</f>
        <v/>
      </c>
      <c r="BP32" s="66" t="str">
        <f>IF('Contexto Estrat. Ins'!$N$14&lt;&gt;"",'Contexto Estrat. Ins'!$N$8,"")</f>
        <v/>
      </c>
      <c r="BQ32" s="66" t="str">
        <f>IF($D$28='Contexto Estrat. Ins'!$B$9,BK32,IF($D$28='Contexto Estrat. Ins'!$B$10,BL32,IF($D$28='Contexto Estrat. Ins'!$B$11,BM32,IF($D$28='Contexto Estrat. Ins'!$B$12,BN32,IF($D$28='Contexto Estrat. Ins'!$B$13,BO32,IF($D$28='Contexto Estrat. Ins'!$B$14,BP32,""))))))</f>
        <v/>
      </c>
      <c r="BS32" s="66" t="str">
        <f>IF('Contexto Estrat. Ins'!$N$39&lt;&gt;"",'Contexto Estrat. Ins'!$N$38,"")</f>
        <v/>
      </c>
      <c r="BT32" s="66" t="str">
        <f>IF('Contexto Estrat. Ins'!$N$40&lt;&gt;"",'Contexto Estrat. Ins'!$N$38,"")</f>
        <v/>
      </c>
      <c r="BU32" s="66" t="str">
        <f>IF('Contexto Estrat. Ins'!$N$41&lt;&gt;"",'Contexto Estrat. Ins'!$N$38,"")</f>
        <v/>
      </c>
      <c r="BV32" s="66" t="str">
        <f>IF('Contexto Estrat. Ins'!$N$42&lt;&gt;"",'Contexto Estrat. Ins'!$N$38,"")</f>
        <v/>
      </c>
      <c r="BW32" s="66" t="str">
        <f>IF('Contexto Estrat. Ins'!$N$43&lt;&gt;"",'Contexto Estrat. Ins'!$N$38,"")</f>
        <v/>
      </c>
      <c r="BX32" s="66" t="str">
        <f>IF('Contexto Estrat. Ins'!$N$44&lt;&gt;"",'Contexto Estrat. Ins'!$N$38,"")</f>
        <v/>
      </c>
      <c r="BY32" s="66" t="str">
        <f>IF($D$28='Contexto Estrat. Ins'!$B$39,BS32,IF($D$28='Contexto Estrat. Ins'!$B$40,BT32,IF($D$28='Contexto Estrat. Ins'!$B$41,BU32,IF($D$28='Contexto Estrat. Ins'!$B$42,BV32,IF($D$28='Contexto Estrat. Ins'!$B$43,BW32,IF($D$28='Contexto Estrat. Ins'!$B$44,BX32,""))))))</f>
        <v/>
      </c>
      <c r="CA32" s="66" t="str">
        <f>IF('Contexto Estrat. Ins'!$N$19&lt;&gt;"",'Contexto Estrat. Ins'!$N$18,"")</f>
        <v/>
      </c>
      <c r="CB32" s="66" t="str">
        <f>IF('Contexto Estrat. Ins'!$N$20&lt;&gt;"",'Contexto Estrat. Ins'!$N$18,"")</f>
        <v/>
      </c>
      <c r="CC32" s="66" t="str">
        <f>IF('Contexto Estrat. Ins'!$N$21&lt;&gt;"",'Contexto Estrat. Ins'!$N$18,"")</f>
        <v/>
      </c>
      <c r="CD32" s="66" t="str">
        <f>IF('Contexto Estrat. Ins'!$N$22&lt;&gt;"",'Contexto Estrat. Ins'!$N$18,"")</f>
        <v/>
      </c>
      <c r="CE32" s="66" t="str">
        <f>IF('Contexto Estrat. Ins'!$N$23&lt;&gt;"",'Contexto Estrat. Ins'!$N$18,"")</f>
        <v/>
      </c>
      <c r="CF32" s="66" t="str">
        <f>IF('Contexto Estrat. Ins'!$N$24&lt;&gt;"",'Contexto Estrat. Ins'!$N$18,"")</f>
        <v/>
      </c>
      <c r="CG32" s="66" t="str">
        <f>IF($D$28='Contexto Estrat. Ins'!$B$19,CA32,IF($D$28='Contexto Estrat. Ins'!$B$20,CB32,IF($D$28='Contexto Estrat. Ins'!$B$21,CC32,IF($D$28='Contexto Estrat. Ins'!$B$22,CD32,IF($D$28='Contexto Estrat. Ins'!$B$23,CE32,IF($D$28='Contexto Estrat. Ins'!$B$24,CF32,""))))))</f>
        <v/>
      </c>
    </row>
    <row r="33" spans="1:86" ht="31.15" customHeight="1">
      <c r="A33" s="56"/>
      <c r="B33" s="57"/>
      <c r="C33" s="57"/>
      <c r="D33" s="971"/>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3"/>
      <c r="AC33" s="74"/>
      <c r="AD33" s="940"/>
      <c r="AE33" s="940"/>
      <c r="AF33" s="940"/>
      <c r="AG33" s="940"/>
      <c r="AH33" s="940"/>
      <c r="AI33" s="940"/>
      <c r="AJ33" s="940"/>
      <c r="AK33" s="940"/>
      <c r="AL33" s="940"/>
      <c r="AM33" s="940"/>
      <c r="AN33" s="940"/>
      <c r="AO33" s="940"/>
      <c r="AP33" s="940"/>
      <c r="AQ33" s="940"/>
      <c r="AR33" s="940"/>
      <c r="AS33" s="940"/>
      <c r="AT33" s="940"/>
      <c r="AU33" s="940"/>
      <c r="AV33" s="940"/>
      <c r="AW33" s="940"/>
      <c r="AX33" s="940"/>
      <c r="AY33" s="940"/>
      <c r="AZ33" s="940"/>
      <c r="BA33" s="940"/>
      <c r="BB33" s="940"/>
      <c r="BC33" s="940"/>
      <c r="BD33" s="940"/>
      <c r="BE33" s="940"/>
      <c r="BF33" s="940"/>
      <c r="BG33" s="59"/>
      <c r="BK33" s="66" t="str">
        <f>IF('Contexto Estrat. Ins'!$O$9&lt;&gt;"",'Contexto Estrat. Ins'!$O$8,"")</f>
        <v/>
      </c>
      <c r="BL33" s="66" t="str">
        <f>IF('Contexto Estrat. Ins'!$O$10&lt;&gt;"",'Contexto Estrat. Ins'!$O$8,"")</f>
        <v/>
      </c>
      <c r="BM33" s="66" t="str">
        <f>IF('Contexto Estrat. Ins'!$O$11&lt;&gt;"",'Contexto Estrat. Ins'!$O$8,"")</f>
        <v/>
      </c>
      <c r="BN33" s="66" t="str">
        <f>IF('Contexto Estrat. Ins'!$O$12&lt;&gt;"",'Contexto Estrat. Ins'!$O$8,"")</f>
        <v/>
      </c>
      <c r="BO33" s="66" t="str">
        <f>IF('Contexto Estrat. Ins'!$O$13&lt;&gt;"",'Contexto Estrat. Ins'!$O$8,"")</f>
        <v/>
      </c>
      <c r="BP33" s="66" t="str">
        <f>IF('Contexto Estrat. Ins'!$O$14&lt;&gt;"",'Contexto Estrat. Ins'!$O$8,"")</f>
        <v/>
      </c>
      <c r="BQ33" s="66" t="str">
        <f>IF($D$28='Contexto Estrat. Ins'!$B$9,BK33,IF($D$28='Contexto Estrat. Ins'!$B$10,BL33,IF($D$28='Contexto Estrat. Ins'!$B$11,BM33,IF($D$28='Contexto Estrat. Ins'!$B$12,BN33,IF($D$28='Contexto Estrat. Ins'!$B$13,BO33,IF($D$28='Contexto Estrat. Ins'!$B$14,BP33,""))))))</f>
        <v/>
      </c>
      <c r="BS33" s="66" t="str">
        <f>IF('Contexto Estrat. Ins'!$O$39&lt;&gt;"",'Contexto Estrat. Ins'!$O$38,"")</f>
        <v/>
      </c>
      <c r="BT33" s="66" t="str">
        <f>IF('Contexto Estrat. Ins'!$O$40&lt;&gt;"",'Contexto Estrat. Ins'!$O$38,"")</f>
        <v/>
      </c>
      <c r="BU33" s="66" t="str">
        <f>IF('Contexto Estrat. Ins'!$O$41&lt;&gt;"",'Contexto Estrat. Ins'!$O$38,"")</f>
        <v/>
      </c>
      <c r="BV33" s="66" t="str">
        <f>IF('Contexto Estrat. Ins'!$O$42&lt;&gt;"",'Contexto Estrat. Ins'!$O$38,"")</f>
        <v/>
      </c>
      <c r="BW33" s="66" t="str">
        <f>IF('Contexto Estrat. Ins'!$O$43&lt;&gt;"",'Contexto Estrat. Ins'!$O$38,"")</f>
        <v/>
      </c>
      <c r="BX33" s="66" t="str">
        <f>IF('Contexto Estrat. Ins'!$O$44&lt;&gt;"",'Contexto Estrat. Ins'!$O$38,"")</f>
        <v/>
      </c>
      <c r="BY33" s="66" t="str">
        <f>IF($D$28='Contexto Estrat. Ins'!$B$39,BS33,IF($D$28='Contexto Estrat. Ins'!$B$40,BT33,IF($D$28='Contexto Estrat. Ins'!$B$41,BU33,IF($D$28='Contexto Estrat. Ins'!$B$42,BV33,IF($D$28='Contexto Estrat. Ins'!$B$43,BW33,IF($D$28='Contexto Estrat. Ins'!$B$44,BX33,""))))))</f>
        <v/>
      </c>
      <c r="CA33" s="66" t="str">
        <f>IF('Contexto Estrat. Ins'!$O$19&lt;&gt;"",'Contexto Estrat. Ins'!$O$18,"")</f>
        <v/>
      </c>
      <c r="CB33" s="66" t="str">
        <f>IF('Contexto Estrat. Ins'!$O$20&lt;&gt;"",'Contexto Estrat. Ins'!$O$18,"")</f>
        <v/>
      </c>
      <c r="CC33" s="66" t="str">
        <f>IF('Contexto Estrat. Ins'!$O$21&lt;&gt;"",'Contexto Estrat. Ins'!$O$18,"")</f>
        <v/>
      </c>
      <c r="CD33" s="66" t="str">
        <f>IF('Contexto Estrat. Ins'!$O$22&lt;&gt;"",'Contexto Estrat. Ins'!$O$18,"")</f>
        <v/>
      </c>
      <c r="CE33" s="66" t="str">
        <f>IF('Contexto Estrat. Ins'!$O$23&lt;&gt;"",'Contexto Estrat. Ins'!$O$18,"")</f>
        <v/>
      </c>
      <c r="CF33" s="66" t="str">
        <f>IF('Contexto Estrat. Ins'!$O$24&lt;&gt;"",'Contexto Estrat. Ins'!$O$18,"")</f>
        <v/>
      </c>
      <c r="CG33" s="66" t="str">
        <f>IF($D$28='Contexto Estrat. Ins'!$B$19,CA33,IF($D$28='Contexto Estrat. Ins'!$B$20,CB33,IF($D$28='Contexto Estrat. Ins'!$B$21,CC33,IF($D$28='Contexto Estrat. Ins'!$B$22,CD33,IF($D$28='Contexto Estrat. Ins'!$B$23,CE33,IF($D$28='Contexto Estrat. Ins'!$B$24,CF33,""))))))</f>
        <v/>
      </c>
    </row>
    <row r="34" spans="1:86" ht="15.6" customHeight="1">
      <c r="A34" s="75"/>
      <c r="B34" s="76"/>
      <c r="C34" s="76"/>
      <c r="D34" s="57"/>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9"/>
      <c r="BK34" s="66" t="str">
        <f>IF('Contexto Estrat. Ins'!$P$9&lt;&gt;"",'Contexto Estrat. Ins'!$P$8,"")</f>
        <v/>
      </c>
      <c r="BL34" s="66" t="str">
        <f>IF('Contexto Estrat. Ins'!$P$10&lt;&gt;"",'Contexto Estrat. Ins'!$P$8,"")</f>
        <v/>
      </c>
      <c r="BM34" s="66" t="str">
        <f>IF('Contexto Estrat. Ins'!$P$11&lt;&gt;"",'Contexto Estrat. Ins'!$P$8,"")</f>
        <v/>
      </c>
      <c r="BN34" s="66" t="str">
        <f>IF('Contexto Estrat. Ins'!$P$12&lt;&gt;"",'Contexto Estrat. Ins'!$P$8,"")</f>
        <v/>
      </c>
      <c r="BO34" s="66" t="str">
        <f>IF('Contexto Estrat. Ins'!$P$13&lt;&gt;"",'Contexto Estrat. Ins'!$P$8,"")</f>
        <v/>
      </c>
      <c r="BP34" s="66" t="str">
        <f>IF('Contexto Estrat. Ins'!$P$14&lt;&gt;"",'Contexto Estrat. Ins'!$P$8,"")</f>
        <v/>
      </c>
      <c r="BQ34" s="66" t="str">
        <f>IF($D$28='Contexto Estrat. Ins'!$B$9,BK34,IF($D$28='Contexto Estrat. Ins'!$B$10,BL34,IF($D$28='Contexto Estrat. Ins'!$B$11,BM34,IF($D$28='Contexto Estrat. Ins'!$B$12,BN34,IF($D$28='Contexto Estrat. Ins'!$B$13,BO34,IF($D$28='Contexto Estrat. Ins'!$B$14,BP34,""))))))</f>
        <v/>
      </c>
      <c r="BS34" s="66" t="str">
        <f>IF('Contexto Estrat. Ins'!$P$39&lt;&gt;"",'Contexto Estrat. Ins'!$P$38,"")</f>
        <v/>
      </c>
      <c r="BT34" s="66" t="str">
        <f>IF('Contexto Estrat. Ins'!$P$40&lt;&gt;"",'Contexto Estrat. Ins'!$P$38,"")</f>
        <v/>
      </c>
      <c r="BU34" s="66" t="str">
        <f>IF('Contexto Estrat. Ins'!$P$41&lt;&gt;"",'Contexto Estrat. Ins'!$P$38,"")</f>
        <v/>
      </c>
      <c r="BV34" s="66" t="str">
        <f>IF('Contexto Estrat. Ins'!$P$42&lt;&gt;"",'Contexto Estrat. Ins'!$P$38,"")</f>
        <v/>
      </c>
      <c r="BW34" s="66" t="str">
        <f>IF('Contexto Estrat. Ins'!$P$43&lt;&gt;"",'Contexto Estrat. Ins'!$P$38,"")</f>
        <v/>
      </c>
      <c r="BX34" s="66" t="str">
        <f>IF('Contexto Estrat. Ins'!$P$44&lt;&gt;"",'Contexto Estrat. Ins'!$P$38,"")</f>
        <v/>
      </c>
      <c r="BY34" s="66" t="str">
        <f>IF($D$28='Contexto Estrat. Ins'!$B$39,BS34,IF($D$28='Contexto Estrat. Ins'!$B$40,BT34,IF($D$28='Contexto Estrat. Ins'!$B$41,BU34,IF($D$28='Contexto Estrat. Ins'!$B$42,BV34,IF($D$28='Contexto Estrat. Ins'!$B$43,BW34,IF($D$28='Contexto Estrat. Ins'!$B$44,BX34,""))))))</f>
        <v/>
      </c>
      <c r="CA34" s="66" t="str">
        <f>IF('Contexto Estrat. Ins'!$P$19&lt;&gt;"",'Contexto Estrat. Ins'!$P$18,"")</f>
        <v/>
      </c>
      <c r="CB34" s="66" t="str">
        <f>IF('Contexto Estrat. Ins'!$P$20&lt;&gt;"",'Contexto Estrat. Ins'!$P$18,"")</f>
        <v/>
      </c>
      <c r="CC34" s="66" t="str">
        <f>IF('Contexto Estrat. Ins'!$P$21&lt;&gt;"",'Contexto Estrat. Ins'!$P$18,"")</f>
        <v/>
      </c>
      <c r="CD34" s="66" t="str">
        <f>IF('Contexto Estrat. Ins'!$P$22&lt;&gt;"",'Contexto Estrat. Ins'!$P$18,"")</f>
        <v/>
      </c>
      <c r="CE34" s="66" t="str">
        <f>IF('Contexto Estrat. Ins'!$P$23&lt;&gt;"",'Contexto Estrat. Ins'!$P$18,"")</f>
        <v/>
      </c>
      <c r="CF34" s="66" t="str">
        <f>IF('Contexto Estrat. Ins'!$P$24&lt;&gt;"",'Contexto Estrat. Ins'!$P$18,"")</f>
        <v/>
      </c>
      <c r="CG34" s="66" t="str">
        <f>IF($D$28='Contexto Estrat. Ins'!$B$19,CA34,IF($D$28='Contexto Estrat. Ins'!$B$20,CB34,IF($D$28='Contexto Estrat. Ins'!$B$21,CC34,IF($D$28='Contexto Estrat. Ins'!$B$22,CD34,IF($D$28='Contexto Estrat. Ins'!$B$23,CE34,IF($D$28='Contexto Estrat. Ins'!$B$24,CF34,""))))))</f>
        <v/>
      </c>
    </row>
    <row r="35" spans="1:86" ht="15.6" customHeight="1">
      <c r="A35" s="56"/>
      <c r="B35" s="57"/>
      <c r="C35" s="57"/>
      <c r="D35" s="758" t="str">
        <f>IF(AK12=Datos!$A$6,"Causas de la oportunidad (factores de la oportunidad)","Causas del riesgo (factores del riesgo)")</f>
        <v>Causas del riesgo (factores del riesgo)</v>
      </c>
      <c r="E35" s="758"/>
      <c r="F35" s="758"/>
      <c r="G35" s="758"/>
      <c r="H35" s="758"/>
      <c r="I35" s="758"/>
      <c r="J35" s="758"/>
      <c r="K35" s="758"/>
      <c r="L35" s="758"/>
      <c r="M35" s="758"/>
      <c r="N35" s="758"/>
      <c r="O35" s="758"/>
      <c r="P35" s="758"/>
      <c r="Q35" s="758"/>
      <c r="R35" s="758"/>
      <c r="S35" s="758"/>
      <c r="T35" s="758"/>
      <c r="U35" s="758"/>
      <c r="V35" s="758"/>
      <c r="W35" s="758"/>
      <c r="X35" s="758"/>
      <c r="Y35" s="758"/>
      <c r="Z35" s="758"/>
      <c r="AA35" s="758"/>
      <c r="AB35" s="758"/>
      <c r="AC35" s="77"/>
      <c r="AD35" s="758" t="str">
        <f>IF(AK12=Datos!$A$6,"Consecuencias (efectos de la oportunidad)","Consecuencias (efectos del riesgo)")</f>
        <v>Consecuencias (efectos del riesgo)</v>
      </c>
      <c r="AE35" s="758"/>
      <c r="AF35" s="758"/>
      <c r="AG35" s="758"/>
      <c r="AH35" s="758"/>
      <c r="AI35" s="758"/>
      <c r="AJ35" s="758"/>
      <c r="AK35" s="758"/>
      <c r="AL35" s="758"/>
      <c r="AM35" s="758"/>
      <c r="AN35" s="758"/>
      <c r="AO35" s="758"/>
      <c r="AP35" s="758"/>
      <c r="AQ35" s="758"/>
      <c r="AR35" s="758"/>
      <c r="AS35" s="758"/>
      <c r="AT35" s="758"/>
      <c r="AU35" s="758"/>
      <c r="AV35" s="758"/>
      <c r="AW35" s="758"/>
      <c r="AX35" s="758"/>
      <c r="AY35" s="758"/>
      <c r="AZ35" s="758"/>
      <c r="BA35" s="758"/>
      <c r="BB35" s="758"/>
      <c r="BC35" s="758"/>
      <c r="BD35" s="758"/>
      <c r="BE35" s="758"/>
      <c r="BF35" s="758"/>
      <c r="BG35" s="59"/>
      <c r="BK35" s="66" t="str">
        <f>IF('Contexto Estrat. Ins'!$Q$9&lt;&gt;"",'Contexto Estrat. Ins'!$Q$8,"")</f>
        <v/>
      </c>
      <c r="BL35" s="66" t="str">
        <f>IF('Contexto Estrat. Ins'!$Q$10&lt;&gt;"",'Contexto Estrat. Ins'!$Q$8,"")</f>
        <v/>
      </c>
      <c r="BM35" s="66" t="str">
        <f>IF('Contexto Estrat. Ins'!$Q$11&lt;&gt;"",'Contexto Estrat. Ins'!$Q$8,"")</f>
        <v/>
      </c>
      <c r="BN35" s="66" t="str">
        <f>IF('Contexto Estrat. Ins'!$Q$12&lt;&gt;"",'Contexto Estrat. Ins'!$Q$8,"")</f>
        <v/>
      </c>
      <c r="BO35" s="66" t="str">
        <f>IF('Contexto Estrat. Ins'!$Q$13&lt;&gt;"",'Contexto Estrat. Ins'!$Q$8,"")</f>
        <v/>
      </c>
      <c r="BP35" s="66" t="str">
        <f>IF('Contexto Estrat. Ins'!$Q$14&lt;&gt;"",'Contexto Estrat. Ins'!$Q$8,"")</f>
        <v/>
      </c>
      <c r="BQ35" s="66" t="str">
        <f>IF($D$28='Contexto Estrat. Ins'!$B$9,BK35,IF($D$28='Contexto Estrat. Ins'!$B$10,BL35,IF($D$28='Contexto Estrat. Ins'!$B$11,BM35,IF($D$28='Contexto Estrat. Ins'!$B$12,BN35,IF($D$28='Contexto Estrat. Ins'!$B$13,BO35,IF($D$28='Contexto Estrat. Ins'!$B$14,BP35,""))))))</f>
        <v/>
      </c>
      <c r="BS35" s="66" t="str">
        <f>IF('Contexto Estrat. Ins'!$Q$39&lt;&gt;"",'Contexto Estrat. Ins'!$Q$38,"")</f>
        <v/>
      </c>
      <c r="BT35" s="66" t="str">
        <f>IF('Contexto Estrat. Ins'!$Q$40&lt;&gt;"",'Contexto Estrat. Ins'!$Q$38,"")</f>
        <v/>
      </c>
      <c r="BU35" s="66" t="str">
        <f>IF('Contexto Estrat. Ins'!$Q$41&lt;&gt;"",'Contexto Estrat. Ins'!$Q$38,"")</f>
        <v/>
      </c>
      <c r="BV35" s="66" t="str">
        <f>IF('Contexto Estrat. Ins'!$Q$42&lt;&gt;"",'Contexto Estrat. Ins'!$Q$38,"")</f>
        <v/>
      </c>
      <c r="BW35" s="66" t="str">
        <f>IF('Contexto Estrat. Ins'!$Q$43&lt;&gt;"",'Contexto Estrat. Ins'!$Q$38,"")</f>
        <v/>
      </c>
      <c r="BX35" s="66" t="str">
        <f>IF('Contexto Estrat. Ins'!$Q$44&lt;&gt;"",'Contexto Estrat. Ins'!$Q$38,"")</f>
        <v/>
      </c>
      <c r="BY35" s="66" t="str">
        <f>IF($D$28='Contexto Estrat. Ins'!$B$39,BS35,IF($D$28='Contexto Estrat. Ins'!$B$40,BT35,IF($D$28='Contexto Estrat. Ins'!$B$41,BU35,IF($D$28='Contexto Estrat. Ins'!$B$42,BV35,IF($D$28='Contexto Estrat. Ins'!$B$43,BW35,IF($D$28='Contexto Estrat. Ins'!$B$44,BX35,""))))))</f>
        <v/>
      </c>
      <c r="CA35" s="66" t="str">
        <f>IF('Contexto Estrat. Ins'!$Q$19&lt;&gt;"",'Contexto Estrat. Ins'!$Q$18,"")</f>
        <v/>
      </c>
      <c r="CB35" s="66" t="str">
        <f>IF('Contexto Estrat. Ins'!$Q$20&lt;&gt;"",'Contexto Estrat. Ins'!$Q$18,"")</f>
        <v/>
      </c>
      <c r="CC35" s="66" t="str">
        <f>IF('Contexto Estrat. Ins'!$Q$21&lt;&gt;"",'Contexto Estrat. Ins'!$Q$18,"")</f>
        <v/>
      </c>
      <c r="CD35" s="66" t="str">
        <f>IF('Contexto Estrat. Ins'!$Q$22&lt;&gt;"",'Contexto Estrat. Ins'!$Q$18,"")</f>
        <v/>
      </c>
      <c r="CE35" s="66" t="str">
        <f>IF('Contexto Estrat. Ins'!$Q$23&lt;&gt;"",'Contexto Estrat. Ins'!$Q$18,"")</f>
        <v/>
      </c>
      <c r="CF35" s="66" t="str">
        <f>IF('Contexto Estrat. Ins'!$Q$24&lt;&gt;"",'Contexto Estrat. Ins'!$Q$18,"")</f>
        <v/>
      </c>
      <c r="CG35" s="66" t="str">
        <f>IF($D$28='Contexto Estrat. Ins'!$B$19,CA35,IF($D$28='Contexto Estrat. Ins'!$B$20,CB35,IF($D$28='Contexto Estrat. Ins'!$B$21,CC35,IF($D$28='Contexto Estrat. Ins'!$B$22,CD35,IF($D$28='Contexto Estrat. Ins'!$B$23,CE35,IF($D$28='Contexto Estrat. Ins'!$B$24,CF35,""))))))</f>
        <v/>
      </c>
    </row>
    <row r="36" spans="1:86" ht="15.6" customHeight="1">
      <c r="A36" s="56"/>
      <c r="B36" s="57"/>
      <c r="C36" s="57"/>
      <c r="D36" s="820" t="s">
        <v>33</v>
      </c>
      <c r="E36" s="820"/>
      <c r="F36" s="820"/>
      <c r="G36" s="820"/>
      <c r="H36" s="820"/>
      <c r="I36" s="820"/>
      <c r="J36" s="820"/>
      <c r="K36" s="820"/>
      <c r="L36" s="820"/>
      <c r="M36" s="820"/>
      <c r="N36" s="820"/>
      <c r="O36" s="820"/>
      <c r="P36" s="820"/>
      <c r="Q36" s="820"/>
      <c r="R36" s="820"/>
      <c r="S36" s="820"/>
      <c r="T36" s="820"/>
      <c r="U36" s="820"/>
      <c r="V36" s="820"/>
      <c r="W36" s="820"/>
      <c r="X36" s="820"/>
      <c r="Y36" s="820"/>
      <c r="Z36" s="820"/>
      <c r="AA36" s="820"/>
      <c r="AB36" s="820"/>
      <c r="AC36" s="57"/>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59"/>
      <c r="BK36" s="66" t="str">
        <f>IF('Contexto Estrat. Ins'!$R$9&lt;&gt;"",'Contexto Estrat. Ins'!$R$8,"")</f>
        <v/>
      </c>
      <c r="BL36" s="66" t="str">
        <f>IF('Contexto Estrat. Ins'!$R$10&lt;&gt;"",'Contexto Estrat. Ins'!$R$8,"")</f>
        <v/>
      </c>
      <c r="BM36" s="66" t="str">
        <f>IF('Contexto Estrat. Ins'!$R$11&lt;&gt;"",'Contexto Estrat. Ins'!$R$8,"")</f>
        <v/>
      </c>
      <c r="BN36" s="66" t="str">
        <f>IF('Contexto Estrat. Ins'!$R$12&lt;&gt;"",'Contexto Estrat. Ins'!$R$8,"")</f>
        <v/>
      </c>
      <c r="BO36" s="66" t="str">
        <f>IF('Contexto Estrat. Ins'!$R$13&lt;&gt;"",'Contexto Estrat. Ins'!$R$8,"")</f>
        <v/>
      </c>
      <c r="BP36" s="66" t="str">
        <f>IF('Contexto Estrat. Ins'!$R$14&lt;&gt;"",'Contexto Estrat. Ins'!$R$8,"")</f>
        <v/>
      </c>
      <c r="BQ36" s="66" t="str">
        <f>IF($D$28='Contexto Estrat. Ins'!$B$9,BK36,IF($D$28='Contexto Estrat. Ins'!$B$10,BL36,IF($D$28='Contexto Estrat. Ins'!$B$11,BM36,IF($D$28='Contexto Estrat. Ins'!$B$12,BN36,IF($D$28='Contexto Estrat. Ins'!$B$13,BO36,IF($D$28='Contexto Estrat. Ins'!$B$14,BP36,""))))))</f>
        <v/>
      </c>
      <c r="BS36" s="66" t="str">
        <f>IF('Contexto Estrat. Ins'!$R$39&lt;&gt;"",'Contexto Estrat. Ins'!$R$38,"")</f>
        <v/>
      </c>
      <c r="BT36" s="66" t="str">
        <f>IF('Contexto Estrat. Ins'!$R$40&lt;&gt;"",'Contexto Estrat. Ins'!$R$38,"")</f>
        <v/>
      </c>
      <c r="BU36" s="66" t="str">
        <f>IF('Contexto Estrat. Ins'!$R$41&lt;&gt;"",'Contexto Estrat. Ins'!$R$38,"")</f>
        <v/>
      </c>
      <c r="BV36" s="66" t="str">
        <f>IF('Contexto Estrat. Ins'!$R$42&lt;&gt;"",'Contexto Estrat. Ins'!$R$38,"")</f>
        <v/>
      </c>
      <c r="BW36" s="66" t="str">
        <f>IF('Contexto Estrat. Ins'!$R$43&lt;&gt;"",'Contexto Estrat. Ins'!$R$38,"")</f>
        <v/>
      </c>
      <c r="BX36" s="66" t="str">
        <f>IF('Contexto Estrat. Ins'!$R$44&lt;&gt;"",'Contexto Estrat. Ins'!$R$38,"")</f>
        <v/>
      </c>
      <c r="BY36" s="66" t="str">
        <f>IF($D$28='Contexto Estrat. Ins'!$B$39,BS36,IF($D$28='Contexto Estrat. Ins'!$B$40,BT36,IF($D$28='Contexto Estrat. Ins'!$B$41,BU36,IF($D$28='Contexto Estrat. Ins'!$B$42,BV36,IF($D$28='Contexto Estrat. Ins'!$B$43,BW36,IF($D$28='Contexto Estrat. Ins'!$B$44,BX36,""))))))</f>
        <v/>
      </c>
      <c r="CA36" s="66" t="str">
        <f>IF('Contexto Estrat. Ins'!$R$19&lt;&gt;"",'Contexto Estrat. Ins'!$R$18,"")</f>
        <v/>
      </c>
      <c r="CB36" s="66" t="str">
        <f>IF('Contexto Estrat. Ins'!$R$20&lt;&gt;"",'Contexto Estrat. Ins'!$R$18,"")</f>
        <v/>
      </c>
      <c r="CC36" s="66" t="str">
        <f>IF('Contexto Estrat. Ins'!$R$21&lt;&gt;"",'Contexto Estrat. Ins'!$R$18,"")</f>
        <v/>
      </c>
      <c r="CD36" s="66" t="str">
        <f>IF('Contexto Estrat. Ins'!$R$22&lt;&gt;"",'Contexto Estrat. Ins'!$R$18,"")</f>
        <v/>
      </c>
      <c r="CE36" s="66" t="str">
        <f>IF('Contexto Estrat. Ins'!$R$23&lt;&gt;"",'Contexto Estrat. Ins'!$R$18,"")</f>
        <v/>
      </c>
      <c r="CF36" s="66" t="str">
        <f>IF('Contexto Estrat. Ins'!$R$24&lt;&gt;"",'Contexto Estrat. Ins'!$R$18,"")</f>
        <v/>
      </c>
      <c r="CG36" s="66" t="str">
        <f>IF($D$28='Contexto Estrat. Ins'!$B$19,CA36,IF($D$28='Contexto Estrat. Ins'!$B$20,CB36,IF($D$28='Contexto Estrat. Ins'!$B$21,CC36,IF($D$28='Contexto Estrat. Ins'!$B$22,CD36,IF($D$28='Contexto Estrat. Ins'!$B$23,CE36,IF($D$28='Contexto Estrat. Ins'!$B$24,CF36,""))))))</f>
        <v/>
      </c>
    </row>
    <row r="37" spans="1:86" ht="15.6" customHeight="1">
      <c r="A37" s="56"/>
      <c r="B37" s="57"/>
      <c r="C37" s="57"/>
      <c r="D37" s="820" t="s">
        <v>34</v>
      </c>
      <c r="E37" s="820"/>
      <c r="F37" s="820"/>
      <c r="G37" s="820"/>
      <c r="H37" s="820"/>
      <c r="I37" s="820"/>
      <c r="J37" s="820" t="s">
        <v>48</v>
      </c>
      <c r="K37" s="820"/>
      <c r="L37" s="820"/>
      <c r="M37" s="820"/>
      <c r="N37" s="820"/>
      <c r="O37" s="820"/>
      <c r="P37" s="820"/>
      <c r="Q37" s="820"/>
      <c r="R37" s="820"/>
      <c r="S37" s="820"/>
      <c r="T37" s="820"/>
      <c r="U37" s="820"/>
      <c r="V37" s="820"/>
      <c r="W37" s="820"/>
      <c r="X37" s="820"/>
      <c r="Y37" s="820"/>
      <c r="Z37" s="820"/>
      <c r="AA37" s="820"/>
      <c r="AB37" s="820"/>
      <c r="AC37" s="57"/>
      <c r="AD37" s="820" t="str">
        <f>IF(AK12=Datos!$A$6,"Puede presentarse la oportunidad, lo que generaría…","Puede presentarse el riesgo, lo que generaría…")</f>
        <v>Puede presentarse el riesgo, lo que generaría…</v>
      </c>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59"/>
      <c r="BK37" s="66" t="str">
        <f>IF('Contexto Estrat. Ins'!$S$9&lt;&gt;"",'Contexto Estrat. Ins'!$S$8,"")</f>
        <v/>
      </c>
      <c r="BL37" s="66" t="str">
        <f>IF('Contexto Estrat. Ins'!$S$10&lt;&gt;"",'Contexto Estrat. Ins'!$S$8,"")</f>
        <v/>
      </c>
      <c r="BM37" s="66" t="str">
        <f>IF('Contexto Estrat. Ins'!$S$11&lt;&gt;"",'Contexto Estrat. Ins'!$S$8,"")</f>
        <v/>
      </c>
      <c r="BN37" s="66" t="str">
        <f>IF('Contexto Estrat. Ins'!$S$12&lt;&gt;"",'Contexto Estrat. Ins'!$S$8,"")</f>
        <v/>
      </c>
      <c r="BO37" s="66" t="str">
        <f>IF('Contexto Estrat. Ins'!$S$13&lt;&gt;"",'Contexto Estrat. Ins'!$S$8,"")</f>
        <v/>
      </c>
      <c r="BP37" s="66" t="str">
        <f>IF('Contexto Estrat. Ins'!$S$14&lt;&gt;"",'Contexto Estrat. Ins'!$S$8,"")</f>
        <v/>
      </c>
      <c r="BQ37" s="66" t="str">
        <f>IF($D$28='Contexto Estrat. Ins'!$B$9,BK37,IF($D$28='Contexto Estrat. Ins'!$B$10,BL37,IF($D$28='Contexto Estrat. Ins'!$B$11,BM37,IF($D$28='Contexto Estrat. Ins'!$B$12,BN37,IF($D$28='Contexto Estrat. Ins'!$B$13,BO37,IF($D$28='Contexto Estrat. Ins'!$B$14,BP37,""))))))</f>
        <v/>
      </c>
      <c r="BS37" s="66" t="str">
        <f>IF('Contexto Estrat. Ins'!$S$39&lt;&gt;"",'Contexto Estrat. Ins'!$S$38,"")</f>
        <v/>
      </c>
      <c r="BT37" s="66" t="str">
        <f>IF('Contexto Estrat. Ins'!$S$40&lt;&gt;"",'Contexto Estrat. Ins'!$S$38,"")</f>
        <v/>
      </c>
      <c r="BU37" s="66" t="str">
        <f>IF('Contexto Estrat. Ins'!$S$41&lt;&gt;"",'Contexto Estrat. Ins'!$S$38,"")</f>
        <v/>
      </c>
      <c r="BV37" s="66" t="str">
        <f>IF('Contexto Estrat. Ins'!$S$42&lt;&gt;"",'Contexto Estrat. Ins'!$S$38,"")</f>
        <v/>
      </c>
      <c r="BW37" s="66" t="str">
        <f>IF('Contexto Estrat. Ins'!$S$43&lt;&gt;"",'Contexto Estrat. Ins'!$S$38,"")</f>
        <v/>
      </c>
      <c r="BX37" s="66" t="str">
        <f>IF('Contexto Estrat. Ins'!$S$44&lt;&gt;"",'Contexto Estrat. Ins'!$S$38,"")</f>
        <v/>
      </c>
      <c r="BY37" s="66" t="str">
        <f>IF($D$28='Contexto Estrat. Ins'!$B$39,BS37,IF($D$28='Contexto Estrat. Ins'!$B$40,BT37,IF($D$28='Contexto Estrat. Ins'!$B$41,BU37,IF($D$28='Contexto Estrat. Ins'!$B$42,BV37,IF($D$28='Contexto Estrat. Ins'!$B$43,BW37,IF($D$28='Contexto Estrat. Ins'!$B$44,BX37,""))))))</f>
        <v/>
      </c>
      <c r="CA37" s="66" t="str">
        <f>IF('Contexto Estrat. Ins'!$S$19&lt;&gt;"",'Contexto Estrat. Ins'!$S$18,"")</f>
        <v/>
      </c>
      <c r="CB37" s="66" t="str">
        <f>IF('Contexto Estrat. Ins'!$S$20&lt;&gt;"",'Contexto Estrat. Ins'!$S$18,"")</f>
        <v/>
      </c>
      <c r="CC37" s="66" t="str">
        <f>IF('Contexto Estrat. Ins'!$S$21&lt;&gt;"",'Contexto Estrat. Ins'!$S$18,"")</f>
        <v/>
      </c>
      <c r="CD37" s="66" t="str">
        <f>IF('Contexto Estrat. Ins'!$S$22&lt;&gt;"",'Contexto Estrat. Ins'!$S$18,"")</f>
        <v/>
      </c>
      <c r="CE37" s="66" t="str">
        <f>IF('Contexto Estrat. Ins'!$S$23&lt;&gt;"",'Contexto Estrat. Ins'!$S$18,"")</f>
        <v/>
      </c>
      <c r="CF37" s="66" t="str">
        <f>IF('Contexto Estrat. Ins'!$S$24&lt;&gt;"",'Contexto Estrat. Ins'!$S$18,"")</f>
        <v/>
      </c>
      <c r="CG37" s="66" t="str">
        <f>IF($D$28='Contexto Estrat. Ins'!$B$19,CA37,IF($D$28='Contexto Estrat. Ins'!$B$20,CB37,IF($D$28='Contexto Estrat. Ins'!$B$21,CC37,IF($D$28='Contexto Estrat. Ins'!$B$22,CD37,IF($D$28='Contexto Estrat. Ins'!$B$23,CE37,IF($D$28='Contexto Estrat. Ins'!$B$24,CF37,""))))))</f>
        <v/>
      </c>
    </row>
    <row r="38" spans="1:86" ht="15.6" customHeight="1">
      <c r="A38" s="56"/>
      <c r="B38" s="57"/>
      <c r="C38" s="57"/>
      <c r="D38" s="954"/>
      <c r="E38" s="954"/>
      <c r="F38" s="954"/>
      <c r="G38" s="954"/>
      <c r="H38" s="954"/>
      <c r="I38" s="954"/>
      <c r="J38" s="814"/>
      <c r="K38" s="814"/>
      <c r="L38" s="814"/>
      <c r="M38" s="814"/>
      <c r="N38" s="814"/>
      <c r="O38" s="814"/>
      <c r="P38" s="814"/>
      <c r="Q38" s="814"/>
      <c r="R38" s="814"/>
      <c r="S38" s="814"/>
      <c r="T38" s="814"/>
      <c r="U38" s="814"/>
      <c r="V38" s="814"/>
      <c r="W38" s="814"/>
      <c r="X38" s="814"/>
      <c r="Y38" s="814"/>
      <c r="Z38" s="814"/>
      <c r="AA38" s="814"/>
      <c r="AB38" s="814"/>
      <c r="AC38" s="57"/>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59"/>
      <c r="BK38" s="66" t="str">
        <f>IF('Contexto Estrat. Ins'!$T$9&lt;&gt;"",'Contexto Estrat. Ins'!$T$8,"")</f>
        <v/>
      </c>
      <c r="BL38" s="66" t="str">
        <f>IF('Contexto Estrat. Ins'!$T$10&lt;&gt;"",'Contexto Estrat. Ins'!$T$8,"")</f>
        <v/>
      </c>
      <c r="BM38" s="66" t="str">
        <f>IF('Contexto Estrat. Ins'!$T$11&lt;&gt;"",'Contexto Estrat. Ins'!$T$8,"")</f>
        <v/>
      </c>
      <c r="BN38" s="66" t="str">
        <f>IF('Contexto Estrat. Ins'!$T$12&lt;&gt;"",'Contexto Estrat. Ins'!$T$8,"")</f>
        <v/>
      </c>
      <c r="BO38" s="66" t="str">
        <f>IF('Contexto Estrat. Ins'!$T$13&lt;&gt;"",'Contexto Estrat. Ins'!$T$8,"")</f>
        <v/>
      </c>
      <c r="BP38" s="66" t="str">
        <f>IF('Contexto Estrat. Ins'!$T$14&lt;&gt;"",'Contexto Estrat. Ins'!$T$8,"")</f>
        <v/>
      </c>
      <c r="BQ38" s="66" t="str">
        <f>IF($D$28='Contexto Estrat. Ins'!$B$9,BK38,IF($D$28='Contexto Estrat. Ins'!$B$10,BL38,IF($D$28='Contexto Estrat. Ins'!$B$11,BM38,IF($D$28='Contexto Estrat. Ins'!$B$12,BN38,IF($D$28='Contexto Estrat. Ins'!$B$13,BO38,IF($D$28='Contexto Estrat. Ins'!$B$14,BP38,""))))))</f>
        <v/>
      </c>
      <c r="BR38" s="187"/>
      <c r="BS38" s="66" t="str">
        <f>IF('Contexto Estrat. Ins'!$T$39&lt;&gt;"",'Contexto Estrat. Ins'!$T$38,"")</f>
        <v/>
      </c>
      <c r="BT38" s="66" t="str">
        <f>IF('Contexto Estrat. Ins'!$T$40&lt;&gt;"",'Contexto Estrat. Ins'!$T$38,"")</f>
        <v/>
      </c>
      <c r="BU38" s="66" t="str">
        <f>IF('Contexto Estrat. Ins'!$T$41&lt;&gt;"",'Contexto Estrat. Ins'!$T$38,"")</f>
        <v/>
      </c>
      <c r="BV38" s="66" t="str">
        <f>IF('Contexto Estrat. Ins'!$T$42&lt;&gt;"",'Contexto Estrat. Ins'!$T$38,"")</f>
        <v/>
      </c>
      <c r="BW38" s="66" t="str">
        <f>IF('Contexto Estrat. Ins'!$T$43&lt;&gt;"",'Contexto Estrat. Ins'!$T$38,"")</f>
        <v/>
      </c>
      <c r="BX38" s="66" t="str">
        <f>IF('Contexto Estrat. Ins'!$T$44&lt;&gt;"",'Contexto Estrat. Ins'!$T$38,"")</f>
        <v/>
      </c>
      <c r="BY38" s="66" t="str">
        <f>IF($D$28='Contexto Estrat. Ins'!$B$39,BS38,IF($D$28='Contexto Estrat. Ins'!$B$40,BT38,IF($D$28='Contexto Estrat. Ins'!$B$41,BU38,IF($D$28='Contexto Estrat. Ins'!$B$42,BV38,IF($D$28='Contexto Estrat. Ins'!$B$43,BW38,IF($D$28='Contexto Estrat. Ins'!$B$44,BX38,""))))))</f>
        <v/>
      </c>
      <c r="BZ38" s="187"/>
      <c r="CA38" s="66" t="str">
        <f>IF('Contexto Estrat. Ins'!$T$19&lt;&gt;"",'Contexto Estrat. Ins'!$T$18,"")</f>
        <v/>
      </c>
      <c r="CB38" s="66" t="str">
        <f>IF('Contexto Estrat. Ins'!$T$20&lt;&gt;"",'Contexto Estrat. Ins'!$T$18,"")</f>
        <v/>
      </c>
      <c r="CC38" s="66" t="str">
        <f>IF('Contexto Estrat. Ins'!$T$21&lt;&gt;"",'Contexto Estrat. Ins'!$T$18,"")</f>
        <v/>
      </c>
      <c r="CD38" s="66" t="str">
        <f>IF('Contexto Estrat. Ins'!$T$22&lt;&gt;"",'Contexto Estrat. Ins'!$T$18,"")</f>
        <v/>
      </c>
      <c r="CE38" s="66" t="str">
        <f>IF('Contexto Estrat. Ins'!$T$23&lt;&gt;"",'Contexto Estrat. Ins'!$T$18,"")</f>
        <v/>
      </c>
      <c r="CF38" s="66" t="str">
        <f>IF('Contexto Estrat. Ins'!$T$24&lt;&gt;"",'Contexto Estrat. Ins'!$T$18,"")</f>
        <v/>
      </c>
      <c r="CG38" s="66" t="str">
        <f>IF($D$28='Contexto Estrat. Ins'!$B$19,CA38,IF($D$28='Contexto Estrat. Ins'!$B$20,CB38,IF($D$28='Contexto Estrat. Ins'!$B$21,CC38,IF($D$28='Contexto Estrat. Ins'!$B$22,CD38,IF($D$28='Contexto Estrat. Ins'!$B$23,CE38,IF($D$28='Contexto Estrat. Ins'!$B$24,CF38,""))))))</f>
        <v/>
      </c>
      <c r="CH38" s="187"/>
    </row>
    <row r="39" spans="1:86" ht="15.6" customHeight="1">
      <c r="A39" s="56"/>
      <c r="B39" s="57"/>
      <c r="C39" s="57"/>
      <c r="D39" s="954"/>
      <c r="E39" s="954"/>
      <c r="F39" s="954"/>
      <c r="G39" s="954"/>
      <c r="H39" s="954"/>
      <c r="I39" s="954"/>
      <c r="J39" s="814"/>
      <c r="K39" s="814"/>
      <c r="L39" s="814"/>
      <c r="M39" s="814"/>
      <c r="N39" s="814"/>
      <c r="O39" s="814"/>
      <c r="P39" s="814"/>
      <c r="Q39" s="814"/>
      <c r="R39" s="814"/>
      <c r="S39" s="814"/>
      <c r="T39" s="814"/>
      <c r="U39" s="814"/>
      <c r="V39" s="814"/>
      <c r="W39" s="814"/>
      <c r="X39" s="814"/>
      <c r="Y39" s="814"/>
      <c r="Z39" s="814"/>
      <c r="AA39" s="814"/>
      <c r="AB39" s="814"/>
      <c r="AC39" s="57"/>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59"/>
      <c r="BK39" s="66" t="str">
        <f>IF('Contexto Estrat. Ins'!$U$9&lt;&gt;"",'Contexto Estrat. Ins'!$U$8,"")</f>
        <v/>
      </c>
      <c r="BL39" s="66" t="str">
        <f>IF('Contexto Estrat. Ins'!$U$10&lt;&gt;"",'Contexto Estrat. Ins'!$U$8,"")</f>
        <v/>
      </c>
      <c r="BM39" s="66" t="str">
        <f>IF('Contexto Estrat. Ins'!$U$11&lt;&gt;"",'Contexto Estrat. Ins'!$U$8,"")</f>
        <v/>
      </c>
      <c r="BN39" s="66" t="str">
        <f>IF('Contexto Estrat. Ins'!$U$12&lt;&gt;"",'Contexto Estrat. Ins'!$U$8,"")</f>
        <v/>
      </c>
      <c r="BO39" s="66" t="str">
        <f>IF('Contexto Estrat. Ins'!$U$13&lt;&gt;"",'Contexto Estrat. Ins'!$U$8,"")</f>
        <v/>
      </c>
      <c r="BP39" s="66" t="str">
        <f>IF('Contexto Estrat. Ins'!$U$14&lt;&gt;"",'Contexto Estrat. Ins'!$U$8,"")</f>
        <v/>
      </c>
      <c r="BQ39" s="66" t="str">
        <f>IF($D$28='Contexto Estrat. Ins'!$B$9,BK39,IF($D$28='Contexto Estrat. Ins'!$B$10,BL39,IF($D$28='Contexto Estrat. Ins'!$B$11,BM39,IF($D$28='Contexto Estrat. Ins'!$B$12,BN39,IF($D$28='Contexto Estrat. Ins'!$B$13,BO39,IF($D$28='Contexto Estrat. Ins'!$B$14,BP39,""))))))</f>
        <v/>
      </c>
      <c r="BR39" s="187"/>
      <c r="BS39" s="66" t="str">
        <f>IF('Contexto Estrat. Ins'!$U$39&lt;&gt;"",'Contexto Estrat. Ins'!$U$38,"")</f>
        <v/>
      </c>
      <c r="BT39" s="66" t="str">
        <f>IF('Contexto Estrat. Ins'!$U$40&lt;&gt;"",'Contexto Estrat. Ins'!$U$38,"")</f>
        <v/>
      </c>
      <c r="BU39" s="66" t="str">
        <f>IF('Contexto Estrat. Ins'!$U$41&lt;&gt;"",'Contexto Estrat. Ins'!$U$38,"")</f>
        <v/>
      </c>
      <c r="BV39" s="66" t="str">
        <f>IF('Contexto Estrat. Ins'!$U$42&lt;&gt;"",'Contexto Estrat. Ins'!$U$38,"")</f>
        <v/>
      </c>
      <c r="BW39" s="66" t="str">
        <f>IF('Contexto Estrat. Ins'!$U$43&lt;&gt;"",'Contexto Estrat. Ins'!$U$38,"")</f>
        <v/>
      </c>
      <c r="BX39" s="66" t="str">
        <f>IF('Contexto Estrat. Ins'!$U$44&lt;&gt;"",'Contexto Estrat. Ins'!$U$38,"")</f>
        <v/>
      </c>
      <c r="BY39" s="66" t="str">
        <f>IF($D$28='Contexto Estrat. Ins'!$B$39,BS39,IF($D$28='Contexto Estrat. Ins'!$B$40,BT39,IF($D$28='Contexto Estrat. Ins'!$B$41,BU39,IF($D$28='Contexto Estrat. Ins'!$B$42,BV39,IF($D$28='Contexto Estrat. Ins'!$B$43,BW39,IF($D$28='Contexto Estrat. Ins'!$B$44,BX39,""))))))</f>
        <v/>
      </c>
      <c r="BZ39" s="187"/>
      <c r="CA39" s="66" t="str">
        <f>IF('Contexto Estrat. Ins'!$U$19&lt;&gt;"",'Contexto Estrat. Ins'!$U$18,"")</f>
        <v/>
      </c>
      <c r="CB39" s="66" t="str">
        <f>IF('Contexto Estrat. Ins'!$U$20&lt;&gt;"",'Contexto Estrat. Ins'!$U$18,"")</f>
        <v/>
      </c>
      <c r="CC39" s="66" t="str">
        <f>IF('Contexto Estrat. Ins'!$U$21&lt;&gt;"",'Contexto Estrat. Ins'!$U$18,"")</f>
        <v/>
      </c>
      <c r="CD39" s="66" t="str">
        <f>IF('Contexto Estrat. Ins'!$U$22&lt;&gt;"",'Contexto Estrat. Ins'!$U$18,"")</f>
        <v/>
      </c>
      <c r="CE39" s="66" t="str">
        <f>IF('Contexto Estrat. Ins'!$U$23&lt;&gt;"",'Contexto Estrat. Ins'!$U$18,"")</f>
        <v/>
      </c>
      <c r="CF39" s="66" t="str">
        <f>IF('Contexto Estrat. Ins'!$U$24&lt;&gt;"",'Contexto Estrat. Ins'!$U$18,"")</f>
        <v/>
      </c>
      <c r="CG39" s="66" t="str">
        <f>IF($D$28='Contexto Estrat. Ins'!$B$19,CA39,IF($D$28='Contexto Estrat. Ins'!$B$20,CB39,IF($D$28='Contexto Estrat. Ins'!$B$21,CC39,IF($D$28='Contexto Estrat. Ins'!$B$22,CD39,IF($D$28='Contexto Estrat. Ins'!$B$23,CE39,IF($D$28='Contexto Estrat. Ins'!$B$24,CF39,""))))))</f>
        <v/>
      </c>
      <c r="CH39" s="187"/>
    </row>
    <row r="40" spans="1:86" ht="15.6" customHeight="1">
      <c r="A40" s="56"/>
      <c r="B40" s="57"/>
      <c r="C40" s="57"/>
      <c r="D40" s="954"/>
      <c r="E40" s="954"/>
      <c r="F40" s="954"/>
      <c r="G40" s="954"/>
      <c r="H40" s="954"/>
      <c r="I40" s="954"/>
      <c r="J40" s="814"/>
      <c r="K40" s="814"/>
      <c r="L40" s="814"/>
      <c r="M40" s="814"/>
      <c r="N40" s="814"/>
      <c r="O40" s="814"/>
      <c r="P40" s="814"/>
      <c r="Q40" s="814"/>
      <c r="R40" s="814"/>
      <c r="S40" s="814"/>
      <c r="T40" s="814"/>
      <c r="U40" s="814"/>
      <c r="V40" s="814"/>
      <c r="W40" s="814"/>
      <c r="X40" s="814"/>
      <c r="Y40" s="814"/>
      <c r="Z40" s="814"/>
      <c r="AA40" s="814"/>
      <c r="AB40" s="814"/>
      <c r="AC40" s="57"/>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59"/>
      <c r="BK40" s="66" t="str">
        <f>IF('Contexto Estrat. Ins'!$V$9&lt;&gt;"",'Contexto Estrat. Ins'!$V$8,"")</f>
        <v/>
      </c>
      <c r="BL40" s="66" t="str">
        <f>IF('Contexto Estrat. Ins'!$V$10&lt;&gt;"",'Contexto Estrat. Ins'!$V$8,"")</f>
        <v/>
      </c>
      <c r="BM40" s="66" t="str">
        <f>IF('Contexto Estrat. Ins'!$V$11&lt;&gt;"",'Contexto Estrat. Ins'!$V$8,"")</f>
        <v/>
      </c>
      <c r="BN40" s="66" t="str">
        <f>IF('Contexto Estrat. Ins'!$V$12&lt;&gt;"",'Contexto Estrat. Ins'!$V$8,"")</f>
        <v/>
      </c>
      <c r="BO40" s="66" t="str">
        <f>IF('Contexto Estrat. Ins'!$V$13&lt;&gt;"",'Contexto Estrat. Ins'!$V$8,"")</f>
        <v/>
      </c>
      <c r="BP40" s="66" t="str">
        <f>IF('Contexto Estrat. Ins'!$V$14&lt;&gt;"",'Contexto Estrat. Ins'!$V$8,"")</f>
        <v/>
      </c>
      <c r="BQ40" s="66" t="str">
        <f>IF($D$28='Contexto Estrat. Ins'!$B$9,BK40,IF($D$28='Contexto Estrat. Ins'!$B$10,BL40,IF($D$28='Contexto Estrat. Ins'!$B$11,BM40,IF($D$28='Contexto Estrat. Ins'!$B$12,BN40,IF($D$28='Contexto Estrat. Ins'!$B$13,BO40,IF($D$28='Contexto Estrat. Ins'!$B$14,BP40,""))))))</f>
        <v/>
      </c>
      <c r="BR40" s="187"/>
      <c r="BS40" s="66" t="str">
        <f>IF('Contexto Estrat. Ins'!$V$39&lt;&gt;"",'Contexto Estrat. Ins'!$V$38,"")</f>
        <v/>
      </c>
      <c r="BT40" s="66" t="str">
        <f>IF('Contexto Estrat. Ins'!$V$40&lt;&gt;"",'Contexto Estrat. Ins'!$V$38,"")</f>
        <v/>
      </c>
      <c r="BU40" s="66" t="str">
        <f>IF('Contexto Estrat. Ins'!$V$41&lt;&gt;"",'Contexto Estrat. Ins'!$V$38,"")</f>
        <v/>
      </c>
      <c r="BV40" s="66" t="str">
        <f>IF('Contexto Estrat. Ins'!$V$42&lt;&gt;"",'Contexto Estrat. Ins'!$V$38,"")</f>
        <v/>
      </c>
      <c r="BW40" s="66" t="str">
        <f>IF('Contexto Estrat. Ins'!$V$43&lt;&gt;"",'Contexto Estrat. Ins'!$V$38,"")</f>
        <v/>
      </c>
      <c r="BX40" s="66" t="str">
        <f>IF('Contexto Estrat. Ins'!$V$44&lt;&gt;"",'Contexto Estrat. Ins'!$V$38,"")</f>
        <v/>
      </c>
      <c r="BY40" s="66" t="str">
        <f>IF($D$28='Contexto Estrat. Ins'!$B$39,BS40,IF($D$28='Contexto Estrat. Ins'!$B$40,BT40,IF($D$28='Contexto Estrat. Ins'!$B$41,BU40,IF($D$28='Contexto Estrat. Ins'!$B$42,BV40,IF($D$28='Contexto Estrat. Ins'!$B$43,BW40,IF($D$28='Contexto Estrat. Ins'!$B$44,BX40,""))))))</f>
        <v/>
      </c>
      <c r="BZ40" s="187"/>
      <c r="CA40" s="66" t="str">
        <f>IF('Contexto Estrat. Ins'!$V$19&lt;&gt;"",'Contexto Estrat. Ins'!$V$18,"")</f>
        <v/>
      </c>
      <c r="CB40" s="66" t="str">
        <f>IF('Contexto Estrat. Ins'!$V$20&lt;&gt;"",'Contexto Estrat. Ins'!$V$18,"")</f>
        <v/>
      </c>
      <c r="CC40" s="66" t="str">
        <f>IF('Contexto Estrat. Ins'!$V$21&lt;&gt;"",'Contexto Estrat. Ins'!$V$18,"")</f>
        <v/>
      </c>
      <c r="CD40" s="66" t="str">
        <f>IF('Contexto Estrat. Ins'!$V$22&lt;&gt;"",'Contexto Estrat. Ins'!$V$18,"")</f>
        <v/>
      </c>
      <c r="CE40" s="66" t="str">
        <f>IF('Contexto Estrat. Ins'!$V$23&lt;&gt;"",'Contexto Estrat. Ins'!$V$18,"")</f>
        <v/>
      </c>
      <c r="CF40" s="66" t="str">
        <f>IF('Contexto Estrat. Ins'!$V$24&lt;&gt;"",'Contexto Estrat. Ins'!$V$18,"")</f>
        <v/>
      </c>
      <c r="CG40" s="66" t="str">
        <f>IF($D$28='Contexto Estrat. Ins'!$B$19,CA40,IF($D$28='Contexto Estrat. Ins'!$B$20,CB40,IF($D$28='Contexto Estrat. Ins'!$B$21,CC40,IF($D$28='Contexto Estrat. Ins'!$B$22,CD40,IF($D$28='Contexto Estrat. Ins'!$B$23,CE40,IF($D$28='Contexto Estrat. Ins'!$B$24,CF40,""))))))</f>
        <v/>
      </c>
      <c r="CH40" s="187"/>
    </row>
    <row r="41" spans="1:86" ht="15.6" customHeight="1">
      <c r="A41" s="56"/>
      <c r="B41" s="57"/>
      <c r="C41" s="57"/>
      <c r="D41" s="954"/>
      <c r="E41" s="954"/>
      <c r="F41" s="954"/>
      <c r="G41" s="954"/>
      <c r="H41" s="954"/>
      <c r="I41" s="954"/>
      <c r="J41" s="814"/>
      <c r="K41" s="814"/>
      <c r="L41" s="814"/>
      <c r="M41" s="814"/>
      <c r="N41" s="814"/>
      <c r="O41" s="814"/>
      <c r="P41" s="814"/>
      <c r="Q41" s="814"/>
      <c r="R41" s="814"/>
      <c r="S41" s="814"/>
      <c r="T41" s="814"/>
      <c r="U41" s="814"/>
      <c r="V41" s="814"/>
      <c r="W41" s="814"/>
      <c r="X41" s="814"/>
      <c r="Y41" s="814"/>
      <c r="Z41" s="814"/>
      <c r="AA41" s="814"/>
      <c r="AB41" s="814"/>
      <c r="AC41" s="57"/>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59"/>
      <c r="BK41" s="187"/>
      <c r="BL41" s="187"/>
      <c r="BM41" s="187"/>
      <c r="BN41" s="187"/>
      <c r="BO41" s="187"/>
      <c r="BP41" s="187"/>
      <c r="BQ41" s="187"/>
      <c r="BR41" s="187"/>
      <c r="BS41" s="187"/>
      <c r="BT41" s="187"/>
      <c r="BU41" s="187"/>
      <c r="BV41" s="187"/>
      <c r="BW41" s="187"/>
      <c r="BX41" s="187"/>
      <c r="BY41" s="187"/>
      <c r="BZ41" s="187"/>
      <c r="CA41" s="187"/>
      <c r="CB41" s="187"/>
      <c r="CC41" s="187"/>
      <c r="CD41" s="187"/>
    </row>
    <row r="42" spans="1:86" ht="15.6" customHeight="1">
      <c r="A42" s="56"/>
      <c r="B42" s="57"/>
      <c r="C42" s="57"/>
      <c r="D42" s="954"/>
      <c r="E42" s="954"/>
      <c r="F42" s="954"/>
      <c r="G42" s="954"/>
      <c r="H42" s="954"/>
      <c r="I42" s="954"/>
      <c r="J42" s="814"/>
      <c r="K42" s="814"/>
      <c r="L42" s="814"/>
      <c r="M42" s="814"/>
      <c r="N42" s="814"/>
      <c r="O42" s="814"/>
      <c r="P42" s="814"/>
      <c r="Q42" s="814"/>
      <c r="R42" s="814"/>
      <c r="S42" s="814"/>
      <c r="T42" s="814"/>
      <c r="U42" s="814"/>
      <c r="V42" s="814"/>
      <c r="W42" s="814"/>
      <c r="X42" s="814"/>
      <c r="Y42" s="814"/>
      <c r="Z42" s="814"/>
      <c r="AA42" s="814"/>
      <c r="AB42" s="814"/>
      <c r="AC42" s="57"/>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59"/>
      <c r="BK42" s="187"/>
      <c r="BL42" s="187"/>
      <c r="BM42" s="187"/>
      <c r="BN42" s="187"/>
      <c r="BO42" s="187"/>
      <c r="BP42" s="187"/>
      <c r="BQ42" s="187"/>
      <c r="BR42" s="187"/>
      <c r="BS42" s="187"/>
      <c r="BT42" s="187"/>
      <c r="BU42" s="187"/>
      <c r="BV42" s="187"/>
      <c r="BW42" s="187"/>
      <c r="BX42" s="187"/>
      <c r="BY42" s="187"/>
      <c r="BZ42" s="187"/>
      <c r="CA42" s="187"/>
      <c r="CB42" s="187"/>
      <c r="CC42" s="187"/>
      <c r="CD42" s="187"/>
    </row>
    <row r="43" spans="1:86" ht="15.6" customHeight="1">
      <c r="A43" s="56"/>
      <c r="B43" s="57"/>
      <c r="C43" s="57"/>
      <c r="D43" s="954"/>
      <c r="E43" s="954"/>
      <c r="F43" s="954"/>
      <c r="G43" s="954"/>
      <c r="H43" s="954"/>
      <c r="I43" s="954"/>
      <c r="J43" s="814"/>
      <c r="K43" s="814"/>
      <c r="L43" s="814"/>
      <c r="M43" s="814"/>
      <c r="N43" s="814"/>
      <c r="O43" s="814"/>
      <c r="P43" s="814"/>
      <c r="Q43" s="814"/>
      <c r="R43" s="814"/>
      <c r="S43" s="814"/>
      <c r="T43" s="814"/>
      <c r="U43" s="814"/>
      <c r="V43" s="814"/>
      <c r="W43" s="814"/>
      <c r="X43" s="814"/>
      <c r="Y43" s="814"/>
      <c r="Z43" s="814"/>
      <c r="AA43" s="814"/>
      <c r="AB43" s="814"/>
      <c r="AC43" s="57"/>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59"/>
      <c r="BK43" s="187"/>
      <c r="BL43" s="187"/>
      <c r="BM43" s="187"/>
      <c r="BN43" s="187"/>
      <c r="BO43" s="187"/>
      <c r="BP43" s="187"/>
      <c r="BQ43" s="187"/>
      <c r="BR43" s="187"/>
      <c r="BS43" s="187"/>
      <c r="BT43" s="187"/>
      <c r="BU43" s="187"/>
      <c r="BV43" s="187"/>
      <c r="BW43" s="187"/>
      <c r="BX43" s="187"/>
      <c r="BY43" s="187"/>
      <c r="BZ43" s="187"/>
      <c r="CA43" s="187"/>
      <c r="CB43" s="187"/>
      <c r="CC43" s="187"/>
      <c r="CD43" s="187"/>
    </row>
    <row r="44" spans="1:86" ht="15.6" customHeight="1">
      <c r="A44" s="56"/>
      <c r="B44" s="57"/>
      <c r="C44" s="57"/>
      <c r="D44" s="954"/>
      <c r="E44" s="954"/>
      <c r="F44" s="954"/>
      <c r="G44" s="954"/>
      <c r="H44" s="954"/>
      <c r="I44" s="954"/>
      <c r="J44" s="814"/>
      <c r="K44" s="814"/>
      <c r="L44" s="814"/>
      <c r="M44" s="814"/>
      <c r="N44" s="814"/>
      <c r="O44" s="814"/>
      <c r="P44" s="814"/>
      <c r="Q44" s="814"/>
      <c r="R44" s="814"/>
      <c r="S44" s="814"/>
      <c r="T44" s="814"/>
      <c r="U44" s="814"/>
      <c r="V44" s="814"/>
      <c r="W44" s="814"/>
      <c r="X44" s="814"/>
      <c r="Y44" s="814"/>
      <c r="Z44" s="814"/>
      <c r="AA44" s="814"/>
      <c r="AB44" s="814"/>
      <c r="AC44" s="57"/>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59"/>
    </row>
    <row r="45" spans="1:86" ht="15.6" customHeight="1">
      <c r="A45" s="56"/>
      <c r="B45" s="57"/>
      <c r="C45" s="57"/>
      <c r="D45" s="954"/>
      <c r="E45" s="954"/>
      <c r="F45" s="954"/>
      <c r="G45" s="954"/>
      <c r="H45" s="954"/>
      <c r="I45" s="954"/>
      <c r="J45" s="814"/>
      <c r="K45" s="814"/>
      <c r="L45" s="814"/>
      <c r="M45" s="814"/>
      <c r="N45" s="814"/>
      <c r="O45" s="814"/>
      <c r="P45" s="814"/>
      <c r="Q45" s="814"/>
      <c r="R45" s="814"/>
      <c r="S45" s="814"/>
      <c r="T45" s="814"/>
      <c r="U45" s="814"/>
      <c r="V45" s="814"/>
      <c r="W45" s="814"/>
      <c r="X45" s="814"/>
      <c r="Y45" s="814"/>
      <c r="Z45" s="814"/>
      <c r="AA45" s="814"/>
      <c r="AB45" s="814"/>
      <c r="AC45" s="57"/>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59"/>
    </row>
    <row r="46" spans="1:86" ht="15.6" customHeight="1">
      <c r="A46" s="56"/>
      <c r="B46" s="57"/>
      <c r="C46" s="57"/>
      <c r="D46" s="954"/>
      <c r="E46" s="954"/>
      <c r="F46" s="954"/>
      <c r="G46" s="954"/>
      <c r="H46" s="954"/>
      <c r="I46" s="954"/>
      <c r="J46" s="814"/>
      <c r="K46" s="814"/>
      <c r="L46" s="814"/>
      <c r="M46" s="814"/>
      <c r="N46" s="814"/>
      <c r="O46" s="814"/>
      <c r="P46" s="814"/>
      <c r="Q46" s="814"/>
      <c r="R46" s="814"/>
      <c r="S46" s="814"/>
      <c r="T46" s="814"/>
      <c r="U46" s="814"/>
      <c r="V46" s="814"/>
      <c r="W46" s="814"/>
      <c r="X46" s="814"/>
      <c r="Y46" s="814"/>
      <c r="Z46" s="814"/>
      <c r="AA46" s="814"/>
      <c r="AB46" s="814"/>
      <c r="AC46" s="57"/>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59"/>
    </row>
    <row r="47" spans="1:86" ht="15.6" customHeight="1">
      <c r="A47" s="56"/>
      <c r="B47" s="57"/>
      <c r="C47" s="57"/>
      <c r="D47" s="954"/>
      <c r="E47" s="954"/>
      <c r="F47" s="954"/>
      <c r="G47" s="954"/>
      <c r="H47" s="954"/>
      <c r="I47" s="954"/>
      <c r="J47" s="814"/>
      <c r="K47" s="814"/>
      <c r="L47" s="814"/>
      <c r="M47" s="814"/>
      <c r="N47" s="814"/>
      <c r="O47" s="814"/>
      <c r="P47" s="814"/>
      <c r="Q47" s="814"/>
      <c r="R47" s="814"/>
      <c r="S47" s="814"/>
      <c r="T47" s="814"/>
      <c r="U47" s="814"/>
      <c r="V47" s="814"/>
      <c r="W47" s="814"/>
      <c r="X47" s="814"/>
      <c r="Y47" s="814"/>
      <c r="Z47" s="814"/>
      <c r="AA47" s="814"/>
      <c r="AB47" s="814"/>
      <c r="AC47" s="57"/>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59"/>
    </row>
    <row r="48" spans="1:86" ht="15.6" customHeight="1">
      <c r="A48" s="56"/>
      <c r="B48" s="57"/>
      <c r="C48" s="57"/>
      <c r="D48" s="975" t="s">
        <v>39</v>
      </c>
      <c r="E48" s="975"/>
      <c r="F48" s="975"/>
      <c r="G48" s="975"/>
      <c r="H48" s="975"/>
      <c r="I48" s="975"/>
      <c r="J48" s="975"/>
      <c r="K48" s="975"/>
      <c r="L48" s="975"/>
      <c r="M48" s="975"/>
      <c r="N48" s="975"/>
      <c r="O48" s="975"/>
      <c r="P48" s="975"/>
      <c r="Q48" s="975"/>
      <c r="R48" s="975"/>
      <c r="S48" s="975"/>
      <c r="T48" s="975"/>
      <c r="U48" s="975"/>
      <c r="V48" s="975"/>
      <c r="W48" s="975"/>
      <c r="X48" s="975"/>
      <c r="Y48" s="975"/>
      <c r="Z48" s="975"/>
      <c r="AA48" s="975"/>
      <c r="AB48" s="975"/>
      <c r="AC48" s="57"/>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59"/>
    </row>
    <row r="49" spans="1:73" ht="15.6" customHeight="1">
      <c r="A49" s="56"/>
      <c r="B49" s="57"/>
      <c r="C49" s="57"/>
      <c r="D49" s="820" t="s">
        <v>34</v>
      </c>
      <c r="E49" s="820"/>
      <c r="F49" s="820"/>
      <c r="G49" s="820"/>
      <c r="H49" s="820"/>
      <c r="I49" s="820"/>
      <c r="J49" s="820" t="s">
        <v>48</v>
      </c>
      <c r="K49" s="820"/>
      <c r="L49" s="820"/>
      <c r="M49" s="820"/>
      <c r="N49" s="820"/>
      <c r="O49" s="820"/>
      <c r="P49" s="820"/>
      <c r="Q49" s="820"/>
      <c r="R49" s="820"/>
      <c r="S49" s="820"/>
      <c r="T49" s="820"/>
      <c r="U49" s="820"/>
      <c r="V49" s="820"/>
      <c r="W49" s="820"/>
      <c r="X49" s="820"/>
      <c r="Y49" s="820"/>
      <c r="Z49" s="820"/>
      <c r="AA49" s="820"/>
      <c r="AB49" s="820"/>
      <c r="AC49" s="57"/>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59"/>
    </row>
    <row r="50" spans="1:73" ht="15.6" customHeight="1">
      <c r="A50" s="56"/>
      <c r="B50" s="57"/>
      <c r="C50" s="57"/>
      <c r="D50" s="954"/>
      <c r="E50" s="954"/>
      <c r="F50" s="954"/>
      <c r="G50" s="954"/>
      <c r="H50" s="954"/>
      <c r="I50" s="954"/>
      <c r="J50" s="814"/>
      <c r="K50" s="814"/>
      <c r="L50" s="814"/>
      <c r="M50" s="814"/>
      <c r="N50" s="814"/>
      <c r="O50" s="814"/>
      <c r="P50" s="814"/>
      <c r="Q50" s="814"/>
      <c r="R50" s="814"/>
      <c r="S50" s="814"/>
      <c r="T50" s="814"/>
      <c r="U50" s="814"/>
      <c r="V50" s="814"/>
      <c r="W50" s="814"/>
      <c r="X50" s="814"/>
      <c r="Y50" s="814"/>
      <c r="Z50" s="814"/>
      <c r="AA50" s="814"/>
      <c r="AB50" s="814"/>
      <c r="AC50" s="57"/>
      <c r="AD50" s="814"/>
      <c r="AE50" s="814"/>
      <c r="AF50" s="814"/>
      <c r="AG50" s="814"/>
      <c r="AH50" s="814"/>
      <c r="AI50" s="814"/>
      <c r="AJ50" s="814"/>
      <c r="AK50" s="814"/>
      <c r="AL50" s="814"/>
      <c r="AM50" s="814"/>
      <c r="AN50" s="814"/>
      <c r="AO50" s="814"/>
      <c r="AP50" s="814"/>
      <c r="AQ50" s="814"/>
      <c r="AR50" s="814"/>
      <c r="AS50" s="814"/>
      <c r="AT50" s="814"/>
      <c r="AU50" s="814"/>
      <c r="AV50" s="814"/>
      <c r="AW50" s="814"/>
      <c r="AX50" s="814"/>
      <c r="AY50" s="814"/>
      <c r="AZ50" s="814"/>
      <c r="BA50" s="814"/>
      <c r="BB50" s="814"/>
      <c r="BC50" s="814"/>
      <c r="BD50" s="814"/>
      <c r="BE50" s="814"/>
      <c r="BF50" s="814"/>
      <c r="BG50" s="59"/>
    </row>
    <row r="51" spans="1:73" ht="15.6" customHeight="1">
      <c r="A51" s="56"/>
      <c r="B51" s="57"/>
      <c r="C51" s="57"/>
      <c r="D51" s="954"/>
      <c r="E51" s="954"/>
      <c r="F51" s="954"/>
      <c r="G51" s="954"/>
      <c r="H51" s="954"/>
      <c r="I51" s="954"/>
      <c r="J51" s="814"/>
      <c r="K51" s="814"/>
      <c r="L51" s="814"/>
      <c r="M51" s="814"/>
      <c r="N51" s="814"/>
      <c r="O51" s="814"/>
      <c r="P51" s="814"/>
      <c r="Q51" s="814"/>
      <c r="R51" s="814"/>
      <c r="S51" s="814"/>
      <c r="T51" s="814"/>
      <c r="U51" s="814"/>
      <c r="V51" s="814"/>
      <c r="W51" s="814"/>
      <c r="X51" s="814"/>
      <c r="Y51" s="814"/>
      <c r="Z51" s="814"/>
      <c r="AA51" s="814"/>
      <c r="AB51" s="814"/>
      <c r="AC51" s="57"/>
      <c r="AD51" s="814"/>
      <c r="AE51" s="814"/>
      <c r="AF51" s="814"/>
      <c r="AG51" s="814"/>
      <c r="AH51" s="814"/>
      <c r="AI51" s="814"/>
      <c r="AJ51" s="814"/>
      <c r="AK51" s="814"/>
      <c r="AL51" s="814"/>
      <c r="AM51" s="814"/>
      <c r="AN51" s="814"/>
      <c r="AO51" s="814"/>
      <c r="AP51" s="814"/>
      <c r="AQ51" s="814"/>
      <c r="AR51" s="814"/>
      <c r="AS51" s="814"/>
      <c r="AT51" s="814"/>
      <c r="AU51" s="814"/>
      <c r="AV51" s="814"/>
      <c r="AW51" s="814"/>
      <c r="AX51" s="814"/>
      <c r="AY51" s="814"/>
      <c r="AZ51" s="814"/>
      <c r="BA51" s="814"/>
      <c r="BB51" s="814"/>
      <c r="BC51" s="814"/>
      <c r="BD51" s="814"/>
      <c r="BE51" s="814"/>
      <c r="BF51" s="814"/>
      <c r="BG51" s="59"/>
    </row>
    <row r="52" spans="1:73" ht="15.6" customHeight="1">
      <c r="A52" s="56"/>
      <c r="B52" s="57"/>
      <c r="C52" s="57"/>
      <c r="D52" s="954"/>
      <c r="E52" s="954"/>
      <c r="F52" s="954"/>
      <c r="G52" s="954"/>
      <c r="H52" s="954"/>
      <c r="I52" s="954"/>
      <c r="J52" s="814"/>
      <c r="K52" s="814"/>
      <c r="L52" s="814"/>
      <c r="M52" s="814"/>
      <c r="N52" s="814"/>
      <c r="O52" s="814"/>
      <c r="P52" s="814"/>
      <c r="Q52" s="814"/>
      <c r="R52" s="814"/>
      <c r="S52" s="814"/>
      <c r="T52" s="814"/>
      <c r="U52" s="814"/>
      <c r="V52" s="814"/>
      <c r="W52" s="814"/>
      <c r="X52" s="814"/>
      <c r="Y52" s="814"/>
      <c r="Z52" s="814"/>
      <c r="AA52" s="814"/>
      <c r="AB52" s="814"/>
      <c r="AC52" s="57"/>
      <c r="AD52" s="814"/>
      <c r="AE52" s="814"/>
      <c r="AF52" s="814"/>
      <c r="AG52" s="814"/>
      <c r="AH52" s="814"/>
      <c r="AI52" s="814"/>
      <c r="AJ52" s="814"/>
      <c r="AK52" s="814"/>
      <c r="AL52" s="814"/>
      <c r="AM52" s="814"/>
      <c r="AN52" s="814"/>
      <c r="AO52" s="814"/>
      <c r="AP52" s="814"/>
      <c r="AQ52" s="814"/>
      <c r="AR52" s="814"/>
      <c r="AS52" s="814"/>
      <c r="AT52" s="814"/>
      <c r="AU52" s="814"/>
      <c r="AV52" s="814"/>
      <c r="AW52" s="814"/>
      <c r="AX52" s="814"/>
      <c r="AY52" s="814"/>
      <c r="AZ52" s="814"/>
      <c r="BA52" s="814"/>
      <c r="BB52" s="814"/>
      <c r="BC52" s="814"/>
      <c r="BD52" s="814"/>
      <c r="BE52" s="814"/>
      <c r="BF52" s="814"/>
      <c r="BG52" s="59"/>
    </row>
    <row r="53" spans="1:73" ht="15.6" customHeight="1">
      <c r="A53" s="56"/>
      <c r="B53" s="57"/>
      <c r="C53" s="57"/>
      <c r="D53" s="954"/>
      <c r="E53" s="954"/>
      <c r="F53" s="954"/>
      <c r="G53" s="954"/>
      <c r="H53" s="954"/>
      <c r="I53" s="954"/>
      <c r="J53" s="814"/>
      <c r="K53" s="814"/>
      <c r="L53" s="814"/>
      <c r="M53" s="814"/>
      <c r="N53" s="814"/>
      <c r="O53" s="814"/>
      <c r="P53" s="814"/>
      <c r="Q53" s="814"/>
      <c r="R53" s="814"/>
      <c r="S53" s="814"/>
      <c r="T53" s="814"/>
      <c r="U53" s="814"/>
      <c r="V53" s="814"/>
      <c r="W53" s="814"/>
      <c r="X53" s="814"/>
      <c r="Y53" s="814"/>
      <c r="Z53" s="814"/>
      <c r="AA53" s="814"/>
      <c r="AB53" s="814"/>
      <c r="AC53" s="57"/>
      <c r="AD53" s="814"/>
      <c r="AE53" s="814"/>
      <c r="AF53" s="814"/>
      <c r="AG53" s="814"/>
      <c r="AH53" s="814"/>
      <c r="AI53" s="814"/>
      <c r="AJ53" s="814"/>
      <c r="AK53" s="814"/>
      <c r="AL53" s="814"/>
      <c r="AM53" s="814"/>
      <c r="AN53" s="814"/>
      <c r="AO53" s="814"/>
      <c r="AP53" s="814"/>
      <c r="AQ53" s="814"/>
      <c r="AR53" s="814"/>
      <c r="AS53" s="814"/>
      <c r="AT53" s="814"/>
      <c r="AU53" s="814"/>
      <c r="AV53" s="814"/>
      <c r="AW53" s="814"/>
      <c r="AX53" s="814"/>
      <c r="AY53" s="814"/>
      <c r="AZ53" s="814"/>
      <c r="BA53" s="814"/>
      <c r="BB53" s="814"/>
      <c r="BC53" s="814"/>
      <c r="BD53" s="814"/>
      <c r="BE53" s="814"/>
      <c r="BF53" s="814"/>
      <c r="BG53" s="59"/>
    </row>
    <row r="54" spans="1:73" ht="15" customHeight="1">
      <c r="A54" s="56"/>
      <c r="B54" s="57"/>
      <c r="C54" s="57"/>
      <c r="D54" s="954"/>
      <c r="E54" s="954"/>
      <c r="F54" s="954"/>
      <c r="G54" s="954"/>
      <c r="H54" s="954"/>
      <c r="I54" s="954"/>
      <c r="J54" s="814"/>
      <c r="K54" s="814"/>
      <c r="L54" s="814"/>
      <c r="M54" s="814"/>
      <c r="N54" s="814"/>
      <c r="O54" s="814"/>
      <c r="P54" s="814"/>
      <c r="Q54" s="814"/>
      <c r="R54" s="814"/>
      <c r="S54" s="814"/>
      <c r="T54" s="814"/>
      <c r="U54" s="814"/>
      <c r="V54" s="814"/>
      <c r="W54" s="814"/>
      <c r="X54" s="814"/>
      <c r="Y54" s="814"/>
      <c r="Z54" s="814"/>
      <c r="AA54" s="814"/>
      <c r="AB54" s="814"/>
      <c r="AC54" s="57"/>
      <c r="AD54" s="814"/>
      <c r="AE54" s="814"/>
      <c r="AF54" s="814"/>
      <c r="AG54" s="814"/>
      <c r="AH54" s="814"/>
      <c r="AI54" s="814"/>
      <c r="AJ54" s="814"/>
      <c r="AK54" s="814"/>
      <c r="AL54" s="814"/>
      <c r="AM54" s="814"/>
      <c r="AN54" s="814"/>
      <c r="AO54" s="814"/>
      <c r="AP54" s="814"/>
      <c r="AQ54" s="814"/>
      <c r="AR54" s="814"/>
      <c r="AS54" s="814"/>
      <c r="AT54" s="814"/>
      <c r="AU54" s="814"/>
      <c r="AV54" s="814"/>
      <c r="AW54" s="814"/>
      <c r="AX54" s="814"/>
      <c r="AY54" s="814"/>
      <c r="AZ54" s="814"/>
      <c r="BA54" s="814"/>
      <c r="BB54" s="814"/>
      <c r="BC54" s="814"/>
      <c r="BD54" s="814"/>
      <c r="BE54" s="814"/>
      <c r="BF54" s="814"/>
      <c r="BG54" s="59"/>
    </row>
    <row r="55" spans="1:73" ht="15" customHeight="1">
      <c r="A55" s="56"/>
      <c r="B55" s="57"/>
      <c r="C55" s="57"/>
      <c r="D55" s="954"/>
      <c r="E55" s="954"/>
      <c r="F55" s="954"/>
      <c r="G55" s="954"/>
      <c r="H55" s="954"/>
      <c r="I55" s="954"/>
      <c r="J55" s="814"/>
      <c r="K55" s="814"/>
      <c r="L55" s="814"/>
      <c r="M55" s="814"/>
      <c r="N55" s="814"/>
      <c r="O55" s="814"/>
      <c r="P55" s="814"/>
      <c r="Q55" s="814"/>
      <c r="R55" s="814"/>
      <c r="S55" s="814"/>
      <c r="T55" s="814"/>
      <c r="U55" s="814"/>
      <c r="V55" s="814"/>
      <c r="W55" s="814"/>
      <c r="X55" s="814"/>
      <c r="Y55" s="814"/>
      <c r="Z55" s="814"/>
      <c r="AA55" s="814"/>
      <c r="AB55" s="814"/>
      <c r="AC55" s="57"/>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59"/>
    </row>
    <row r="56" spans="1:73" ht="15" customHeight="1">
      <c r="A56" s="56"/>
      <c r="B56" s="57"/>
      <c r="C56" s="57"/>
      <c r="D56" s="954"/>
      <c r="E56" s="954"/>
      <c r="F56" s="954"/>
      <c r="G56" s="954"/>
      <c r="H56" s="954"/>
      <c r="I56" s="954"/>
      <c r="J56" s="814"/>
      <c r="K56" s="814"/>
      <c r="L56" s="814"/>
      <c r="M56" s="814"/>
      <c r="N56" s="814"/>
      <c r="O56" s="814"/>
      <c r="P56" s="814"/>
      <c r="Q56" s="814"/>
      <c r="R56" s="814"/>
      <c r="S56" s="814"/>
      <c r="T56" s="814"/>
      <c r="U56" s="814"/>
      <c r="V56" s="814"/>
      <c r="W56" s="814"/>
      <c r="X56" s="814"/>
      <c r="Y56" s="814"/>
      <c r="Z56" s="814"/>
      <c r="AA56" s="814"/>
      <c r="AB56" s="814"/>
      <c r="AC56" s="57"/>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59"/>
    </row>
    <row r="57" spans="1:73" ht="15" customHeight="1">
      <c r="A57" s="56"/>
      <c r="B57" s="57"/>
      <c r="C57" s="57"/>
      <c r="D57" s="954"/>
      <c r="E57" s="954"/>
      <c r="F57" s="954"/>
      <c r="G57" s="954"/>
      <c r="H57" s="954"/>
      <c r="I57" s="954"/>
      <c r="J57" s="814"/>
      <c r="K57" s="814"/>
      <c r="L57" s="814"/>
      <c r="M57" s="814"/>
      <c r="N57" s="814"/>
      <c r="O57" s="814"/>
      <c r="P57" s="814"/>
      <c r="Q57" s="814"/>
      <c r="R57" s="814"/>
      <c r="S57" s="814"/>
      <c r="T57" s="814"/>
      <c r="U57" s="814"/>
      <c r="V57" s="814"/>
      <c r="W57" s="814"/>
      <c r="X57" s="814"/>
      <c r="Y57" s="814"/>
      <c r="Z57" s="814"/>
      <c r="AA57" s="814"/>
      <c r="AB57" s="814"/>
      <c r="AC57" s="57"/>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59"/>
    </row>
    <row r="58" spans="1:73">
      <c r="A58" s="56"/>
      <c r="B58" s="57"/>
      <c r="C58" s="57"/>
      <c r="D58" s="954"/>
      <c r="E58" s="954"/>
      <c r="F58" s="954"/>
      <c r="G58" s="954"/>
      <c r="H58" s="954"/>
      <c r="I58" s="954"/>
      <c r="J58" s="814"/>
      <c r="K58" s="814"/>
      <c r="L58" s="814"/>
      <c r="M58" s="814"/>
      <c r="N58" s="814"/>
      <c r="O58" s="814"/>
      <c r="P58" s="814"/>
      <c r="Q58" s="814"/>
      <c r="R58" s="814"/>
      <c r="S58" s="814"/>
      <c r="T58" s="814"/>
      <c r="U58" s="814"/>
      <c r="V58" s="814"/>
      <c r="W58" s="814"/>
      <c r="X58" s="814"/>
      <c r="Y58" s="814"/>
      <c r="Z58" s="814"/>
      <c r="AA58" s="814"/>
      <c r="AB58" s="814"/>
      <c r="AC58" s="57"/>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59"/>
      <c r="BL58" s="80"/>
      <c r="BM58" s="80"/>
      <c r="BN58" s="80"/>
      <c r="BO58" s="80"/>
    </row>
    <row r="59" spans="1:73">
      <c r="A59" s="56"/>
      <c r="B59" s="57"/>
      <c r="C59" s="57"/>
      <c r="D59" s="954"/>
      <c r="E59" s="954"/>
      <c r="F59" s="954"/>
      <c r="G59" s="954"/>
      <c r="H59" s="954"/>
      <c r="I59" s="954"/>
      <c r="J59" s="814"/>
      <c r="K59" s="814"/>
      <c r="L59" s="814"/>
      <c r="M59" s="814"/>
      <c r="N59" s="814"/>
      <c r="O59" s="814"/>
      <c r="P59" s="814"/>
      <c r="Q59" s="814"/>
      <c r="R59" s="814"/>
      <c r="S59" s="814"/>
      <c r="T59" s="814"/>
      <c r="U59" s="814"/>
      <c r="V59" s="814"/>
      <c r="W59" s="814"/>
      <c r="X59" s="814"/>
      <c r="Y59" s="814"/>
      <c r="Z59" s="814"/>
      <c r="AA59" s="814"/>
      <c r="AB59" s="814"/>
      <c r="AC59" s="57"/>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59"/>
      <c r="BK59" s="924" t="s">
        <v>203</v>
      </c>
      <c r="BL59" s="924"/>
      <c r="BM59" s="924"/>
      <c r="BN59" s="80"/>
      <c r="BO59" s="80"/>
    </row>
    <row r="60" spans="1:73" ht="30" customHeight="1" thickBot="1">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6"/>
      <c r="BK60" s="924"/>
      <c r="BL60" s="924"/>
      <c r="BM60" s="924"/>
      <c r="BN60" s="80"/>
      <c r="BO60" s="131"/>
      <c r="BP60" s="924" t="s">
        <v>101</v>
      </c>
      <c r="BQ60" s="924" t="s">
        <v>102</v>
      </c>
      <c r="BR60" s="131"/>
      <c r="BS60" s="131" t="s">
        <v>107</v>
      </c>
    </row>
    <row r="61" spans="1:73" ht="32.25" customHeight="1" thickBot="1">
      <c r="A61" s="911" t="str">
        <f>IF(AK12=Datos!$A$6,"ANÁLISIS DE LA OPORTUNIDAD","ANÁLISIS DEL RIESGO")</f>
        <v>ANÁLISIS DEL RIESGO</v>
      </c>
      <c r="B61" s="912"/>
      <c r="C61" s="912"/>
      <c r="D61" s="912"/>
      <c r="E61" s="912"/>
      <c r="F61" s="912"/>
      <c r="G61" s="912"/>
      <c r="H61" s="912"/>
      <c r="I61" s="912"/>
      <c r="J61" s="913"/>
      <c r="K61" s="67"/>
      <c r="L61" s="67"/>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5"/>
      <c r="BK61" s="131" t="s">
        <v>91</v>
      </c>
      <c r="BL61" s="132">
        <f>BS76</f>
        <v>0</v>
      </c>
      <c r="BM61" s="132" t="str">
        <f>IF(AND(I65="",I66=""),"",INDEX($R$68:$R$72,$BL$61,1))</f>
        <v/>
      </c>
      <c r="BO61" s="131"/>
      <c r="BP61" s="925"/>
      <c r="BQ61" s="925"/>
      <c r="BR61" s="131"/>
      <c r="BS61" s="131" t="s">
        <v>91</v>
      </c>
      <c r="BT61" s="132">
        <f>IF($AK$12&lt;&gt;"",BL61,"")</f>
        <v>0</v>
      </c>
      <c r="BU61" s="132" t="str">
        <f>IF($AK$12&lt;&gt;"",$BM$61,"")</f>
        <v/>
      </c>
    </row>
    <row r="62" spans="1:73" ht="14.45" customHeight="1">
      <c r="A62" s="56"/>
      <c r="B62" s="57"/>
      <c r="C62" s="57"/>
      <c r="D62" s="57"/>
      <c r="E62" s="57"/>
      <c r="F62" s="57"/>
      <c r="G62" s="57"/>
      <c r="H62" s="57"/>
      <c r="I62" s="57"/>
      <c r="J62" s="57"/>
      <c r="K62" s="57"/>
      <c r="L62" s="57"/>
      <c r="M62" s="57"/>
      <c r="N62" s="57"/>
      <c r="O62" s="57"/>
      <c r="P62" s="57"/>
      <c r="Q62" s="57"/>
      <c r="R62" s="57"/>
      <c r="S62" s="57"/>
      <c r="T62" s="57"/>
      <c r="U62" s="57"/>
      <c r="V62" s="57"/>
      <c r="W62" s="57"/>
      <c r="X62" s="57"/>
      <c r="Y62" s="57"/>
      <c r="Z62" s="910" t="s">
        <v>50</v>
      </c>
      <c r="AA62" s="910"/>
      <c r="AB62" s="910"/>
      <c r="AC62" s="910"/>
      <c r="AD62" s="910"/>
      <c r="AE62" s="910"/>
      <c r="AF62" s="910"/>
      <c r="AG62" s="910"/>
      <c r="AH62" s="910"/>
      <c r="AI62" s="910"/>
      <c r="AJ62" s="910"/>
      <c r="AK62" s="910"/>
      <c r="AL62" s="57"/>
      <c r="AM62" s="57"/>
      <c r="AN62" s="57"/>
      <c r="AO62" s="57"/>
      <c r="AP62" s="57"/>
      <c r="AQ62" s="57"/>
      <c r="AR62" s="57"/>
      <c r="AS62" s="57"/>
      <c r="AT62" s="57"/>
      <c r="AU62" s="57"/>
      <c r="AV62" s="57"/>
      <c r="AW62" s="57"/>
      <c r="AX62" s="57"/>
      <c r="AY62" s="57"/>
      <c r="AZ62" s="57"/>
      <c r="BA62" s="57"/>
      <c r="BB62" s="57"/>
      <c r="BC62" s="57"/>
      <c r="BD62" s="57"/>
      <c r="BE62" s="57"/>
      <c r="BF62" s="57"/>
      <c r="BG62" s="59"/>
      <c r="BK62" s="131" t="s">
        <v>90</v>
      </c>
      <c r="BL62" s="132" t="str">
        <f>H81</f>
        <v/>
      </c>
      <c r="BM62" s="132" t="e">
        <f>INDEX($R$75:$R$79,$BL$62,1)</f>
        <v>#VALUE!</v>
      </c>
      <c r="BO62" s="131" t="s">
        <v>100</v>
      </c>
      <c r="BP62" s="132" t="e">
        <f>BL62-1</f>
        <v>#VALUE!</v>
      </c>
      <c r="BQ62" s="132" t="e">
        <f>BM62</f>
        <v>#VALUE!</v>
      </c>
      <c r="BR62" s="131"/>
      <c r="BS62" s="131" t="s">
        <v>90</v>
      </c>
      <c r="BT62" s="132" t="str">
        <f>IF($AK$12="","",IF($AK$12=1,$BP$62,$BL$62))</f>
        <v/>
      </c>
      <c r="BU62" s="132" t="e">
        <f>IF($AK$12="","",IF($AK$12=1,$BQ$62,$BM$62))</f>
        <v>#VALUE!</v>
      </c>
    </row>
    <row r="63" spans="1:73" ht="14.45" customHeight="1">
      <c r="A63" s="56"/>
      <c r="B63" s="57"/>
      <c r="C63" s="57"/>
      <c r="D63" s="929" t="s">
        <v>51</v>
      </c>
      <c r="E63" s="929"/>
      <c r="F63" s="929"/>
      <c r="G63" s="929"/>
      <c r="H63" s="57"/>
      <c r="I63" s="57"/>
      <c r="J63" s="57"/>
      <c r="K63" s="57"/>
      <c r="L63" s="57"/>
      <c r="M63" s="57"/>
      <c r="N63" s="57"/>
      <c r="O63" s="57"/>
      <c r="P63" s="57"/>
      <c r="Q63" s="57"/>
      <c r="R63" s="57"/>
      <c r="S63" s="57"/>
      <c r="T63" s="57"/>
      <c r="U63" s="57"/>
      <c r="V63" s="57"/>
      <c r="W63" s="57"/>
      <c r="X63" s="57"/>
      <c r="Y63" s="57"/>
      <c r="Z63" s="68"/>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9"/>
    </row>
    <row r="64" spans="1:73" ht="14.45" customHeight="1">
      <c r="A64" s="56"/>
      <c r="B64" s="57"/>
      <c r="C64" s="57"/>
      <c r="D64" s="57"/>
      <c r="E64" s="929" t="str">
        <f>IF(AK12=Datos!$A$6,"Seleccione la factibilidad o frecuencia de presencia de la oportunidad","Seleccione la factibilidad o frecuencia de presencia del riesgo")</f>
        <v>Seleccione la factibilidad o frecuencia de presencia del riesgo</v>
      </c>
      <c r="F64" s="929"/>
      <c r="G64" s="929"/>
      <c r="H64" s="929"/>
      <c r="I64" s="929"/>
      <c r="J64" s="929"/>
      <c r="K64" s="929"/>
      <c r="L64" s="929"/>
      <c r="M64" s="929"/>
      <c r="N64" s="929"/>
      <c r="O64" s="929"/>
      <c r="P64" s="929"/>
      <c r="Q64" s="929"/>
      <c r="R64" s="929"/>
      <c r="S64" s="929"/>
      <c r="T64" s="929"/>
      <c r="U64" s="929"/>
      <c r="V64" s="929"/>
      <c r="W64" s="929"/>
      <c r="X64" s="929"/>
      <c r="Y64" s="929"/>
      <c r="Z64" s="929"/>
      <c r="AA64" s="57"/>
      <c r="AB64" s="811" t="str">
        <f>IF(AK12=Datos!$A$6,"Escala de impacto-beneficio resultante","Escala de impacto resultante")</f>
        <v>Escala de impacto resultante</v>
      </c>
      <c r="AC64" s="812"/>
      <c r="AD64" s="812"/>
      <c r="AE64" s="812"/>
      <c r="AF64" s="812"/>
      <c r="AG64" s="812"/>
      <c r="AH64" s="812"/>
      <c r="AI64" s="812"/>
      <c r="AJ64" s="812"/>
      <c r="AK64" s="813"/>
      <c r="AL64" s="57"/>
      <c r="AM64" s="57"/>
      <c r="AN64" s="57"/>
      <c r="AO64" s="57"/>
      <c r="AP64" s="57"/>
      <c r="AQ64" s="57"/>
      <c r="AR64" s="57"/>
      <c r="AS64" s="57"/>
      <c r="AT64" s="57"/>
      <c r="AU64" s="57"/>
      <c r="AV64" s="57"/>
      <c r="AW64" s="57"/>
      <c r="AX64" s="57"/>
      <c r="AY64" s="57"/>
      <c r="AZ64" s="57"/>
      <c r="BA64" s="57"/>
      <c r="BB64" s="57"/>
      <c r="BC64" s="57"/>
      <c r="BD64" s="57"/>
      <c r="BE64" s="57"/>
      <c r="BF64" s="57"/>
      <c r="BG64" s="59"/>
      <c r="BK64" s="132"/>
      <c r="BL64" s="132" t="str">
        <f>IF($AK$12=1,Datos!$P$2,IF(OR($AK$12=2,$AK$12=3,$AK$12=4),Datos!$Q$2,IF($AK$12=5,Datos!$R$2,"")))</f>
        <v>Insignificante (1)</v>
      </c>
      <c r="BM64" s="132" t="str">
        <f>IF($AK$12=1,Datos!$P$3,IF(OR($AK$12=2,$AK$12=3,$AK$12=4),Datos!$Q$3,IF($AK$12=5,Datos!$R$3,"")))</f>
        <v>Menor (2)</v>
      </c>
      <c r="BN64" s="132" t="str">
        <f>IF($AK$12=1,Datos!$P$4,IF(OR($AK$12=2,$AK$12=3,$AK$12=4),Datos!$Q$4,IF($AK$12=5,Datos!$R$4,"")))</f>
        <v>Moderado (3)</v>
      </c>
      <c r="BO64" s="132" t="str">
        <f>IF($AK$12=1,Datos!$P$5,IF(OR($AK$12=2,$AK$12=3,$AK$12=4),Datos!$Q$5,IF($AK$12=5,Datos!$R$5,"")))</f>
        <v>Mayor (4)</v>
      </c>
      <c r="BP64" s="132" t="str">
        <f>IF($AK$12=1,Datos!$P$6,IF(OR($AK$12=2,$AK$12=3,$AK$12=4),Datos!$Q$6,IF($AK$12=5,Datos!$R$6,"")))</f>
        <v>Catastrófico (5)</v>
      </c>
    </row>
    <row r="65" spans="1:75" ht="14.45" customHeight="1">
      <c r="A65" s="56"/>
      <c r="B65" s="57"/>
      <c r="C65" s="57"/>
      <c r="D65" s="57"/>
      <c r="E65" s="914" t="s">
        <v>130</v>
      </c>
      <c r="F65" s="914"/>
      <c r="G65" s="914"/>
      <c r="H65" s="915"/>
      <c r="I65" s="988" t="str">
        <f>IF(Frecuencia!V16="","",Frecuencia!V16)</f>
        <v/>
      </c>
      <c r="J65" s="989"/>
      <c r="K65" s="989"/>
      <c r="L65" s="989"/>
      <c r="M65" s="989"/>
      <c r="N65" s="989"/>
      <c r="O65" s="989"/>
      <c r="P65" s="989"/>
      <c r="Q65" s="989"/>
      <c r="R65" s="989"/>
      <c r="S65" s="989"/>
      <c r="T65" s="989"/>
      <c r="U65" s="989"/>
      <c r="V65" s="989"/>
      <c r="W65" s="78"/>
      <c r="X65" s="57"/>
      <c r="Y65" s="57"/>
      <c r="Z65" s="57"/>
      <c r="AA65" s="57"/>
      <c r="AB65" s="818">
        <f>IF($AK$12=1,"",IF($AK$12=5,5,1))</f>
        <v>1</v>
      </c>
      <c r="AC65" s="818"/>
      <c r="AD65" s="818">
        <f>IF($AK$12=1,"",IF($AK$12=5,4,2))</f>
        <v>2</v>
      </c>
      <c r="AE65" s="818"/>
      <c r="AF65" s="818">
        <f>IF($AK$12=1,1,IF($AK$12=5,3,3))</f>
        <v>3</v>
      </c>
      <c r="AG65" s="818"/>
      <c r="AH65" s="818">
        <f>IF($AK$12=1,2,IF($AK$12=5,2,4))</f>
        <v>4</v>
      </c>
      <c r="AI65" s="818"/>
      <c r="AJ65" s="818">
        <f>IF($AK$12=1,3,IF($AK$12=5,1,5))</f>
        <v>5</v>
      </c>
      <c r="AK65" s="818"/>
      <c r="AL65" s="57"/>
      <c r="AM65" s="57"/>
      <c r="AN65" s="57"/>
      <c r="AO65" s="57"/>
      <c r="AP65" s="57"/>
      <c r="AQ65" s="57"/>
      <c r="AR65" s="57"/>
      <c r="AS65" s="57"/>
      <c r="AT65" s="57"/>
      <c r="AU65" s="57"/>
      <c r="AV65" s="57"/>
      <c r="AW65" s="57"/>
      <c r="AX65" s="57"/>
      <c r="AY65" s="57"/>
      <c r="AZ65" s="57"/>
      <c r="BA65" s="57"/>
      <c r="BB65" s="57"/>
      <c r="BC65" s="57"/>
      <c r="BD65" s="57"/>
      <c r="BE65" s="57"/>
      <c r="BF65" s="57"/>
      <c r="BG65" s="59"/>
      <c r="BK65" s="132" t="str">
        <f>IF(OR($AK$12=1,$AK$12=2,$AK$12=3,$AK$12=4),Datos!O2,IF($AK$12=5,Datos!O6,""))</f>
        <v>Rara vez (1)</v>
      </c>
      <c r="BL65" s="132" t="str">
        <f>IF($AK$12=Datos!A2,"",IF($AK$12=Datos!A6,Datos!T5,Datos!$S$5))</f>
        <v>Baja</v>
      </c>
      <c r="BM65" s="132" t="str">
        <f>IF($AK$12=Datos!A2,"",IF($AK$12=Datos!A6,Datos!T5,Datos!$S$5))</f>
        <v>Baja</v>
      </c>
      <c r="BN65" s="132" t="str">
        <f>IF($AK$12=Datos!A6,Datos!T4,Datos!S4)</f>
        <v>Moderada</v>
      </c>
      <c r="BO65" s="132" t="str">
        <f>IF($AK$12=Datos!A6,Datos!T3,Datos!S3)</f>
        <v>Alta</v>
      </c>
      <c r="BP65" s="132" t="str">
        <f>IF($AK$12=Datos!A6,Datos!T2,Datos!S2)</f>
        <v>Extrema</v>
      </c>
    </row>
    <row r="66" spans="1:75" ht="14.45" customHeight="1">
      <c r="A66" s="56"/>
      <c r="B66" s="57"/>
      <c r="C66" s="57"/>
      <c r="D66" s="57"/>
      <c r="E66" s="914" t="s">
        <v>128</v>
      </c>
      <c r="F66" s="914"/>
      <c r="G66" s="914"/>
      <c r="H66" s="915"/>
      <c r="I66" s="907" t="str">
        <f>IF(Factibilidad!P18="","",Factibilidad!P18)</f>
        <v/>
      </c>
      <c r="J66" s="908"/>
      <c r="K66" s="908"/>
      <c r="L66" s="908"/>
      <c r="M66" s="908"/>
      <c r="N66" s="908"/>
      <c r="O66" s="908"/>
      <c r="P66" s="908"/>
      <c r="Q66" s="908"/>
      <c r="R66" s="908"/>
      <c r="S66" s="908"/>
      <c r="T66" s="908"/>
      <c r="U66" s="908"/>
      <c r="V66" s="908"/>
      <c r="W66" s="78"/>
      <c r="X66" s="57"/>
      <c r="Y66" s="57"/>
      <c r="Z66" s="874" t="s">
        <v>49</v>
      </c>
      <c r="AA66" s="815">
        <f>IF($AK$12=5,5,1)</f>
        <v>1</v>
      </c>
      <c r="AB66" s="878" t="str">
        <f>IF(ISERROR(BL71=TRUE),"",IF(BL71="","",BL71))</f>
        <v/>
      </c>
      <c r="AC66" s="879"/>
      <c r="AD66" s="878" t="str">
        <f>IF(ISERROR(BM71=TRUE),"",IF(BM71="","",BM71))</f>
        <v/>
      </c>
      <c r="AE66" s="879"/>
      <c r="AF66" s="882" t="str">
        <f>IF(ISERROR(BN71=TRUE),"",IF(BN71="","",BN71))</f>
        <v/>
      </c>
      <c r="AG66" s="883"/>
      <c r="AH66" s="886" t="str">
        <f>IF(ISERROR(BO71=TRUE),"",IF(BO71="","",BO71))</f>
        <v/>
      </c>
      <c r="AI66" s="887"/>
      <c r="AJ66" s="890" t="str">
        <f>IF(ISERROR(BP71=TRUE),"",IF(BP71="","",BP71))</f>
        <v/>
      </c>
      <c r="AK66" s="891"/>
      <c r="AL66" s="57"/>
      <c r="AM66" s="57"/>
      <c r="AN66" s="57"/>
      <c r="AO66" s="57"/>
      <c r="AP66" s="758" t="str">
        <f>IF(AK12=Datos!$A$6,"Zona de ubicación de la oportunidad","Zona de ubicación del riesgo")</f>
        <v>Zona de ubicación del riesgo</v>
      </c>
      <c r="AQ66" s="758"/>
      <c r="AR66" s="758"/>
      <c r="AS66" s="758"/>
      <c r="AT66" s="758"/>
      <c r="AU66" s="758"/>
      <c r="AV66" s="758"/>
      <c r="AW66" s="758"/>
      <c r="AX66" s="758"/>
      <c r="AY66" s="758"/>
      <c r="AZ66" s="758"/>
      <c r="BA66" s="758"/>
      <c r="BB66" s="758"/>
      <c r="BC66" s="758"/>
      <c r="BD66" s="758"/>
      <c r="BE66" s="758"/>
      <c r="BF66" s="758"/>
      <c r="BG66" s="59"/>
      <c r="BK66" s="132" t="str">
        <f>IF(OR($AK$12=1,$AK$12=2,$AK$12=3,$AK$12=4),Datos!O3,IF($AK$12=5,Datos!O5,""))</f>
        <v>Improbable (2)</v>
      </c>
      <c r="BL66" s="132" t="str">
        <f>IF($AK$12=Datos!A2,"",IF($AK$12=Datos!A6,Datos!T5,Datos!$S$5))</f>
        <v>Baja</v>
      </c>
      <c r="BM66" s="132" t="str">
        <f>IF($AK$12=Datos!A2,"",IF($AK$12=Datos!A6,Datos!T5,Datos!$S$5))</f>
        <v>Baja</v>
      </c>
      <c r="BN66" s="132" t="str">
        <f>IF($AK$12=Datos!A6,Datos!T4,Datos!S4)</f>
        <v>Moderada</v>
      </c>
      <c r="BO66" s="132" t="str">
        <f>IF($AK$12=Datos!A6,Datos!T3,Datos!S3)</f>
        <v>Alta</v>
      </c>
      <c r="BP66" s="132" t="str">
        <f>IF($AK$12=Datos!A6,Datos!T2,Datos!S2)</f>
        <v>Extrema</v>
      </c>
      <c r="BQ66" s="131">
        <v>1</v>
      </c>
    </row>
    <row r="67" spans="1:75" ht="28.5" customHeight="1">
      <c r="A67" s="56"/>
      <c r="B67" s="57"/>
      <c r="C67" s="57"/>
      <c r="D67" s="57"/>
      <c r="E67" s="57"/>
      <c r="F67" s="57"/>
      <c r="G67" s="57"/>
      <c r="H67" s="57"/>
      <c r="I67" s="57"/>
      <c r="J67" s="57"/>
      <c r="K67" s="57"/>
      <c r="L67" s="57"/>
      <c r="M67" s="57"/>
      <c r="N67" s="57"/>
      <c r="O67" s="57"/>
      <c r="P67" s="57"/>
      <c r="Q67" s="57"/>
      <c r="R67" s="57"/>
      <c r="S67" s="57"/>
      <c r="T67" s="57"/>
      <c r="U67" s="57"/>
      <c r="V67" s="57"/>
      <c r="W67" s="57"/>
      <c r="X67" s="57"/>
      <c r="Y67" s="57"/>
      <c r="Z67" s="875"/>
      <c r="AA67" s="815"/>
      <c r="AB67" s="880"/>
      <c r="AC67" s="881"/>
      <c r="AD67" s="880"/>
      <c r="AE67" s="881"/>
      <c r="AF67" s="884"/>
      <c r="AG67" s="885"/>
      <c r="AH67" s="888"/>
      <c r="AI67" s="889"/>
      <c r="AJ67" s="892"/>
      <c r="AK67" s="893"/>
      <c r="AL67" s="57"/>
      <c r="AM67" s="57"/>
      <c r="AN67" s="57"/>
      <c r="AO67" s="57"/>
      <c r="AP67" s="794" t="str">
        <f>IF(OR(J71="",J78=""),"",INDEX($BK$64:$BP$69,MATCH($BM$61,$BK$64:$BK$69,0),MATCH($BM$62,$BK$64:$BP$64,0)))</f>
        <v/>
      </c>
      <c r="AQ67" s="794"/>
      <c r="AR67" s="794"/>
      <c r="AS67" s="794"/>
      <c r="AT67" s="794"/>
      <c r="AU67" s="794"/>
      <c r="AV67" s="794"/>
      <c r="AW67" s="794"/>
      <c r="AX67" s="794"/>
      <c r="AY67" s="794"/>
      <c r="AZ67" s="794"/>
      <c r="BA67" s="794"/>
      <c r="BB67" s="794"/>
      <c r="BC67" s="794"/>
      <c r="BD67" s="794"/>
      <c r="BE67" s="794"/>
      <c r="BF67" s="794"/>
      <c r="BG67" s="59"/>
      <c r="BK67" s="132" t="str">
        <f>IF(OR($AK$12=1,$AK$12=2,$AK$12=3,$AK$12=4),Datos!O4,IF($AK$12=5,Datos!O4,""))</f>
        <v>Posible (3)</v>
      </c>
      <c r="BL67" s="132" t="str">
        <f>IF($AK$12=Datos!A2,"",IF($AK$12=Datos!A6,Datos!T5,Datos!$S$5))</f>
        <v>Baja</v>
      </c>
      <c r="BM67" s="132" t="str">
        <f>IF($AK$12=Datos!A2,"",IF($AK$12=Datos!A6,Datos!T4,Datos!S4))</f>
        <v>Moderada</v>
      </c>
      <c r="BN67" s="132" t="str">
        <f>IF($AK$12=Datos!A6,Datos!T3,Datos!S3)</f>
        <v>Alta</v>
      </c>
      <c r="BO67" s="132" t="str">
        <f>IF($AK$12=Datos!A6,Datos!T2,Datos!S2)</f>
        <v>Extrema</v>
      </c>
      <c r="BP67" s="132" t="str">
        <f>IF($AK$12=Datos!A6,Datos!T2,Datos!S2)</f>
        <v>Extrema</v>
      </c>
    </row>
    <row r="68" spans="1:75" ht="28.5" customHeight="1">
      <c r="A68" s="56"/>
      <c r="B68" s="57"/>
      <c r="C68" s="57"/>
      <c r="D68" s="57"/>
      <c r="E68" s="57"/>
      <c r="F68" s="57"/>
      <c r="G68" s="57"/>
      <c r="H68" s="57"/>
      <c r="I68" s="57"/>
      <c r="J68" s="57"/>
      <c r="K68" s="57"/>
      <c r="L68" s="57"/>
      <c r="M68" s="57"/>
      <c r="N68" s="57"/>
      <c r="O68" s="57"/>
      <c r="P68" s="57"/>
      <c r="Q68" s="57"/>
      <c r="R68" s="816" t="str">
        <f>IF(OR($AK$12=1,$AK$12=2,$AK$12=3,$AK$12=4),Datos!O2,IF($AK$12=5,Datos!O6,""))</f>
        <v>Rara vez (1)</v>
      </c>
      <c r="S68" s="816"/>
      <c r="T68" s="816"/>
      <c r="U68" s="816"/>
      <c r="V68" s="816"/>
      <c r="W68" s="816"/>
      <c r="X68" s="57"/>
      <c r="Y68" s="57"/>
      <c r="Z68" s="875"/>
      <c r="AA68" s="815">
        <f>IF($AK$12=5,4,2)</f>
        <v>2</v>
      </c>
      <c r="AB68" s="878" t="str">
        <f>IF(ISERROR(BL72=TRUE),"",IF(BL72="","",BL72))</f>
        <v/>
      </c>
      <c r="AC68" s="879"/>
      <c r="AD68" s="878" t="str">
        <f>IF(ISERROR(BM72=TRUE),"",IF(BM72="","",BM72))</f>
        <v/>
      </c>
      <c r="AE68" s="879"/>
      <c r="AF68" s="882" t="str">
        <f>IF(ISERROR(BN72=TRUE),"",IF(BN72="","",BN72))</f>
        <v/>
      </c>
      <c r="AG68" s="883"/>
      <c r="AH68" s="886" t="str">
        <f>IF(ISERROR(BO72=TRUE),"",IF(BO72="","",BO72))</f>
        <v/>
      </c>
      <c r="AI68" s="887"/>
      <c r="AJ68" s="890" t="str">
        <f>IF(ISERROR(BP72=TRUE),"",IF(BP72="","",BP72))</f>
        <v/>
      </c>
      <c r="AK68" s="891"/>
      <c r="AL68" s="57"/>
      <c r="AM68" s="57"/>
      <c r="AN68" s="57"/>
      <c r="AO68" s="57"/>
      <c r="AP68" s="794"/>
      <c r="AQ68" s="794"/>
      <c r="AR68" s="794"/>
      <c r="AS68" s="794"/>
      <c r="AT68" s="794"/>
      <c r="AU68" s="794"/>
      <c r="AV68" s="794"/>
      <c r="AW68" s="794"/>
      <c r="AX68" s="794"/>
      <c r="AY68" s="794"/>
      <c r="AZ68" s="794"/>
      <c r="BA68" s="794"/>
      <c r="BB68" s="794"/>
      <c r="BC68" s="794"/>
      <c r="BD68" s="794"/>
      <c r="BE68" s="794"/>
      <c r="BF68" s="794"/>
      <c r="BG68" s="59"/>
      <c r="BK68" s="132" t="str">
        <f>IF(OR($AK$12=1,$AK$12=2,$AK$12=3,$AK$12=4),Datos!O5,IF($AK$12=5,Datos!O3,""))</f>
        <v>Probable (4)</v>
      </c>
      <c r="BL68" s="132" t="str">
        <f>IF($AK$12=Datos!A2,"",IF($AK$12=Datos!A6,Datos!T4,Datos!S4))</f>
        <v>Moderada</v>
      </c>
      <c r="BM68" s="132" t="str">
        <f>IF($AK$12=Datos!A2,"",IF($AK$12=Datos!A6,Datos!T3,Datos!S3))</f>
        <v>Alta</v>
      </c>
      <c r="BN68" s="132" t="str">
        <f>IF($AK$12=Datos!A6,Datos!T3,Datos!S3)</f>
        <v>Alta</v>
      </c>
      <c r="BO68" s="132" t="str">
        <f>IF($AK$12=Datos!A6,Datos!T2,Datos!S2)</f>
        <v>Extrema</v>
      </c>
      <c r="BP68" s="132" t="str">
        <f>IF($AK$12=Datos!A6,Datos!T2,Datos!S2)</f>
        <v>Extrema</v>
      </c>
      <c r="BV68" s="57"/>
      <c r="BW68" s="57"/>
    </row>
    <row r="69" spans="1:75" ht="14.45" customHeight="1">
      <c r="A69" s="56"/>
      <c r="B69" s="57"/>
      <c r="C69" s="57"/>
      <c r="D69" s="57"/>
      <c r="E69" s="819" t="s">
        <v>49</v>
      </c>
      <c r="F69" s="819"/>
      <c r="G69" s="819"/>
      <c r="H69" s="819"/>
      <c r="I69" s="819"/>
      <c r="J69" s="819"/>
      <c r="K69" s="819"/>
      <c r="L69" s="819"/>
      <c r="M69" s="819"/>
      <c r="N69" s="819"/>
      <c r="O69" s="819"/>
      <c r="P69" s="819"/>
      <c r="Q69" s="57"/>
      <c r="R69" s="816" t="str">
        <f>IF(OR($AK$12=1,$AK$12=2,$AK$12=3,$AK$12=4),Datos!O3,IF($AK$12=5,Datos!O5,""))</f>
        <v>Improbable (2)</v>
      </c>
      <c r="S69" s="816"/>
      <c r="T69" s="816"/>
      <c r="U69" s="816"/>
      <c r="V69" s="816"/>
      <c r="W69" s="816"/>
      <c r="X69" s="57"/>
      <c r="Y69" s="57"/>
      <c r="Z69" s="875"/>
      <c r="AA69" s="815"/>
      <c r="AB69" s="880"/>
      <c r="AC69" s="881"/>
      <c r="AD69" s="880"/>
      <c r="AE69" s="881"/>
      <c r="AF69" s="884"/>
      <c r="AG69" s="885"/>
      <c r="AH69" s="888"/>
      <c r="AI69" s="889"/>
      <c r="AJ69" s="892"/>
      <c r="AK69" s="893"/>
      <c r="AL69" s="57"/>
      <c r="AM69" s="57"/>
      <c r="AN69" s="57"/>
      <c r="AO69" s="57"/>
      <c r="AP69" s="57"/>
      <c r="AQ69" s="57"/>
      <c r="AR69" s="57"/>
      <c r="AS69" s="57"/>
      <c r="AT69" s="57"/>
      <c r="AU69" s="57"/>
      <c r="AV69" s="57"/>
      <c r="AW69" s="57"/>
      <c r="AX69" s="57"/>
      <c r="AY69" s="57"/>
      <c r="AZ69" s="57"/>
      <c r="BA69" s="57"/>
      <c r="BB69" s="57"/>
      <c r="BC69" s="57"/>
      <c r="BD69" s="57"/>
      <c r="BE69" s="57"/>
      <c r="BF69" s="57"/>
      <c r="BG69" s="59"/>
      <c r="BK69" s="132" t="str">
        <f>IF(OR($AK$12=1,$AK$12=2,$AK$12=3,$AK$12=4),Datos!O6,IF($AK$12=5,Datos!O2,""))</f>
        <v>Casi seguro (5)</v>
      </c>
      <c r="BL69" s="132" t="str">
        <f>IF($AK$12=Datos!A2,"",IF($AK$12=Datos!A6,Datos!T3,Datos!S3))</f>
        <v>Alta</v>
      </c>
      <c r="BM69" s="132" t="str">
        <f>IF($AK$12=Datos!A2,"",IF($AK$12=Datos!A6,Datos!T3,Datos!S3))</f>
        <v>Alta</v>
      </c>
      <c r="BN69" s="132" t="str">
        <f>IF($AK$12=Datos!A6,Datos!T2,Datos!S2)</f>
        <v>Extrema</v>
      </c>
      <c r="BO69" s="132" t="str">
        <f>IF($AK$12=Datos!A6,Datos!T2,Datos!S2)</f>
        <v>Extrema</v>
      </c>
      <c r="BP69" s="132" t="str">
        <f>IF($AK$12=Datos!A6,Datos!T2,Datos!S2)</f>
        <v>Extrema</v>
      </c>
      <c r="BR69" s="131"/>
      <c r="BS69" s="924" t="s">
        <v>310</v>
      </c>
      <c r="BT69" s="924" t="s">
        <v>249</v>
      </c>
      <c r="BU69" s="984"/>
      <c r="BV69" s="57"/>
      <c r="BW69" s="57"/>
    </row>
    <row r="70" spans="1:75" ht="14.45" customHeight="1">
      <c r="A70" s="56"/>
      <c r="B70" s="57"/>
      <c r="C70" s="57"/>
      <c r="D70" s="57"/>
      <c r="E70" s="57"/>
      <c r="F70" s="57"/>
      <c r="G70" s="57"/>
      <c r="H70" s="57"/>
      <c r="I70" s="57"/>
      <c r="J70" s="81"/>
      <c r="K70" s="82"/>
      <c r="L70" s="82"/>
      <c r="M70" s="82"/>
      <c r="N70" s="82"/>
      <c r="O70" s="82"/>
      <c r="P70" s="83"/>
      <c r="Q70" s="57"/>
      <c r="R70" s="816" t="str">
        <f>IF(OR($AK$12=1,$AK$12=2,$AK$12=3,$AK$12=4),Datos!O4,IF($AK$12=5,Datos!O4,""))</f>
        <v>Posible (3)</v>
      </c>
      <c r="S70" s="816"/>
      <c r="T70" s="816"/>
      <c r="U70" s="816"/>
      <c r="V70" s="816"/>
      <c r="W70" s="816"/>
      <c r="X70" s="57"/>
      <c r="Y70" s="57"/>
      <c r="Z70" s="875"/>
      <c r="AA70" s="815">
        <f>IF($AK$12=5,3,3)</f>
        <v>3</v>
      </c>
      <c r="AB70" s="878" t="str">
        <f>IF(ISERROR(BL73=TRUE),"",IF(BL73="","",BL73))</f>
        <v/>
      </c>
      <c r="AC70" s="879"/>
      <c r="AD70" s="882" t="str">
        <f>IF(ISERROR(BM73=TRUE),"",IF(BM73="","",BM73))</f>
        <v/>
      </c>
      <c r="AE70" s="883"/>
      <c r="AF70" s="886" t="str">
        <f>IF(ISERROR(BN73=TRUE),"",IF(BN73="","",BN73))</f>
        <v/>
      </c>
      <c r="AG70" s="887"/>
      <c r="AH70" s="890" t="str">
        <f>IF(ISERROR(BO73=TRUE),"",IF(BO73="","",BO73))</f>
        <v/>
      </c>
      <c r="AI70" s="891"/>
      <c r="AJ70" s="890" t="str">
        <f>IF(ISERROR(BP73=TRUE),"",IF(BP73="","",BP73))</f>
        <v/>
      </c>
      <c r="AK70" s="891"/>
      <c r="AL70" s="57"/>
      <c r="AM70" s="57"/>
      <c r="AN70" s="57"/>
      <c r="AO70" s="57"/>
      <c r="AP70" s="758" t="s">
        <v>394</v>
      </c>
      <c r="AQ70" s="758"/>
      <c r="AR70" s="758"/>
      <c r="AS70" s="758"/>
      <c r="AT70" s="758"/>
      <c r="AU70" s="758"/>
      <c r="AV70" s="758"/>
      <c r="AW70" s="758"/>
      <c r="AX70" s="758"/>
      <c r="AY70" s="758"/>
      <c r="AZ70" s="758"/>
      <c r="BA70" s="758"/>
      <c r="BB70" s="758"/>
      <c r="BC70" s="758"/>
      <c r="BD70" s="758"/>
      <c r="BE70" s="758"/>
      <c r="BF70" s="758"/>
      <c r="BG70" s="59"/>
      <c r="BL70" s="52" t="s">
        <v>205</v>
      </c>
      <c r="BM70" s="52" t="s">
        <v>213</v>
      </c>
      <c r="BR70" s="131"/>
      <c r="BS70" s="925"/>
      <c r="BT70" s="925"/>
      <c r="BU70" s="984"/>
      <c r="BV70" s="57"/>
      <c r="BW70" s="57"/>
    </row>
    <row r="71" spans="1:75" ht="28.5" customHeight="1">
      <c r="A71" s="56"/>
      <c r="B71" s="57"/>
      <c r="C71" s="57"/>
      <c r="D71" s="57"/>
      <c r="E71" s="57"/>
      <c r="F71" s="57"/>
      <c r="G71" s="57"/>
      <c r="H71" s="57"/>
      <c r="I71" s="57"/>
      <c r="J71" s="817" t="str">
        <f>BM61</f>
        <v/>
      </c>
      <c r="K71" s="817"/>
      <c r="L71" s="817"/>
      <c r="M71" s="817"/>
      <c r="N71" s="817"/>
      <c r="O71" s="817"/>
      <c r="P71" s="817"/>
      <c r="Q71" s="57"/>
      <c r="R71" s="816" t="str">
        <f>IF(OR($AK$12=1,$AK$12=2,$AK$12=3,$AK$12=4),Datos!O5,IF($AK$12=5,Datos!O3,""))</f>
        <v>Probable (4)</v>
      </c>
      <c r="S71" s="816"/>
      <c r="T71" s="816"/>
      <c r="U71" s="816"/>
      <c r="V71" s="816"/>
      <c r="W71" s="816"/>
      <c r="X71" s="57"/>
      <c r="Y71" s="57"/>
      <c r="Z71" s="875"/>
      <c r="AA71" s="815"/>
      <c r="AB71" s="880"/>
      <c r="AC71" s="881"/>
      <c r="AD71" s="884"/>
      <c r="AE71" s="885"/>
      <c r="AF71" s="888"/>
      <c r="AG71" s="889"/>
      <c r="AH71" s="892"/>
      <c r="AI71" s="893"/>
      <c r="AJ71" s="892"/>
      <c r="AK71" s="893"/>
      <c r="AL71" s="57"/>
      <c r="AM71" s="57"/>
      <c r="AN71" s="57"/>
      <c r="AO71" s="57"/>
      <c r="AP71" s="795"/>
      <c r="AQ71" s="795"/>
      <c r="AR71" s="795"/>
      <c r="AS71" s="795"/>
      <c r="AT71" s="795"/>
      <c r="AU71" s="795"/>
      <c r="AV71" s="795"/>
      <c r="AW71" s="795"/>
      <c r="AX71" s="795"/>
      <c r="AY71" s="795"/>
      <c r="AZ71" s="795"/>
      <c r="BA71" s="795"/>
      <c r="BB71" s="795"/>
      <c r="BC71" s="795"/>
      <c r="BD71" s="795"/>
      <c r="BE71" s="795"/>
      <c r="BF71" s="795"/>
      <c r="BG71" s="59"/>
      <c r="BK71" s="131">
        <f>AA66</f>
        <v>1</v>
      </c>
      <c r="BL71" s="132" t="e">
        <f>IF(AK12="","",IF(AND(BK65=$BU$61,$BL$64=$BU$62),"X",""))</f>
        <v>#VALUE!</v>
      </c>
      <c r="BM71" s="132" t="e">
        <f>IF(AK12="","",IF(AND(BK65=$BU$61,$BM$64=$BU$62),"X",""))</f>
        <v>#VALUE!</v>
      </c>
      <c r="BN71" s="132" t="e">
        <f>IF(AK12="","",IF(AND(BK65=$BU$61,$BN$64=$BU$62),"X",""))</f>
        <v>#VALUE!</v>
      </c>
      <c r="BO71" s="132" t="e">
        <f>IF(AK12="","",IF(AND(BK65=$BU$61,$BO$64=$BU$62),"X",""))</f>
        <v>#VALUE!</v>
      </c>
      <c r="BP71" s="132" t="e">
        <f>IF(AK12="","",IF(AND(BK65=$BU$61,$BP$64=$BU$62),"X",""))</f>
        <v>#VALUE!</v>
      </c>
      <c r="BR71" s="131" t="str">
        <f>AH66</f>
        <v/>
      </c>
      <c r="BS71" s="132">
        <f>IF(AND($AK$12&lt;&gt;Datos!$A$6,OR($I$65=Datos!M2,$I$66=Datos!N2)),1,0)</f>
        <v>0</v>
      </c>
      <c r="BT71" s="132">
        <f>IF(AND($AK$12=Datos!$A$6,OR($I$65=Datos!M2,$I$66=Datos!N2)),5,0)</f>
        <v>0</v>
      </c>
      <c r="BU71" s="78"/>
      <c r="BV71" s="57"/>
      <c r="BW71" s="57"/>
    </row>
    <row r="72" spans="1:75" ht="14.25" customHeight="1">
      <c r="A72" s="56"/>
      <c r="B72" s="57"/>
      <c r="C72" s="57"/>
      <c r="D72" s="57"/>
      <c r="E72" s="57"/>
      <c r="F72" s="57"/>
      <c r="G72" s="57"/>
      <c r="H72" s="57"/>
      <c r="I72" s="57"/>
      <c r="J72" s="84"/>
      <c r="K72" s="85"/>
      <c r="L72" s="85"/>
      <c r="M72" s="85"/>
      <c r="N72" s="85"/>
      <c r="O72" s="85"/>
      <c r="P72" s="86"/>
      <c r="Q72" s="57"/>
      <c r="R72" s="816" t="str">
        <f>IF(OR($AK$12=1,$AK$12=2,$AK$12=3,$AK$12=4),Datos!O6,IF($AK$12=5,Datos!O2,""))</f>
        <v>Casi seguro (5)</v>
      </c>
      <c r="S72" s="816"/>
      <c r="T72" s="816"/>
      <c r="U72" s="816"/>
      <c r="V72" s="816"/>
      <c r="W72" s="816"/>
      <c r="X72" s="57"/>
      <c r="Y72" s="57"/>
      <c r="Z72" s="875"/>
      <c r="AA72" s="815">
        <f>IF($AK$12=5,2,4)</f>
        <v>4</v>
      </c>
      <c r="AB72" s="882" t="str">
        <f>IF(ISERROR(BL74=TRUE),"",IF(BL74="","",BL74))</f>
        <v/>
      </c>
      <c r="AC72" s="883"/>
      <c r="AD72" s="886" t="str">
        <f>IF(ISERROR(BM74=TRUE),"",IF(BM74="","",BM74))</f>
        <v/>
      </c>
      <c r="AE72" s="887"/>
      <c r="AF72" s="886" t="str">
        <f>IF(ISERROR(BN74=TRUE),"",IF(BN74="","",BN74))</f>
        <v/>
      </c>
      <c r="AG72" s="887"/>
      <c r="AH72" s="890" t="str">
        <f>IF(ISERROR(BO74=TRUE),"",IF(BO74="","",BO74))</f>
        <v/>
      </c>
      <c r="AI72" s="891"/>
      <c r="AJ72" s="890" t="str">
        <f>IF(ISERROR(BP74=TRUE),"",IF(BP74="","",BP74))</f>
        <v/>
      </c>
      <c r="AK72" s="891"/>
      <c r="AL72" s="57"/>
      <c r="AM72" s="57"/>
      <c r="AN72" s="57"/>
      <c r="AO72" s="57"/>
      <c r="AP72" s="795"/>
      <c r="AQ72" s="795"/>
      <c r="AR72" s="795"/>
      <c r="AS72" s="795"/>
      <c r="AT72" s="795"/>
      <c r="AU72" s="795"/>
      <c r="AV72" s="795"/>
      <c r="AW72" s="795"/>
      <c r="AX72" s="795"/>
      <c r="AY72" s="795"/>
      <c r="AZ72" s="795"/>
      <c r="BA72" s="795"/>
      <c r="BB72" s="795"/>
      <c r="BC72" s="795"/>
      <c r="BD72" s="795"/>
      <c r="BE72" s="795"/>
      <c r="BF72" s="795"/>
      <c r="BG72" s="59"/>
      <c r="BK72" s="131">
        <f>AA68</f>
        <v>2</v>
      </c>
      <c r="BL72" s="132" t="e">
        <f>IF(AK12="","",IF(AND(BK66=$BU$61,$BL$64=$BU$62),"X",""))</f>
        <v>#VALUE!</v>
      </c>
      <c r="BM72" s="132" t="e">
        <f>IF(AK12="","",IF(AND(BK66=$BU$61,$BM$64=$BU$62),"X",""))</f>
        <v>#VALUE!</v>
      </c>
      <c r="BN72" s="132" t="e">
        <f>IF(AK12="","",IF(AND(BK66=$BU$61,$BN$64=$BU$62),"X",""))</f>
        <v>#VALUE!</v>
      </c>
      <c r="BO72" s="132" t="e">
        <f>IF(AK12="","",IF(AND(BK66=$BU$61,$BO$64=$BU$62),"X",""))</f>
        <v>#VALUE!</v>
      </c>
      <c r="BP72" s="132" t="e">
        <f>IF(AK12="","",IF(AND(BK66=$BU$61,$BP$64=$BU$62),"X",""))</f>
        <v>#VALUE!</v>
      </c>
      <c r="BR72" s="131" t="str">
        <f>AH68</f>
        <v/>
      </c>
      <c r="BS72" s="132">
        <f>IF(AND($AK$12&lt;&gt;Datos!$A$6,OR($I$65=Datos!M3,$I$66=Datos!N3)),2,0)</f>
        <v>0</v>
      </c>
      <c r="BT72" s="132">
        <f>IF(AND($AK$12=Datos!$A$6,OR($I$65=Datos!M3,$I$66=Datos!N3)),4,0)</f>
        <v>0</v>
      </c>
      <c r="BU72" s="78"/>
      <c r="BV72" s="57"/>
      <c r="BW72" s="57"/>
    </row>
    <row r="73" spans="1:75" ht="28.5" customHeight="1">
      <c r="A73" s="56"/>
      <c r="B73" s="57"/>
      <c r="C73" s="895" t="s">
        <v>397</v>
      </c>
      <c r="D73" s="895"/>
      <c r="E73" s="57"/>
      <c r="F73" s="57"/>
      <c r="G73" s="57"/>
      <c r="H73" s="57"/>
      <c r="I73" s="57"/>
      <c r="J73" s="57"/>
      <c r="K73" s="57"/>
      <c r="L73" s="57"/>
      <c r="M73" s="57"/>
      <c r="N73" s="57"/>
      <c r="O73" s="57"/>
      <c r="P73" s="57"/>
      <c r="Q73" s="57"/>
      <c r="R73" s="57"/>
      <c r="S73" s="57"/>
      <c r="T73" s="57"/>
      <c r="U73" s="57"/>
      <c r="V73" s="57"/>
      <c r="W73" s="57"/>
      <c r="X73" s="57"/>
      <c r="Y73" s="57"/>
      <c r="Z73" s="875"/>
      <c r="AA73" s="815"/>
      <c r="AB73" s="884"/>
      <c r="AC73" s="885"/>
      <c r="AD73" s="888"/>
      <c r="AE73" s="889"/>
      <c r="AF73" s="888"/>
      <c r="AG73" s="889"/>
      <c r="AH73" s="892"/>
      <c r="AI73" s="893"/>
      <c r="AJ73" s="892"/>
      <c r="AK73" s="893"/>
      <c r="AL73" s="57"/>
      <c r="AM73" s="57"/>
      <c r="AN73" s="57"/>
      <c r="AO73" s="57"/>
      <c r="AP73" s="795"/>
      <c r="AQ73" s="795"/>
      <c r="AR73" s="795"/>
      <c r="AS73" s="795"/>
      <c r="AT73" s="795"/>
      <c r="AU73" s="795"/>
      <c r="AV73" s="795"/>
      <c r="AW73" s="795"/>
      <c r="AX73" s="795"/>
      <c r="AY73" s="795"/>
      <c r="AZ73" s="795"/>
      <c r="BA73" s="795"/>
      <c r="BB73" s="795"/>
      <c r="BC73" s="795"/>
      <c r="BD73" s="795"/>
      <c r="BE73" s="795"/>
      <c r="BF73" s="795"/>
      <c r="BG73" s="59"/>
      <c r="BK73" s="131">
        <f>AA70</f>
        <v>3</v>
      </c>
      <c r="BL73" s="132" t="e">
        <f>IF(AK12="","",IF(AND(BK67=$BU$61,$BL$64=$BU$62),"X",""))</f>
        <v>#VALUE!</v>
      </c>
      <c r="BM73" s="132" t="e">
        <f>IF(AK12="","",IF(AND(BK67=$BU$61,$BM$64=$BU$62),"X",""))</f>
        <v>#VALUE!</v>
      </c>
      <c r="BN73" s="132" t="e">
        <f>IF(AK12="","",IF(AND(BK67=$BU$61,$BN$64=$BU$62),"X",""))</f>
        <v>#VALUE!</v>
      </c>
      <c r="BO73" s="132" t="e">
        <f>IF(AK12="","",IF(AND(BK67=$BU$61,$BO$64=$BU$62),"X",""))</f>
        <v>#VALUE!</v>
      </c>
      <c r="BP73" s="132" t="e">
        <f>IF(AK12="","",IF(AND(BK67=$BU$61,$BP$64=$BU$62),"X",""))</f>
        <v>#VALUE!</v>
      </c>
      <c r="BR73" s="131" t="str">
        <f>AH70</f>
        <v/>
      </c>
      <c r="BS73" s="132">
        <f>IF(AND($AK$12&lt;&gt;Datos!$A$6,OR($I$65=Datos!M4,$I$66=Datos!N4)),3,0)</f>
        <v>0</v>
      </c>
      <c r="BT73" s="132">
        <f>IF(AND($AK$12=Datos!$A$6,OR($I$65=Datos!M4,$I$66=Datos!N4)),3,0)</f>
        <v>0</v>
      </c>
      <c r="BU73" s="78"/>
      <c r="BV73" s="57"/>
      <c r="BW73" s="57"/>
    </row>
    <row r="74" spans="1:75" ht="28.5" customHeight="1">
      <c r="A74" s="56"/>
      <c r="B74" s="57"/>
      <c r="C74" s="895"/>
      <c r="D74" s="895"/>
      <c r="E74" s="960" t="s">
        <v>229</v>
      </c>
      <c r="F74" s="961"/>
      <c r="G74" s="961"/>
      <c r="H74" s="962"/>
      <c r="I74" s="959" t="s">
        <v>601</v>
      </c>
      <c r="J74" s="959"/>
      <c r="K74" s="959"/>
      <c r="L74" s="959"/>
      <c r="M74" s="959" t="s">
        <v>597</v>
      </c>
      <c r="N74" s="959"/>
      <c r="O74" s="959"/>
      <c r="P74" s="959"/>
      <c r="Q74" s="87"/>
      <c r="R74" s="87"/>
      <c r="S74" s="88"/>
      <c r="T74" s="57"/>
      <c r="U74" s="57"/>
      <c r="V74" s="57"/>
      <c r="W74" s="57"/>
      <c r="X74" s="57"/>
      <c r="Y74" s="57"/>
      <c r="Z74" s="875"/>
      <c r="AA74" s="815">
        <f>IF($AK$12=5,1,5)</f>
        <v>5</v>
      </c>
      <c r="AB74" s="886" t="str">
        <f>IF(ISERROR(BL75=TRUE),"",IF(BL75="","",BL75))</f>
        <v/>
      </c>
      <c r="AC74" s="887"/>
      <c r="AD74" s="886" t="str">
        <f>IF(ISERROR(BM75=TRUE),"",IF(BM75="","",BM75))</f>
        <v/>
      </c>
      <c r="AE74" s="887"/>
      <c r="AF74" s="890" t="str">
        <f>IF(ISERROR(BN75=TRUE),"",IF(BN75="","",BN75))</f>
        <v/>
      </c>
      <c r="AG74" s="891"/>
      <c r="AH74" s="890" t="str">
        <f>IF(ISERROR(BO75=TRUE),"",IF(BO75="","",BO75))</f>
        <v/>
      </c>
      <c r="AI74" s="891"/>
      <c r="AJ74" s="890" t="str">
        <f>IF(ISERROR(BP75=TRUE),"",IF(BP75="","",BP75))</f>
        <v/>
      </c>
      <c r="AK74" s="891"/>
      <c r="AL74" s="57"/>
      <c r="AM74" s="57"/>
      <c r="AN74" s="57"/>
      <c r="AO74" s="57"/>
      <c r="AP74" s="795"/>
      <c r="AQ74" s="795"/>
      <c r="AR74" s="795"/>
      <c r="AS74" s="795"/>
      <c r="AT74" s="795"/>
      <c r="AU74" s="795"/>
      <c r="AV74" s="795"/>
      <c r="AW74" s="795"/>
      <c r="AX74" s="795"/>
      <c r="AY74" s="795"/>
      <c r="AZ74" s="795"/>
      <c r="BA74" s="795"/>
      <c r="BB74" s="795"/>
      <c r="BC74" s="795"/>
      <c r="BD74" s="795"/>
      <c r="BE74" s="795"/>
      <c r="BF74" s="795"/>
      <c r="BG74" s="59"/>
      <c r="BK74" s="131">
        <f>AA72</f>
        <v>4</v>
      </c>
      <c r="BL74" s="132" t="e">
        <f>IF(AK12="","",IF(AND(BK68=$BU$61,$BL$64=$BU$62),"X",""))</f>
        <v>#VALUE!</v>
      </c>
      <c r="BM74" s="132" t="e">
        <f>IF(AK12="","",IF(AND(BK68=$BU$61,$BM$64=$BU$62),"X",""))</f>
        <v>#VALUE!</v>
      </c>
      <c r="BN74" s="132" t="e">
        <f>IF(AK12="","",IF(AND(BK68=$BU$61,$BN$64=$BU$62),"X",""))</f>
        <v>#VALUE!</v>
      </c>
      <c r="BO74" s="134" t="e">
        <f>IF(AK12="","",IF(AND(BK68=$BU$61,$BO$64=$BU$62),"X",""))</f>
        <v>#VALUE!</v>
      </c>
      <c r="BP74" s="132" t="e">
        <f>IF(AK12="","",IF(AND(BK68=$BU$61,$BP$64=$BU$62),"X",""))</f>
        <v>#VALUE!</v>
      </c>
      <c r="BR74" s="131" t="str">
        <f>AH72</f>
        <v/>
      </c>
      <c r="BS74" s="132">
        <f>IF(AND($AK$12&lt;&gt;Datos!$A$6,OR($I$65=Datos!M5,$I$66=Datos!N5)),4,0)</f>
        <v>0</v>
      </c>
      <c r="BT74" s="132">
        <f>IF(AND($AK$12=Datos!$A$6,OR($I$65=Datos!M5,$I$66=Datos!N5)),2,0)</f>
        <v>0</v>
      </c>
      <c r="BU74" s="78"/>
      <c r="BV74" s="69"/>
      <c r="BW74" s="57"/>
    </row>
    <row r="75" spans="1:75" ht="14.45" customHeight="1">
      <c r="A75" s="56"/>
      <c r="B75" s="57"/>
      <c r="C75" s="895"/>
      <c r="D75" s="895"/>
      <c r="E75" s="959" t="s">
        <v>600</v>
      </c>
      <c r="F75" s="959"/>
      <c r="G75" s="959"/>
      <c r="H75" s="959"/>
      <c r="I75" s="959" t="s">
        <v>189</v>
      </c>
      <c r="J75" s="959"/>
      <c r="K75" s="959"/>
      <c r="L75" s="959"/>
      <c r="M75" s="963"/>
      <c r="N75" s="964"/>
      <c r="O75" s="964"/>
      <c r="P75" s="965"/>
      <c r="Q75" s="87"/>
      <c r="R75" s="990"/>
      <c r="S75" s="990"/>
      <c r="T75" s="990"/>
      <c r="U75" s="990"/>
      <c r="V75" s="990"/>
      <c r="W75" s="990"/>
      <c r="X75" s="57"/>
      <c r="Y75" s="57"/>
      <c r="Z75" s="876"/>
      <c r="AA75" s="815"/>
      <c r="AB75" s="888"/>
      <c r="AC75" s="889"/>
      <c r="AD75" s="888"/>
      <c r="AE75" s="889"/>
      <c r="AF75" s="892"/>
      <c r="AG75" s="893"/>
      <c r="AH75" s="892"/>
      <c r="AI75" s="893"/>
      <c r="AJ75" s="892"/>
      <c r="AK75" s="893"/>
      <c r="AL75" s="57"/>
      <c r="AM75" s="57"/>
      <c r="AN75" s="57"/>
      <c r="AO75" s="57"/>
      <c r="AP75" s="795"/>
      <c r="AQ75" s="795"/>
      <c r="AR75" s="795"/>
      <c r="AS75" s="795"/>
      <c r="AT75" s="795"/>
      <c r="AU75" s="795"/>
      <c r="AV75" s="795"/>
      <c r="AW75" s="795"/>
      <c r="AX75" s="795"/>
      <c r="AY75" s="795"/>
      <c r="AZ75" s="795"/>
      <c r="BA75" s="795"/>
      <c r="BB75" s="795"/>
      <c r="BC75" s="795"/>
      <c r="BD75" s="795"/>
      <c r="BE75" s="795"/>
      <c r="BF75" s="795"/>
      <c r="BG75" s="59"/>
      <c r="BK75" s="131">
        <f>AA74</f>
        <v>5</v>
      </c>
      <c r="BL75" s="132" t="e">
        <f>IF(AK12="","",IF(AND(BK69=$BU$61,$BL$64=$BU$62),"X",""))</f>
        <v>#VALUE!</v>
      </c>
      <c r="BM75" s="132" t="e">
        <f>IF(AK12="","",IF(AND(BK69=$BU$61,$BM$64=$BU$62),"X",""))</f>
        <v>#VALUE!</v>
      </c>
      <c r="BN75" s="132" t="e">
        <f>IF(AK12="","",IF(AND(BK69=$BU$61,$BN$64=$BU$62),"X",""))</f>
        <v>#VALUE!</v>
      </c>
      <c r="BO75" s="132" t="e">
        <f>IF(AK12="","",IF(AND(BK69=$BU$61,$BO$64=$BU$62),"X",""))</f>
        <v>#VALUE!</v>
      </c>
      <c r="BP75" s="132" t="e">
        <f>IF(AK12="","",IF(AND(BK69=$BU$61,$BP$64=$BU$62),"X",""))</f>
        <v>#VALUE!</v>
      </c>
      <c r="BR75" s="131" t="str">
        <f>AH74</f>
        <v/>
      </c>
      <c r="BS75" s="132">
        <f>IF(AND($AK$12&lt;&gt;Datos!$A$6,OR($I$65=Datos!M6,$I$66=Datos!N6)),5,0)</f>
        <v>0</v>
      </c>
      <c r="BT75" s="132">
        <f>IF(AND($AK$12=Datos!$A$6,OR($I$65=Datos!M6,$I$66=Datos!N6)),1,0)</f>
        <v>0</v>
      </c>
      <c r="BU75" s="78"/>
      <c r="BV75" s="57"/>
      <c r="BW75" s="57"/>
    </row>
    <row r="76" spans="1:75" ht="14.45" customHeight="1">
      <c r="A76" s="56"/>
      <c r="B76" s="57"/>
      <c r="C76" s="895"/>
      <c r="D76" s="895"/>
      <c r="E76" s="929"/>
      <c r="F76" s="929"/>
      <c r="G76" s="929"/>
      <c r="H76" s="929"/>
      <c r="I76" s="929"/>
      <c r="J76" s="819"/>
      <c r="K76" s="819"/>
      <c r="L76" s="819"/>
      <c r="M76" s="819"/>
      <c r="N76" s="819"/>
      <c r="O76" s="819"/>
      <c r="P76" s="819"/>
      <c r="Q76" s="87"/>
      <c r="R76" s="968" t="str">
        <f>IF($AK$12=1,Datos!P2,IF(OR($AK$12=2,$AK$12=3),Imp_Est_Pro_Seg!AJ14,IF($AK$12=4,'Inventario de Activos'!AL16,IF($AK$12=5,Imp_oportunidad!AN14,""))))</f>
        <v/>
      </c>
      <c r="S76" s="968"/>
      <c r="T76" s="968"/>
      <c r="U76" s="968"/>
      <c r="V76" s="968"/>
      <c r="W76" s="968"/>
      <c r="X76" s="57"/>
      <c r="Y76" s="57"/>
      <c r="Z76" s="90"/>
      <c r="AA76" s="57"/>
      <c r="AB76" s="57"/>
      <c r="AC76" s="57"/>
      <c r="AD76" s="57"/>
      <c r="AE76" s="57"/>
      <c r="AF76" s="57"/>
      <c r="AG76" s="57"/>
      <c r="AH76" s="57"/>
      <c r="AI76" s="57"/>
      <c r="AJ76" s="57"/>
      <c r="AK76" s="57"/>
      <c r="AL76" s="57"/>
      <c r="AM76" s="57"/>
      <c r="AN76" s="57"/>
      <c r="AO76" s="57"/>
      <c r="AP76" s="188"/>
      <c r="AQ76" s="188"/>
      <c r="AR76" s="188"/>
      <c r="AS76" s="188"/>
      <c r="AT76" s="188"/>
      <c r="AU76" s="188"/>
      <c r="AV76" s="188"/>
      <c r="AW76" s="188"/>
      <c r="AX76" s="188"/>
      <c r="AY76" s="188"/>
      <c r="AZ76" s="188"/>
      <c r="BA76" s="188"/>
      <c r="BB76" s="188"/>
      <c r="BC76" s="57"/>
      <c r="BD76" s="57"/>
      <c r="BE76" s="57"/>
      <c r="BF76" s="57"/>
      <c r="BG76" s="59"/>
      <c r="BK76" s="131"/>
      <c r="BL76" s="131">
        <v>1</v>
      </c>
      <c r="BM76" s="131">
        <v>2</v>
      </c>
      <c r="BN76" s="131">
        <v>3</v>
      </c>
      <c r="BO76" s="131">
        <v>4</v>
      </c>
      <c r="BP76" s="131">
        <v>5</v>
      </c>
      <c r="BR76" s="131" t="s">
        <v>206</v>
      </c>
      <c r="BS76" s="132">
        <f>SUM(BS71:BT75)</f>
        <v>0</v>
      </c>
      <c r="BT76" s="131"/>
      <c r="BU76" s="57"/>
      <c r="BV76" s="57"/>
      <c r="BW76" s="57"/>
    </row>
    <row r="77" spans="1:75" ht="14.25" customHeight="1">
      <c r="A77" s="56"/>
      <c r="B77" s="57"/>
      <c r="C77" s="895"/>
      <c r="D77" s="895"/>
      <c r="E77" s="966" t="str">
        <f>IF(AK12=Datos!$A$6,"Escala de impacto
(beneficio)","Escala de impacto")</f>
        <v>Escala de impacto</v>
      </c>
      <c r="F77" s="966"/>
      <c r="G77" s="966"/>
      <c r="H77" s="966"/>
      <c r="I77" s="967"/>
      <c r="J77" s="78"/>
      <c r="K77" s="57"/>
      <c r="L77" s="57"/>
      <c r="M77" s="57"/>
      <c r="N77" s="57"/>
      <c r="O77" s="57"/>
      <c r="P77" s="79"/>
      <c r="Q77" s="57"/>
      <c r="R77" s="969" t="str">
        <f>IF($AK$12=1,Datos!P3,IF(OR($AK$12=2,$AK$12=3),Imp_Est_Pro_Seg!AK14,IF($AK$12=4,'Inventario de Activos'!AL17,IF($AK$12=5,Imp_oportunidad!AM14,""))))</f>
        <v/>
      </c>
      <c r="S77" s="969"/>
      <c r="T77" s="969"/>
      <c r="U77" s="969"/>
      <c r="V77" s="969"/>
      <c r="W77" s="969"/>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9"/>
      <c r="BR77" s="131"/>
      <c r="BS77" s="131"/>
      <c r="BT77" s="131"/>
    </row>
    <row r="78" spans="1:75" ht="28.5" customHeight="1">
      <c r="A78" s="56"/>
      <c r="B78" s="57"/>
      <c r="C78" s="57"/>
      <c r="D78" s="57"/>
      <c r="E78" s="966"/>
      <c r="F78" s="966"/>
      <c r="G78" s="966"/>
      <c r="H78" s="966"/>
      <c r="I78" s="967"/>
      <c r="J78" s="956" t="str">
        <f>IF(J71="","", IF(ISERROR(BU62=TRUE),"",BU62))</f>
        <v/>
      </c>
      <c r="K78" s="957"/>
      <c r="L78" s="957"/>
      <c r="M78" s="957"/>
      <c r="N78" s="957"/>
      <c r="O78" s="957"/>
      <c r="P78" s="958"/>
      <c r="Q78" s="57"/>
      <c r="R78" s="970" t="str">
        <f>IF($AK$12=1,Enc_Imp_Corrupción!$H$25,IF(OR($AK$12=2,$AK$12=3),Imp_Est_Pro_Seg!AL14,IF($AK$12=4,'Inventario de Activos'!AL18,IF($AK$12=5,Imp_oportunidad!AL14,""))))</f>
        <v/>
      </c>
      <c r="S78" s="970"/>
      <c r="T78" s="970"/>
      <c r="U78" s="970"/>
      <c r="V78" s="970"/>
      <c r="W78" s="970"/>
      <c r="X78" s="57"/>
      <c r="Y78" s="57"/>
      <c r="Z78" s="91"/>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9"/>
    </row>
    <row r="79" spans="1:75">
      <c r="A79" s="56"/>
      <c r="B79" s="57"/>
      <c r="C79" s="57"/>
      <c r="D79" s="57"/>
      <c r="E79" s="966"/>
      <c r="F79" s="966"/>
      <c r="G79" s="966"/>
      <c r="H79" s="966"/>
      <c r="I79" s="967"/>
      <c r="J79" s="84"/>
      <c r="K79" s="85"/>
      <c r="L79" s="85"/>
      <c r="M79" s="85"/>
      <c r="N79" s="85"/>
      <c r="O79" s="85"/>
      <c r="P79" s="86"/>
      <c r="Q79" s="57"/>
      <c r="R79" s="970" t="str">
        <f>IF($AK$12=1,Enc_Imp_Corrupción!$H$26,IF(OR($AK$12=2,$AK$12=3),Imp_Est_Pro_Seg!AM14,IF($AK$12=4,'Inventario de Activos'!AL19,IF($AK$12=5,Imp_oportunidad!AK14,""))))</f>
        <v/>
      </c>
      <c r="S79" s="970"/>
      <c r="T79" s="970"/>
      <c r="U79" s="970"/>
      <c r="V79" s="970"/>
      <c r="W79" s="970"/>
      <c r="X79" s="57"/>
      <c r="Y79" s="57"/>
      <c r="Z79" s="91"/>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9"/>
    </row>
    <row r="80" spans="1:75" ht="30" hidden="1" customHeight="1">
      <c r="A80" s="56"/>
      <c r="B80" s="57"/>
      <c r="C80" s="57"/>
      <c r="D80" s="57"/>
      <c r="E80" s="57"/>
      <c r="F80" s="877" t="s">
        <v>63</v>
      </c>
      <c r="G80" s="877"/>
      <c r="H80" s="877" t="s">
        <v>64</v>
      </c>
      <c r="I80" s="877"/>
      <c r="J80" s="57"/>
      <c r="K80" s="57"/>
      <c r="L80" s="57"/>
      <c r="M80" s="57"/>
      <c r="N80" s="57"/>
      <c r="O80" s="57"/>
      <c r="P80" s="57"/>
      <c r="Q80" s="57"/>
      <c r="R80" s="970" t="str">
        <f>IF($AK$12=1,Enc_Imp_Corrupción!$H$27,IF(OR($AK$12=2,$AK$12=3),Imp_Est_Pro_Seg!AN14,IF($AK$12=4,'Inventario de Activos'!AL20,IF($AK$12=5,Imp_oportunidad!AJ14,""))))</f>
        <v/>
      </c>
      <c r="S80" s="970"/>
      <c r="T80" s="970"/>
      <c r="U80" s="970"/>
      <c r="V80" s="970"/>
      <c r="W80" s="970"/>
      <c r="X80" s="57"/>
      <c r="Y80" s="57"/>
      <c r="Z80" s="91"/>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9"/>
    </row>
    <row r="81" spans="1:78" ht="32.450000000000003" hidden="1" customHeight="1">
      <c r="A81" s="56"/>
      <c r="B81" s="57"/>
      <c r="C81" s="57"/>
      <c r="D81" s="57"/>
      <c r="E81" s="57"/>
      <c r="F81" s="92"/>
      <c r="G81" s="65"/>
      <c r="H81" s="133" t="str">
        <f>IF(R75&lt;&gt;"",1,IF(R76&lt;&gt;"",2,IF(R77&lt;&gt;"",3,IF(R78&lt;&gt;"",4,IF(R79&lt;&gt;"",5,"")))))</f>
        <v/>
      </c>
      <c r="I81" s="65"/>
      <c r="J81" s="57"/>
      <c r="K81" s="57"/>
      <c r="L81" s="57"/>
      <c r="M81" s="57"/>
      <c r="N81" s="57"/>
      <c r="O81" s="57"/>
      <c r="P81" s="57"/>
      <c r="Q81" s="57"/>
      <c r="R81" s="57"/>
      <c r="S81" s="57"/>
      <c r="T81" s="57"/>
      <c r="U81" s="57"/>
      <c r="V81" s="57"/>
      <c r="W81" s="57"/>
      <c r="X81" s="57"/>
      <c r="Y81" s="57"/>
      <c r="Z81" s="91"/>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9"/>
      <c r="BL81" s="80"/>
      <c r="BM81" s="80"/>
      <c r="BN81" s="80"/>
      <c r="BO81" s="80"/>
    </row>
    <row r="82" spans="1:78" ht="30" customHeight="1" thickBot="1">
      <c r="A82" s="93"/>
      <c r="B82" s="94"/>
      <c r="C82" s="94"/>
      <c r="D82" s="94"/>
      <c r="E82" s="94"/>
      <c r="F82" s="94"/>
      <c r="G82" s="94"/>
      <c r="H82" s="94"/>
      <c r="I82" s="94"/>
      <c r="J82" s="94"/>
      <c r="K82" s="94"/>
      <c r="L82" s="94"/>
      <c r="M82" s="94"/>
      <c r="N82" s="94"/>
      <c r="O82" s="94"/>
      <c r="P82" s="94"/>
      <c r="Q82" s="94"/>
      <c r="R82" s="94"/>
      <c r="S82" s="94"/>
      <c r="T82" s="94"/>
      <c r="U82" s="94"/>
      <c r="V82" s="94"/>
      <c r="W82" s="94"/>
      <c r="X82" s="94"/>
      <c r="Y82" s="94"/>
      <c r="Z82" s="95"/>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6"/>
    </row>
    <row r="83" spans="1:78" ht="32.25" customHeight="1" thickBot="1">
      <c r="A83" s="911" t="s">
        <v>95</v>
      </c>
      <c r="B83" s="912"/>
      <c r="C83" s="912"/>
      <c r="D83" s="912"/>
      <c r="E83" s="912"/>
      <c r="F83" s="912"/>
      <c r="G83" s="912"/>
      <c r="H83" s="912"/>
      <c r="I83" s="912"/>
      <c r="J83" s="913"/>
      <c r="K83" s="67"/>
      <c r="L83" s="67"/>
      <c r="M83" s="54"/>
      <c r="N83" s="54"/>
      <c r="O83" s="54"/>
      <c r="P83" s="54"/>
      <c r="Q83" s="54"/>
      <c r="R83" s="54"/>
      <c r="S83" s="54"/>
      <c r="T83" s="54"/>
      <c r="U83" s="54"/>
      <c r="V83" s="54"/>
      <c r="W83" s="54"/>
      <c r="X83" s="841" t="s">
        <v>337</v>
      </c>
      <c r="Y83" s="842"/>
      <c r="Z83" s="842"/>
      <c r="AA83" s="842"/>
      <c r="AB83" s="842"/>
      <c r="AC83" s="842"/>
      <c r="AD83" s="842"/>
      <c r="AE83" s="842"/>
      <c r="AF83" s="842"/>
      <c r="AG83" s="842"/>
      <c r="AH83" s="842"/>
      <c r="AI83" s="842"/>
      <c r="AJ83" s="842"/>
      <c r="AK83" s="842"/>
      <c r="AL83" s="842"/>
      <c r="AM83" s="843"/>
      <c r="AN83" s="844" t="s">
        <v>379</v>
      </c>
      <c r="AO83" s="845"/>
      <c r="AP83" s="845"/>
      <c r="AQ83" s="845"/>
      <c r="AR83" s="845"/>
      <c r="AS83" s="846"/>
      <c r="AT83" s="151"/>
      <c r="AU83" s="146"/>
      <c r="AV83" s="146"/>
      <c r="AW83" s="54"/>
      <c r="AX83" s="54"/>
      <c r="AY83" s="54"/>
      <c r="AZ83" s="54"/>
      <c r="BA83" s="54"/>
      <c r="BB83" s="54"/>
      <c r="BC83" s="54"/>
      <c r="BD83" s="54"/>
      <c r="BE83" s="54"/>
      <c r="BF83" s="54"/>
      <c r="BG83" s="55"/>
    </row>
    <row r="84" spans="1:78" ht="15" customHeight="1">
      <c r="A84" s="56"/>
      <c r="B84" s="57"/>
      <c r="C84" s="57"/>
      <c r="D84" s="141"/>
      <c r="E84" s="141"/>
      <c r="F84" s="141"/>
      <c r="G84" s="141"/>
      <c r="H84" s="141"/>
      <c r="I84" s="141"/>
      <c r="J84" s="141"/>
      <c r="K84" s="141"/>
      <c r="L84" s="141"/>
      <c r="M84" s="141"/>
      <c r="N84" s="141"/>
      <c r="O84" s="141"/>
      <c r="P84" s="141"/>
      <c r="Q84" s="141"/>
      <c r="R84" s="141"/>
      <c r="S84" s="141"/>
      <c r="T84" s="141"/>
      <c r="U84" s="141"/>
      <c r="V84" s="141"/>
      <c r="W84" s="141"/>
      <c r="X84" s="861" t="s">
        <v>179</v>
      </c>
      <c r="Y84" s="861"/>
      <c r="Z84" s="861"/>
      <c r="AA84" s="861"/>
      <c r="AB84" s="861" t="s">
        <v>338</v>
      </c>
      <c r="AC84" s="861"/>
      <c r="AD84" s="861" t="s">
        <v>339</v>
      </c>
      <c r="AE84" s="861"/>
      <c r="AF84" s="861" t="s">
        <v>340</v>
      </c>
      <c r="AG84" s="861"/>
      <c r="AH84" s="869" t="s">
        <v>342</v>
      </c>
      <c r="AI84" s="870"/>
      <c r="AJ84" s="861" t="s">
        <v>341</v>
      </c>
      <c r="AK84" s="861"/>
      <c r="AL84" s="862" t="s">
        <v>364</v>
      </c>
      <c r="AM84" s="862"/>
      <c r="AN84" s="863" t="s">
        <v>371</v>
      </c>
      <c r="AO84" s="863"/>
      <c r="AP84" s="863"/>
      <c r="AQ84" s="863"/>
      <c r="AR84" s="862" t="s">
        <v>378</v>
      </c>
      <c r="AS84" s="862"/>
      <c r="AT84" s="147"/>
      <c r="AU84" s="148"/>
      <c r="AV84" s="148"/>
      <c r="AW84" s="141"/>
      <c r="AX84" s="141"/>
      <c r="AY84" s="141"/>
      <c r="AZ84" s="140"/>
      <c r="BA84" s="140"/>
      <c r="BB84" s="140"/>
      <c r="BC84" s="57"/>
      <c r="BD84" s="57"/>
      <c r="BE84" s="85"/>
      <c r="BF84" s="57"/>
      <c r="BG84" s="59"/>
      <c r="BS84" s="847" t="s">
        <v>385</v>
      </c>
      <c r="BT84" s="848"/>
      <c r="BU84" s="849"/>
      <c r="BV84" s="847" t="s">
        <v>386</v>
      </c>
      <c r="BW84" s="848"/>
      <c r="BX84" s="849"/>
    </row>
    <row r="85" spans="1:78" ht="217.5" customHeight="1">
      <c r="A85" s="56"/>
      <c r="B85" s="57"/>
      <c r="C85" s="57"/>
      <c r="D85" s="758" t="s">
        <v>361</v>
      </c>
      <c r="E85" s="758"/>
      <c r="F85" s="758"/>
      <c r="G85" s="758"/>
      <c r="H85" s="758"/>
      <c r="I85" s="758"/>
      <c r="J85" s="758"/>
      <c r="K85" s="758"/>
      <c r="L85" s="758"/>
      <c r="M85" s="758"/>
      <c r="N85" s="758"/>
      <c r="O85" s="758"/>
      <c r="P85" s="758"/>
      <c r="Q85" s="758"/>
      <c r="R85" s="758"/>
      <c r="S85" s="758"/>
      <c r="T85" s="864" t="s">
        <v>92</v>
      </c>
      <c r="U85" s="864"/>
      <c r="V85" s="864"/>
      <c r="W85" s="864"/>
      <c r="X85" s="865" t="s">
        <v>331</v>
      </c>
      <c r="Y85" s="865"/>
      <c r="Z85" s="865" t="s">
        <v>332</v>
      </c>
      <c r="AA85" s="865"/>
      <c r="AB85" s="865" t="s">
        <v>333</v>
      </c>
      <c r="AC85" s="865"/>
      <c r="AD85" s="865" t="s">
        <v>408</v>
      </c>
      <c r="AE85" s="865"/>
      <c r="AF85" s="865" t="s">
        <v>334</v>
      </c>
      <c r="AG85" s="865"/>
      <c r="AH85" s="865" t="s">
        <v>335</v>
      </c>
      <c r="AI85" s="865"/>
      <c r="AJ85" s="865" t="s">
        <v>336</v>
      </c>
      <c r="AK85" s="865"/>
      <c r="AL85" s="862"/>
      <c r="AM85" s="862"/>
      <c r="AN85" s="866" t="s">
        <v>372</v>
      </c>
      <c r="AO85" s="867"/>
      <c r="AP85" s="867"/>
      <c r="AQ85" s="868"/>
      <c r="AR85" s="862"/>
      <c r="AS85" s="862"/>
      <c r="AT85" s="838" t="s">
        <v>384</v>
      </c>
      <c r="AU85" s="839"/>
      <c r="AV85" s="840"/>
      <c r="AW85" s="838" t="s">
        <v>383</v>
      </c>
      <c r="AX85" s="839"/>
      <c r="AY85" s="840"/>
      <c r="AZ85" s="850" t="str">
        <f>IF(AK12=Datos!A6,"¿El conjunto de controles ayuda a incrementar la probabilidad?","¿El conjunto de controles ayuda a disminunir la probabilidad?")</f>
        <v>¿El conjunto de controles ayuda a disminunir la probabilidad?</v>
      </c>
      <c r="BA85" s="851"/>
      <c r="BB85" s="852"/>
      <c r="BC85" s="853" t="s">
        <v>413</v>
      </c>
      <c r="BD85" s="854"/>
      <c r="BE85" s="854"/>
      <c r="BF85" s="854"/>
      <c r="BG85" s="855"/>
      <c r="BI85" s="97" t="str">
        <f>$X$84</f>
        <v>Responsable</v>
      </c>
      <c r="BJ85" s="97" t="str">
        <f>$X$84</f>
        <v>Responsable</v>
      </c>
      <c r="BK85" s="97" t="str">
        <f>$AB$84</f>
        <v>Periodicidad</v>
      </c>
      <c r="BL85" s="97" t="str">
        <f>$AD$84</f>
        <v>Propósito</v>
      </c>
      <c r="BM85" s="97" t="str">
        <f>$AF$84</f>
        <v>Realización</v>
      </c>
      <c r="BN85" s="97" t="str">
        <f>$AH$84</f>
        <v>Observación</v>
      </c>
      <c r="BO85" s="97" t="str">
        <f>$AJ$84</f>
        <v>Evidencia</v>
      </c>
      <c r="BP85" s="98" t="s">
        <v>97</v>
      </c>
      <c r="BQ85" s="136" t="s">
        <v>366</v>
      </c>
      <c r="BR85" s="136" t="s">
        <v>377</v>
      </c>
      <c r="BS85" s="132" t="str">
        <f>Datos!$AO$2</f>
        <v>Fuerte</v>
      </c>
      <c r="BT85" s="132" t="str">
        <f>Datos!$AO$3</f>
        <v>Moderado</v>
      </c>
      <c r="BU85" s="132" t="str">
        <f>Datos!$AO$4</f>
        <v>Débil</v>
      </c>
      <c r="BV85" s="132" t="s">
        <v>387</v>
      </c>
      <c r="BW85" s="132" t="s">
        <v>380</v>
      </c>
      <c r="BX85" s="132" t="s">
        <v>381</v>
      </c>
      <c r="BY85" s="132" t="s">
        <v>398</v>
      </c>
      <c r="BZ85" s="132" t="s">
        <v>393</v>
      </c>
    </row>
    <row r="86" spans="1:78" ht="26.25" customHeight="1">
      <c r="A86" s="56"/>
      <c r="B86" s="57"/>
      <c r="C86" s="57"/>
      <c r="D86" s="859"/>
      <c r="E86" s="859"/>
      <c r="F86" s="859"/>
      <c r="G86" s="859"/>
      <c r="H86" s="859"/>
      <c r="I86" s="859"/>
      <c r="J86" s="859"/>
      <c r="K86" s="859"/>
      <c r="L86" s="859"/>
      <c r="M86" s="859"/>
      <c r="N86" s="859"/>
      <c r="O86" s="859"/>
      <c r="P86" s="859"/>
      <c r="Q86" s="859"/>
      <c r="R86" s="859"/>
      <c r="S86" s="859"/>
      <c r="T86" s="860" t="str">
        <f t="shared" ref="T86:T95" si="0">IF(D86&lt;&gt;"","Preventivo","")</f>
        <v/>
      </c>
      <c r="U86" s="860"/>
      <c r="V86" s="860"/>
      <c r="W86" s="860"/>
      <c r="X86" s="798" t="s">
        <v>350</v>
      </c>
      <c r="Y86" s="800"/>
      <c r="Z86" s="798" t="s">
        <v>352</v>
      </c>
      <c r="AA86" s="800"/>
      <c r="AB86" s="798" t="s">
        <v>354</v>
      </c>
      <c r="AC86" s="800"/>
      <c r="AD86" s="798" t="s">
        <v>356</v>
      </c>
      <c r="AE86" s="800"/>
      <c r="AF86" s="798" t="s">
        <v>358</v>
      </c>
      <c r="AG86" s="800"/>
      <c r="AH86" s="798" t="s">
        <v>395</v>
      </c>
      <c r="AI86" s="800"/>
      <c r="AJ86" s="798" t="s">
        <v>360</v>
      </c>
      <c r="AK86" s="800"/>
      <c r="AL86" s="796" t="str">
        <f t="shared" ref="AL86:AL95" si="1">IF(D86&lt;&gt;"",BQ86,"")</f>
        <v/>
      </c>
      <c r="AM86" s="797"/>
      <c r="AN86" s="798" t="s">
        <v>374</v>
      </c>
      <c r="AO86" s="799"/>
      <c r="AP86" s="799"/>
      <c r="AQ86" s="800"/>
      <c r="AR86" s="796" t="str">
        <f>IF(AN86&lt;&gt;"",BR86,"")</f>
        <v>Fuerte</v>
      </c>
      <c r="AS86" s="797"/>
      <c r="AT86" s="796" t="str">
        <f t="shared" ref="AT86:AT95" si="2">IF(BV86="","",BV86)</f>
        <v/>
      </c>
      <c r="AU86" s="801"/>
      <c r="AV86" s="797"/>
      <c r="AW86" s="802" t="str">
        <f>IF(OR(AT86="",BX96=""),"",BX96)</f>
        <v/>
      </c>
      <c r="AX86" s="803"/>
      <c r="AY86" s="804"/>
      <c r="AZ86" s="802" t="str">
        <f>IF(AW86="","",IF(BW$96&gt;=Datos!$AS$2,Datos!AQ2,Datos!AQ3))</f>
        <v/>
      </c>
      <c r="BA86" s="803"/>
      <c r="BB86" s="804"/>
      <c r="BC86" s="786"/>
      <c r="BD86" s="787"/>
      <c r="BE86" s="787"/>
      <c r="BF86" s="787"/>
      <c r="BG86" s="788"/>
      <c r="BI86" s="132">
        <f>IF(X86=Datos!$AH$2,15,"")</f>
        <v>15</v>
      </c>
      <c r="BJ86" s="132">
        <f>IF(Z86=Datos!$AI$2,15,"")</f>
        <v>15</v>
      </c>
      <c r="BK86" s="132">
        <f>IF(AB86=Datos!$AJ$2,15,"")</f>
        <v>15</v>
      </c>
      <c r="BL86" s="132">
        <f>IF(AD86=Datos!$AK$2,15,"")</f>
        <v>15</v>
      </c>
      <c r="BM86" s="132">
        <f>IF(AF86=Datos!$AL$2,15,"")</f>
        <v>15</v>
      </c>
      <c r="BN86" s="132">
        <f>IF(AH86=Datos!$AM$2,15,"")</f>
        <v>15</v>
      </c>
      <c r="BO86" s="132">
        <f>IF(AJ86=Datos!$AN$2,10,IF(AJ86=Datos!$AN$3,5,IF(AJ86=Datos!$AN$4,"","")))</f>
        <v>10</v>
      </c>
      <c r="BP86" s="132">
        <f>SUM(BI86:BO86)</f>
        <v>100</v>
      </c>
      <c r="BQ86" s="132" t="str">
        <f>IF(D86="","",IF(BP86&gt;=96,Datos!$AO$2,IF(BP86&gt;=86,Datos!$AO$3,IF(BP86&lt;86,Datos!$AO$4,""))))</f>
        <v/>
      </c>
      <c r="BR86" s="132" t="str">
        <f>IF(AN86="","",IF(AN86=Datos!$AP$2,Datos!$AO$2,IF(AN86=Datos!$AP$3,Datos!$AO$3,IF(AN86=Datos!$AP$4,Datos!$AO$4,""))))</f>
        <v>Fuerte</v>
      </c>
      <c r="BS86" s="132" t="str">
        <f>IF(AND(BQ86=$BS$85,BR86=$BS$85),$BS$85,"")</f>
        <v/>
      </c>
      <c r="BT86" s="132" t="str">
        <f>IF(AND(BQ86=$BS$85,BR86=$BT$85),$BT$85,IF(AND(BQ86=$BT$85,BR86=$BS$85),$BT$85,IF(AND(BQ86=$BT$85,BR86=$BT$85),$BT$85,"")))</f>
        <v/>
      </c>
      <c r="BU86" s="132" t="str">
        <f>IF(AND(BQ86=$BS$85,BR86=$BU$85),$BU$85,IF(AND(BQ86=$BT$85,BR86=$BU$85),$BU$85,IF(AND(BQ86=$BU$85,BR86=$BS$85),$BU$85,IF(AND(BQ86=$BU$85,BR86=$BT$85),$BU$85,IF(AND(BQ86=$BU$85,BR86=$BU$85),$BU$85,"")))))</f>
        <v/>
      </c>
      <c r="BV86" s="132" t="str">
        <f>IF(BS86&lt;&gt;"",BS86,IF(BT86&lt;&gt;"",BT86,IF(BU86&lt;&gt;"",BU86,"")))</f>
        <v/>
      </c>
      <c r="BW86" s="132" t="str">
        <f>IF(BV86=Datos!$AO$2,100,IF(BV86=Datos!$AO$3,50,IF(BV86=Datos!$AO$4,0,"")))</f>
        <v/>
      </c>
      <c r="BX86" s="139"/>
      <c r="BY86" s="142"/>
      <c r="BZ86" s="138"/>
    </row>
    <row r="87" spans="1:78" ht="26.25" customHeight="1">
      <c r="A87" s="56"/>
      <c r="B87" s="57"/>
      <c r="C87" s="57"/>
      <c r="D87" s="859"/>
      <c r="E87" s="859"/>
      <c r="F87" s="859"/>
      <c r="G87" s="859"/>
      <c r="H87" s="859"/>
      <c r="I87" s="859"/>
      <c r="J87" s="859"/>
      <c r="K87" s="859"/>
      <c r="L87" s="859"/>
      <c r="M87" s="859"/>
      <c r="N87" s="859"/>
      <c r="O87" s="859"/>
      <c r="P87" s="859"/>
      <c r="Q87" s="859"/>
      <c r="R87" s="859"/>
      <c r="S87" s="859"/>
      <c r="T87" s="860" t="str">
        <f t="shared" si="0"/>
        <v/>
      </c>
      <c r="U87" s="860"/>
      <c r="V87" s="860"/>
      <c r="W87" s="860"/>
      <c r="X87" s="798"/>
      <c r="Y87" s="800"/>
      <c r="Z87" s="798"/>
      <c r="AA87" s="800"/>
      <c r="AB87" s="798"/>
      <c r="AC87" s="800"/>
      <c r="AD87" s="798"/>
      <c r="AE87" s="800"/>
      <c r="AF87" s="798"/>
      <c r="AG87" s="800"/>
      <c r="AH87" s="798"/>
      <c r="AI87" s="800"/>
      <c r="AJ87" s="798"/>
      <c r="AK87" s="800"/>
      <c r="AL87" s="796" t="str">
        <f t="shared" si="1"/>
        <v/>
      </c>
      <c r="AM87" s="797"/>
      <c r="AN87" s="798"/>
      <c r="AO87" s="799"/>
      <c r="AP87" s="799"/>
      <c r="AQ87" s="800"/>
      <c r="AR87" s="796" t="str">
        <f t="shared" ref="AR87:AR95" si="3">IF(AN87&lt;&gt;"",BR87,"")</f>
        <v/>
      </c>
      <c r="AS87" s="797"/>
      <c r="AT87" s="796" t="str">
        <f t="shared" si="2"/>
        <v/>
      </c>
      <c r="AU87" s="801"/>
      <c r="AV87" s="797"/>
      <c r="AW87" s="805"/>
      <c r="AX87" s="806"/>
      <c r="AY87" s="807"/>
      <c r="AZ87" s="805"/>
      <c r="BA87" s="806"/>
      <c r="BB87" s="807"/>
      <c r="BC87" s="786"/>
      <c r="BD87" s="787"/>
      <c r="BE87" s="787"/>
      <c r="BF87" s="787"/>
      <c r="BG87" s="788"/>
      <c r="BI87" s="132" t="str">
        <f>IF(X87=Datos!$AH$2,15,"")</f>
        <v/>
      </c>
      <c r="BJ87" s="132" t="str">
        <f>IF(Z87=Datos!$AI$2,15,"")</f>
        <v/>
      </c>
      <c r="BK87" s="132" t="str">
        <f>IF(AB87=Datos!$AJ$2,15,"")</f>
        <v/>
      </c>
      <c r="BL87" s="132" t="str">
        <f>IF(AD87=Datos!$AK$2,15,"")</f>
        <v/>
      </c>
      <c r="BM87" s="132" t="str">
        <f>IF(AF87=Datos!$AL$2,15,"")</f>
        <v/>
      </c>
      <c r="BN87" s="132" t="str">
        <f>IF(AH87=Datos!$AM$2,15,"")</f>
        <v/>
      </c>
      <c r="BO87" s="132" t="str">
        <f>IF(AJ87=Datos!$AN$2,10,IF(AJ87=Datos!$AN$3,5,IF(AJ87=Datos!$AN$4,"","")))</f>
        <v/>
      </c>
      <c r="BP87" s="132">
        <f t="shared" ref="BP87:BP95" si="4">SUM(BI87:BO87)</f>
        <v>0</v>
      </c>
      <c r="BQ87" s="132" t="str">
        <f>IF(D87="","",IF(BP87&gt;=96,Datos!$AO$2,IF(BP87&gt;=86,Datos!$AO$3,IF(BP87&lt;86,Datos!$AO$4,""))))</f>
        <v/>
      </c>
      <c r="BR87" s="132" t="str">
        <f>IF(AN87="","",IF(AN87=Datos!$AP$2,Datos!$AO$2,IF(AN87=Datos!$AP$3,Datos!$AO$3,IF(AN87=Datos!$AP$4,Datos!$AO$4,""))))</f>
        <v/>
      </c>
      <c r="BS87" s="132" t="str">
        <f t="shared" ref="BS87:BS95" si="5">IF(AND(BQ87=$BS$85,BR87=$BS$85),$BS$85,"")</f>
        <v/>
      </c>
      <c r="BT87" s="132" t="str">
        <f t="shared" ref="BT87:BT95" si="6">IF(AND(BQ87=$BS$85,BR87=$BT$85),$BT$85,IF(AND(BQ87=$BT$85,BR87=$BS$85),$BT$85,IF(AND(BQ87=$BT$85,BR87=$BT$85),$BT$85,"")))</f>
        <v/>
      </c>
      <c r="BU87" s="132" t="str">
        <f t="shared" ref="BU87:BU95" si="7">IF(AND(BQ87=$BS$85,BR87=$BU$85),$BU$85,IF(AND(BQ87=$BT$85,BR87=$BU$85),$BU$85,IF(AND(BQ87=$BU$85,BR87=$BS$85),$BU$85,IF(AND(BQ87=$BU$85,BR87=$BT$85),$BU$85,IF(AND(BQ87=$BU$85,BR87=$BU$85),$BU$85,"")))))</f>
        <v/>
      </c>
      <c r="BV87" s="132" t="str">
        <f t="shared" ref="BV87:BV95" si="8">IF(BS87&lt;&gt;"",BS87,IF(BT87&lt;&gt;"",BT87,IF(BU87&lt;&gt;"",BU87,"")))</f>
        <v/>
      </c>
      <c r="BW87" s="132" t="str">
        <f>IF(BV87=Datos!$AO$2,100,IF(BV87=Datos!$AO$3,50,IF(BV87=Datos!$AO$4,0,"")))</f>
        <v/>
      </c>
      <c r="BX87" s="139"/>
      <c r="BY87" s="139"/>
      <c r="BZ87" s="138"/>
    </row>
    <row r="88" spans="1:78" ht="26.25" customHeight="1">
      <c r="A88" s="56"/>
      <c r="B88" s="57"/>
      <c r="C88" s="57"/>
      <c r="D88" s="859"/>
      <c r="E88" s="859"/>
      <c r="F88" s="859"/>
      <c r="G88" s="859"/>
      <c r="H88" s="859"/>
      <c r="I88" s="859"/>
      <c r="J88" s="859"/>
      <c r="K88" s="859"/>
      <c r="L88" s="859"/>
      <c r="M88" s="859"/>
      <c r="N88" s="859"/>
      <c r="O88" s="859"/>
      <c r="P88" s="859"/>
      <c r="Q88" s="859"/>
      <c r="R88" s="859"/>
      <c r="S88" s="859"/>
      <c r="T88" s="860" t="str">
        <f t="shared" si="0"/>
        <v/>
      </c>
      <c r="U88" s="860"/>
      <c r="V88" s="860"/>
      <c r="W88" s="860"/>
      <c r="X88" s="798"/>
      <c r="Y88" s="800"/>
      <c r="Z88" s="798"/>
      <c r="AA88" s="800"/>
      <c r="AB88" s="798"/>
      <c r="AC88" s="800"/>
      <c r="AD88" s="798"/>
      <c r="AE88" s="800"/>
      <c r="AF88" s="798"/>
      <c r="AG88" s="800"/>
      <c r="AH88" s="798"/>
      <c r="AI88" s="800"/>
      <c r="AJ88" s="798"/>
      <c r="AK88" s="800"/>
      <c r="AL88" s="796" t="str">
        <f t="shared" si="1"/>
        <v/>
      </c>
      <c r="AM88" s="797"/>
      <c r="AN88" s="798"/>
      <c r="AO88" s="799"/>
      <c r="AP88" s="799"/>
      <c r="AQ88" s="800"/>
      <c r="AR88" s="796" t="str">
        <f t="shared" si="3"/>
        <v/>
      </c>
      <c r="AS88" s="797"/>
      <c r="AT88" s="796" t="str">
        <f t="shared" si="2"/>
        <v/>
      </c>
      <c r="AU88" s="801"/>
      <c r="AV88" s="797"/>
      <c r="AW88" s="805"/>
      <c r="AX88" s="806"/>
      <c r="AY88" s="807"/>
      <c r="AZ88" s="805"/>
      <c r="BA88" s="806"/>
      <c r="BB88" s="807"/>
      <c r="BC88" s="786"/>
      <c r="BD88" s="787"/>
      <c r="BE88" s="787"/>
      <c r="BF88" s="787"/>
      <c r="BG88" s="788"/>
      <c r="BI88" s="132" t="str">
        <f>IF(X88=Datos!$AH$2,15,"")</f>
        <v/>
      </c>
      <c r="BJ88" s="132" t="str">
        <f>IF(Z88=Datos!$AI$2,15,"")</f>
        <v/>
      </c>
      <c r="BK88" s="132" t="str">
        <f>IF(AB88=Datos!$AJ$2,15,"")</f>
        <v/>
      </c>
      <c r="BL88" s="132" t="str">
        <f>IF(AD88=Datos!$AK$2,15,"")</f>
        <v/>
      </c>
      <c r="BM88" s="132" t="str">
        <f>IF(AF88=Datos!$AL$2,15,"")</f>
        <v/>
      </c>
      <c r="BN88" s="132" t="str">
        <f>IF(AH88=Datos!$AM$2,15,"")</f>
        <v/>
      </c>
      <c r="BO88" s="132" t="str">
        <f>IF(AJ88=Datos!$AN$2,10,IF(AJ88=Datos!$AN$3,5,IF(AJ88=Datos!$AN$4,"","")))</f>
        <v/>
      </c>
      <c r="BP88" s="132">
        <f t="shared" si="4"/>
        <v>0</v>
      </c>
      <c r="BQ88" s="132" t="str">
        <f>IF(D88="","",IF(BP88&gt;=96,Datos!$AO$2,IF(BP88&gt;=86,Datos!$AO$3,IF(BP88&lt;86,Datos!$AO$4,""))))</f>
        <v/>
      </c>
      <c r="BR88" s="132" t="str">
        <f>IF(AN88="","",IF(AN88=Datos!$AP$2,Datos!$AO$2,IF(AN88=Datos!$AP$3,Datos!$AO$3,IF(AN88=Datos!$AP$4,Datos!$AO$4,""))))</f>
        <v/>
      </c>
      <c r="BS88" s="132" t="str">
        <f t="shared" si="5"/>
        <v/>
      </c>
      <c r="BT88" s="132" t="str">
        <f t="shared" si="6"/>
        <v/>
      </c>
      <c r="BU88" s="132" t="str">
        <f t="shared" si="7"/>
        <v/>
      </c>
      <c r="BV88" s="132" t="str">
        <f t="shared" si="8"/>
        <v/>
      </c>
      <c r="BW88" s="132" t="str">
        <f>IF(BV88=Datos!$AO$2,100,IF(BV88=Datos!$AO$3,50,IF(BV88=Datos!$AO$4,0,"")))</f>
        <v/>
      </c>
      <c r="BX88" s="139"/>
      <c r="BY88" s="139"/>
      <c r="BZ88" s="138"/>
    </row>
    <row r="89" spans="1:78" ht="26.25" customHeight="1">
      <c r="A89" s="56"/>
      <c r="B89" s="57"/>
      <c r="C89" s="57"/>
      <c r="D89" s="859"/>
      <c r="E89" s="859"/>
      <c r="F89" s="859"/>
      <c r="G89" s="859"/>
      <c r="H89" s="859"/>
      <c r="I89" s="859"/>
      <c r="J89" s="859"/>
      <c r="K89" s="859"/>
      <c r="L89" s="859"/>
      <c r="M89" s="859"/>
      <c r="N89" s="859"/>
      <c r="O89" s="859"/>
      <c r="P89" s="859"/>
      <c r="Q89" s="859"/>
      <c r="R89" s="859"/>
      <c r="S89" s="859"/>
      <c r="T89" s="860" t="str">
        <f t="shared" si="0"/>
        <v/>
      </c>
      <c r="U89" s="860"/>
      <c r="V89" s="860"/>
      <c r="W89" s="860"/>
      <c r="X89" s="798"/>
      <c r="Y89" s="800"/>
      <c r="Z89" s="798"/>
      <c r="AA89" s="800"/>
      <c r="AB89" s="798"/>
      <c r="AC89" s="800"/>
      <c r="AD89" s="798"/>
      <c r="AE89" s="800"/>
      <c r="AF89" s="798"/>
      <c r="AG89" s="800"/>
      <c r="AH89" s="798"/>
      <c r="AI89" s="800"/>
      <c r="AJ89" s="798"/>
      <c r="AK89" s="800"/>
      <c r="AL89" s="796" t="str">
        <f t="shared" si="1"/>
        <v/>
      </c>
      <c r="AM89" s="797"/>
      <c r="AN89" s="798"/>
      <c r="AO89" s="799"/>
      <c r="AP89" s="799"/>
      <c r="AQ89" s="800"/>
      <c r="AR89" s="796" t="str">
        <f t="shared" si="3"/>
        <v/>
      </c>
      <c r="AS89" s="797"/>
      <c r="AT89" s="796" t="str">
        <f t="shared" si="2"/>
        <v/>
      </c>
      <c r="AU89" s="801"/>
      <c r="AV89" s="797"/>
      <c r="AW89" s="805"/>
      <c r="AX89" s="806"/>
      <c r="AY89" s="807"/>
      <c r="AZ89" s="805"/>
      <c r="BA89" s="806"/>
      <c r="BB89" s="807"/>
      <c r="BC89" s="786"/>
      <c r="BD89" s="787"/>
      <c r="BE89" s="787"/>
      <c r="BF89" s="787"/>
      <c r="BG89" s="788"/>
      <c r="BI89" s="132" t="str">
        <f>IF(X89=Datos!$AH$2,15,"")</f>
        <v/>
      </c>
      <c r="BJ89" s="132" t="str">
        <f>IF(Z89=Datos!$AI$2,15,"")</f>
        <v/>
      </c>
      <c r="BK89" s="132" t="str">
        <f>IF(AB89=Datos!$AJ$2,15,"")</f>
        <v/>
      </c>
      <c r="BL89" s="132" t="str">
        <f>IF(AD89=Datos!$AK$2,15,"")</f>
        <v/>
      </c>
      <c r="BM89" s="132" t="str">
        <f>IF(AF89=Datos!$AL$2,15,"")</f>
        <v/>
      </c>
      <c r="BN89" s="132" t="str">
        <f>IF(AH89=Datos!$AM$2,15,"")</f>
        <v/>
      </c>
      <c r="BO89" s="132" t="str">
        <f>IF(AJ89=Datos!$AN$2,10,IF(AJ89=Datos!$AN$3,5,IF(AJ89=Datos!$AN$4,"","")))</f>
        <v/>
      </c>
      <c r="BP89" s="132">
        <f t="shared" si="4"/>
        <v>0</v>
      </c>
      <c r="BQ89" s="132" t="str">
        <f>IF(D89="","",IF(BP89&gt;=96,Datos!$AO$2,IF(BP89&gt;=86,Datos!$AO$3,IF(BP89&lt;86,Datos!$AO$4,""))))</f>
        <v/>
      </c>
      <c r="BR89" s="132" t="str">
        <f>IF(AN89="","",IF(AN89=Datos!$AP$2,Datos!$AO$2,IF(AN89=Datos!$AP$3,Datos!$AO$3,IF(AN89=Datos!$AP$4,Datos!$AO$4,""))))</f>
        <v/>
      </c>
      <c r="BS89" s="132" t="str">
        <f t="shared" si="5"/>
        <v/>
      </c>
      <c r="BT89" s="132" t="str">
        <f t="shared" si="6"/>
        <v/>
      </c>
      <c r="BU89" s="132" t="str">
        <f t="shared" si="7"/>
        <v/>
      </c>
      <c r="BV89" s="132" t="str">
        <f t="shared" si="8"/>
        <v/>
      </c>
      <c r="BW89" s="132" t="str">
        <f>IF(BV89=Datos!$AO$2,100,IF(BV89=Datos!$AO$3,50,IF(BV89=Datos!$AO$4,0,"")))</f>
        <v/>
      </c>
      <c r="BX89" s="139"/>
      <c r="BY89" s="139"/>
      <c r="BZ89" s="138"/>
    </row>
    <row r="90" spans="1:78" ht="26.25" customHeight="1">
      <c r="A90" s="56"/>
      <c r="B90" s="57"/>
      <c r="C90" s="57"/>
      <c r="D90" s="859"/>
      <c r="E90" s="859"/>
      <c r="F90" s="859"/>
      <c r="G90" s="859"/>
      <c r="H90" s="859"/>
      <c r="I90" s="859"/>
      <c r="J90" s="859"/>
      <c r="K90" s="859"/>
      <c r="L90" s="859"/>
      <c r="M90" s="859"/>
      <c r="N90" s="859"/>
      <c r="O90" s="859"/>
      <c r="P90" s="859"/>
      <c r="Q90" s="859"/>
      <c r="R90" s="859"/>
      <c r="S90" s="859"/>
      <c r="T90" s="860" t="str">
        <f t="shared" si="0"/>
        <v/>
      </c>
      <c r="U90" s="860"/>
      <c r="V90" s="860"/>
      <c r="W90" s="860"/>
      <c r="X90" s="798"/>
      <c r="Y90" s="800"/>
      <c r="Z90" s="798"/>
      <c r="AA90" s="800"/>
      <c r="AB90" s="798"/>
      <c r="AC90" s="800"/>
      <c r="AD90" s="798"/>
      <c r="AE90" s="800"/>
      <c r="AF90" s="798"/>
      <c r="AG90" s="800"/>
      <c r="AH90" s="798"/>
      <c r="AI90" s="800"/>
      <c r="AJ90" s="798"/>
      <c r="AK90" s="800"/>
      <c r="AL90" s="796" t="str">
        <f t="shared" si="1"/>
        <v/>
      </c>
      <c r="AM90" s="797"/>
      <c r="AN90" s="798"/>
      <c r="AO90" s="799"/>
      <c r="AP90" s="799"/>
      <c r="AQ90" s="800"/>
      <c r="AR90" s="796" t="str">
        <f t="shared" si="3"/>
        <v/>
      </c>
      <c r="AS90" s="797"/>
      <c r="AT90" s="796" t="str">
        <f t="shared" si="2"/>
        <v/>
      </c>
      <c r="AU90" s="801"/>
      <c r="AV90" s="797"/>
      <c r="AW90" s="805"/>
      <c r="AX90" s="806"/>
      <c r="AY90" s="807"/>
      <c r="AZ90" s="805"/>
      <c r="BA90" s="806"/>
      <c r="BB90" s="807"/>
      <c r="BC90" s="786"/>
      <c r="BD90" s="787"/>
      <c r="BE90" s="787"/>
      <c r="BF90" s="787"/>
      <c r="BG90" s="788"/>
      <c r="BI90" s="132" t="str">
        <f>IF(X90=Datos!$AH$2,15,"")</f>
        <v/>
      </c>
      <c r="BJ90" s="132" t="str">
        <f>IF(Z90=Datos!$AI$2,15,"")</f>
        <v/>
      </c>
      <c r="BK90" s="132" t="str">
        <f>IF(AB90=Datos!$AJ$2,15,"")</f>
        <v/>
      </c>
      <c r="BL90" s="132" t="str">
        <f>IF(AD90=Datos!$AK$2,15,"")</f>
        <v/>
      </c>
      <c r="BM90" s="132" t="str">
        <f>IF(AF90=Datos!$AL$2,15,"")</f>
        <v/>
      </c>
      <c r="BN90" s="132" t="str">
        <f>IF(AH90=Datos!$AM$2,15,"")</f>
        <v/>
      </c>
      <c r="BO90" s="132" t="str">
        <f>IF(AJ90=Datos!$AN$2,10,IF(AJ90=Datos!$AN$3,5,IF(AJ90=Datos!$AN$4,"","")))</f>
        <v/>
      </c>
      <c r="BP90" s="132">
        <f t="shared" si="4"/>
        <v>0</v>
      </c>
      <c r="BQ90" s="132" t="str">
        <f>IF(D90="","",IF(BP90&gt;=96,Datos!$AO$2,IF(BP90&gt;=86,Datos!$AO$3,IF(BP90&lt;86,Datos!$AO$4,""))))</f>
        <v/>
      </c>
      <c r="BR90" s="132" t="str">
        <f>IF(AN90="","",IF(AN90=Datos!$AP$2,Datos!$AO$2,IF(AN90=Datos!$AP$3,Datos!$AO$3,IF(AN90=Datos!$AP$4,Datos!$AO$4,""))))</f>
        <v/>
      </c>
      <c r="BS90" s="132" t="str">
        <f t="shared" si="5"/>
        <v/>
      </c>
      <c r="BT90" s="132" t="str">
        <f t="shared" si="6"/>
        <v/>
      </c>
      <c r="BU90" s="132" t="str">
        <f t="shared" si="7"/>
        <v/>
      </c>
      <c r="BV90" s="132" t="str">
        <f t="shared" si="8"/>
        <v/>
      </c>
      <c r="BW90" s="132" t="str">
        <f>IF(BV90=Datos!$AO$2,100,IF(BV90=Datos!$AO$3,50,IF(BV90=Datos!$AO$4,0,"")))</f>
        <v/>
      </c>
      <c r="BX90" s="139"/>
      <c r="BY90" s="139"/>
      <c r="BZ90" s="138"/>
    </row>
    <row r="91" spans="1:78" ht="26.25" customHeight="1">
      <c r="A91" s="56"/>
      <c r="B91" s="57"/>
      <c r="C91" s="57"/>
      <c r="D91" s="859"/>
      <c r="E91" s="859"/>
      <c r="F91" s="859"/>
      <c r="G91" s="859"/>
      <c r="H91" s="859"/>
      <c r="I91" s="859"/>
      <c r="J91" s="859"/>
      <c r="K91" s="859"/>
      <c r="L91" s="859"/>
      <c r="M91" s="859"/>
      <c r="N91" s="859"/>
      <c r="O91" s="859"/>
      <c r="P91" s="859"/>
      <c r="Q91" s="859"/>
      <c r="R91" s="859"/>
      <c r="S91" s="859"/>
      <c r="T91" s="860" t="str">
        <f t="shared" si="0"/>
        <v/>
      </c>
      <c r="U91" s="860"/>
      <c r="V91" s="860"/>
      <c r="W91" s="860"/>
      <c r="X91" s="798"/>
      <c r="Y91" s="800"/>
      <c r="Z91" s="798"/>
      <c r="AA91" s="800"/>
      <c r="AB91" s="798"/>
      <c r="AC91" s="800"/>
      <c r="AD91" s="798"/>
      <c r="AE91" s="800"/>
      <c r="AF91" s="798"/>
      <c r="AG91" s="800"/>
      <c r="AH91" s="798"/>
      <c r="AI91" s="800"/>
      <c r="AJ91" s="798"/>
      <c r="AK91" s="800"/>
      <c r="AL91" s="796" t="str">
        <f t="shared" si="1"/>
        <v/>
      </c>
      <c r="AM91" s="797"/>
      <c r="AN91" s="798"/>
      <c r="AO91" s="799"/>
      <c r="AP91" s="799"/>
      <c r="AQ91" s="800"/>
      <c r="AR91" s="796" t="str">
        <f t="shared" si="3"/>
        <v/>
      </c>
      <c r="AS91" s="797"/>
      <c r="AT91" s="796" t="str">
        <f t="shared" si="2"/>
        <v/>
      </c>
      <c r="AU91" s="801"/>
      <c r="AV91" s="797"/>
      <c r="AW91" s="805"/>
      <c r="AX91" s="806"/>
      <c r="AY91" s="807"/>
      <c r="AZ91" s="805"/>
      <c r="BA91" s="806"/>
      <c r="BB91" s="807"/>
      <c r="BC91" s="786"/>
      <c r="BD91" s="787"/>
      <c r="BE91" s="787"/>
      <c r="BF91" s="787"/>
      <c r="BG91" s="788"/>
      <c r="BI91" s="132" t="str">
        <f>IF(X91=Datos!$AH$2,15,"")</f>
        <v/>
      </c>
      <c r="BJ91" s="132" t="str">
        <f>IF(Z91=Datos!$AI$2,15,"")</f>
        <v/>
      </c>
      <c r="BK91" s="132" t="str">
        <f>IF(AB91=Datos!$AJ$2,15,"")</f>
        <v/>
      </c>
      <c r="BL91" s="132" t="str">
        <f>IF(AD91=Datos!$AK$2,15,"")</f>
        <v/>
      </c>
      <c r="BM91" s="132" t="str">
        <f>IF(AF91=Datos!$AL$2,15,"")</f>
        <v/>
      </c>
      <c r="BN91" s="132" t="str">
        <f>IF(AH91=Datos!$AM$2,15,"")</f>
        <v/>
      </c>
      <c r="BO91" s="132" t="str">
        <f>IF(AJ91=Datos!$AN$2,10,IF(AJ91=Datos!$AN$3,5,IF(AJ91=Datos!$AN$4,"","")))</f>
        <v/>
      </c>
      <c r="BP91" s="132">
        <f t="shared" si="4"/>
        <v>0</v>
      </c>
      <c r="BQ91" s="132" t="str">
        <f>IF(D91="","",IF(BP91&gt;=96,Datos!$AO$2,IF(BP91&gt;=86,Datos!$AO$3,IF(BP91&lt;86,Datos!$AO$4,""))))</f>
        <v/>
      </c>
      <c r="BR91" s="132" t="str">
        <f>IF(AN91="","",IF(AN91=Datos!$AP$2,Datos!$AO$2,IF(AN91=Datos!$AP$3,Datos!$AO$3,IF(AN91=Datos!$AP$4,Datos!$AO$4,""))))</f>
        <v/>
      </c>
      <c r="BS91" s="132" t="str">
        <f t="shared" si="5"/>
        <v/>
      </c>
      <c r="BT91" s="132" t="str">
        <f t="shared" si="6"/>
        <v/>
      </c>
      <c r="BU91" s="132" t="str">
        <f t="shared" si="7"/>
        <v/>
      </c>
      <c r="BV91" s="132" t="str">
        <f t="shared" si="8"/>
        <v/>
      </c>
      <c r="BW91" s="132" t="str">
        <f>IF(BV91=Datos!$AO$2,100,IF(BV91=Datos!$AO$3,50,IF(BV91=Datos!$AO$4,0,"")))</f>
        <v/>
      </c>
      <c r="BX91" s="139"/>
      <c r="BY91" s="139"/>
      <c r="BZ91" s="138"/>
    </row>
    <row r="92" spans="1:78" ht="26.25" customHeight="1">
      <c r="A92" s="56"/>
      <c r="B92" s="57"/>
      <c r="C92" s="57"/>
      <c r="D92" s="859"/>
      <c r="E92" s="859"/>
      <c r="F92" s="859"/>
      <c r="G92" s="859"/>
      <c r="H92" s="859"/>
      <c r="I92" s="859"/>
      <c r="J92" s="859"/>
      <c r="K92" s="859"/>
      <c r="L92" s="859"/>
      <c r="M92" s="859"/>
      <c r="N92" s="859"/>
      <c r="O92" s="859"/>
      <c r="P92" s="859"/>
      <c r="Q92" s="859"/>
      <c r="R92" s="859"/>
      <c r="S92" s="859"/>
      <c r="T92" s="860" t="str">
        <f t="shared" si="0"/>
        <v/>
      </c>
      <c r="U92" s="860"/>
      <c r="V92" s="860"/>
      <c r="W92" s="860"/>
      <c r="X92" s="798"/>
      <c r="Y92" s="800"/>
      <c r="Z92" s="798"/>
      <c r="AA92" s="800"/>
      <c r="AB92" s="798"/>
      <c r="AC92" s="800"/>
      <c r="AD92" s="798"/>
      <c r="AE92" s="800"/>
      <c r="AF92" s="798"/>
      <c r="AG92" s="800"/>
      <c r="AH92" s="798"/>
      <c r="AI92" s="800"/>
      <c r="AJ92" s="798"/>
      <c r="AK92" s="800"/>
      <c r="AL92" s="796" t="str">
        <f t="shared" si="1"/>
        <v/>
      </c>
      <c r="AM92" s="797"/>
      <c r="AN92" s="798"/>
      <c r="AO92" s="799"/>
      <c r="AP92" s="799"/>
      <c r="AQ92" s="800"/>
      <c r="AR92" s="796" t="str">
        <f t="shared" si="3"/>
        <v/>
      </c>
      <c r="AS92" s="797"/>
      <c r="AT92" s="796" t="str">
        <f t="shared" si="2"/>
        <v/>
      </c>
      <c r="AU92" s="801"/>
      <c r="AV92" s="797"/>
      <c r="AW92" s="805"/>
      <c r="AX92" s="806"/>
      <c r="AY92" s="807"/>
      <c r="AZ92" s="805"/>
      <c r="BA92" s="806"/>
      <c r="BB92" s="807"/>
      <c r="BC92" s="786"/>
      <c r="BD92" s="787"/>
      <c r="BE92" s="787"/>
      <c r="BF92" s="787"/>
      <c r="BG92" s="788"/>
      <c r="BI92" s="132" t="str">
        <f>IF(X92=Datos!$AH$2,15,"")</f>
        <v/>
      </c>
      <c r="BJ92" s="132" t="str">
        <f>IF(Z92=Datos!$AI$2,15,"")</f>
        <v/>
      </c>
      <c r="BK92" s="132" t="str">
        <f>IF(AB92=Datos!$AJ$2,15,"")</f>
        <v/>
      </c>
      <c r="BL92" s="132" t="str">
        <f>IF(AD92=Datos!$AK$2,15,"")</f>
        <v/>
      </c>
      <c r="BM92" s="132" t="str">
        <f>IF(AF92=Datos!$AL$2,15,"")</f>
        <v/>
      </c>
      <c r="BN92" s="132" t="str">
        <f>IF(AH92=Datos!$AM$2,15,"")</f>
        <v/>
      </c>
      <c r="BO92" s="132" t="str">
        <f>IF(AJ92=Datos!$AN$2,10,IF(AJ92=Datos!$AN$3,5,IF(AJ92=Datos!$AN$4,"","")))</f>
        <v/>
      </c>
      <c r="BP92" s="132">
        <f t="shared" si="4"/>
        <v>0</v>
      </c>
      <c r="BQ92" s="132" t="str">
        <f>IF(D92="","",IF(BP92&gt;=96,Datos!$AO$2,IF(BP92&gt;=86,Datos!$AO$3,IF(BP92&lt;86,Datos!$AO$4,""))))</f>
        <v/>
      </c>
      <c r="BR92" s="132" t="str">
        <f>IF(AN92="","",IF(AN92=Datos!$AP$2,Datos!$AO$2,IF(AN92=Datos!$AP$3,Datos!$AO$3,IF(AN92=Datos!$AP$4,Datos!$AO$4,""))))</f>
        <v/>
      </c>
      <c r="BS92" s="132" t="str">
        <f t="shared" si="5"/>
        <v/>
      </c>
      <c r="BT92" s="132" t="str">
        <f t="shared" si="6"/>
        <v/>
      </c>
      <c r="BU92" s="132" t="str">
        <f t="shared" si="7"/>
        <v/>
      </c>
      <c r="BV92" s="132" t="str">
        <f t="shared" si="8"/>
        <v/>
      </c>
      <c r="BW92" s="132" t="str">
        <f>IF(BV92=Datos!$AO$2,100,IF(BV92=Datos!$AO$3,50,IF(BV92=Datos!$AO$4,0,"")))</f>
        <v/>
      </c>
      <c r="BX92" s="139"/>
      <c r="BY92" s="139"/>
      <c r="BZ92" s="138"/>
    </row>
    <row r="93" spans="1:78" ht="26.25" customHeight="1">
      <c r="A93" s="56"/>
      <c r="B93" s="57"/>
      <c r="C93" s="57"/>
      <c r="D93" s="859"/>
      <c r="E93" s="859"/>
      <c r="F93" s="859"/>
      <c r="G93" s="859"/>
      <c r="H93" s="859"/>
      <c r="I93" s="859"/>
      <c r="J93" s="859"/>
      <c r="K93" s="859"/>
      <c r="L93" s="859"/>
      <c r="M93" s="859"/>
      <c r="N93" s="859"/>
      <c r="O93" s="859"/>
      <c r="P93" s="859"/>
      <c r="Q93" s="859"/>
      <c r="R93" s="859"/>
      <c r="S93" s="859"/>
      <c r="T93" s="860" t="str">
        <f t="shared" si="0"/>
        <v/>
      </c>
      <c r="U93" s="860"/>
      <c r="V93" s="860"/>
      <c r="W93" s="860"/>
      <c r="X93" s="798"/>
      <c r="Y93" s="800"/>
      <c r="Z93" s="798"/>
      <c r="AA93" s="800"/>
      <c r="AB93" s="798"/>
      <c r="AC93" s="800"/>
      <c r="AD93" s="798"/>
      <c r="AE93" s="800"/>
      <c r="AF93" s="798"/>
      <c r="AG93" s="800"/>
      <c r="AH93" s="798"/>
      <c r="AI93" s="800"/>
      <c r="AJ93" s="798"/>
      <c r="AK93" s="800"/>
      <c r="AL93" s="796" t="str">
        <f t="shared" si="1"/>
        <v/>
      </c>
      <c r="AM93" s="797"/>
      <c r="AN93" s="798"/>
      <c r="AO93" s="799"/>
      <c r="AP93" s="799"/>
      <c r="AQ93" s="800"/>
      <c r="AR93" s="796" t="str">
        <f t="shared" si="3"/>
        <v/>
      </c>
      <c r="AS93" s="797"/>
      <c r="AT93" s="796" t="str">
        <f t="shared" si="2"/>
        <v/>
      </c>
      <c r="AU93" s="801"/>
      <c r="AV93" s="797"/>
      <c r="AW93" s="805"/>
      <c r="AX93" s="806"/>
      <c r="AY93" s="807"/>
      <c r="AZ93" s="805"/>
      <c r="BA93" s="806"/>
      <c r="BB93" s="807"/>
      <c r="BC93" s="786"/>
      <c r="BD93" s="787"/>
      <c r="BE93" s="787"/>
      <c r="BF93" s="787"/>
      <c r="BG93" s="788"/>
      <c r="BI93" s="132" t="str">
        <f>IF(X93=Datos!$AH$2,15,"")</f>
        <v/>
      </c>
      <c r="BJ93" s="132" t="str">
        <f>IF(Z93=Datos!$AI$2,15,"")</f>
        <v/>
      </c>
      <c r="BK93" s="132" t="str">
        <f>IF(AB93=Datos!$AJ$2,15,"")</f>
        <v/>
      </c>
      <c r="BL93" s="132" t="str">
        <f>IF(AD93=Datos!$AK$2,15,"")</f>
        <v/>
      </c>
      <c r="BM93" s="132" t="str">
        <f>IF(AF93=Datos!$AL$2,15,"")</f>
        <v/>
      </c>
      <c r="BN93" s="132" t="str">
        <f>IF(AH93=Datos!$AM$2,15,"")</f>
        <v/>
      </c>
      <c r="BO93" s="132" t="str">
        <f>IF(AJ93=Datos!$AN$2,10,IF(AJ93=Datos!$AN$3,5,IF(AJ93=Datos!$AN$4,"","")))</f>
        <v/>
      </c>
      <c r="BP93" s="132">
        <f t="shared" si="4"/>
        <v>0</v>
      </c>
      <c r="BQ93" s="132" t="str">
        <f>IF(D93="","",IF(BP93&gt;=96,Datos!$AO$2,IF(BP93&gt;=86,Datos!$AO$3,IF(BP93&lt;86,Datos!$AO$4,""))))</f>
        <v/>
      </c>
      <c r="BR93" s="132" t="str">
        <f>IF(AN93="","",IF(AN93=Datos!$AP$2,Datos!$AO$2,IF(AN93=Datos!$AP$3,Datos!$AO$3,IF(AN93=Datos!$AP$4,Datos!$AO$4,""))))</f>
        <v/>
      </c>
      <c r="BS93" s="132" t="str">
        <f t="shared" si="5"/>
        <v/>
      </c>
      <c r="BT93" s="132" t="str">
        <f t="shared" si="6"/>
        <v/>
      </c>
      <c r="BU93" s="132" t="str">
        <f t="shared" si="7"/>
        <v/>
      </c>
      <c r="BV93" s="132" t="str">
        <f t="shared" si="8"/>
        <v/>
      </c>
      <c r="BW93" s="132" t="str">
        <f>IF(BV93=Datos!$AO$2,100,IF(BV93=Datos!$AO$3,50,IF(BV93=Datos!$AO$4,0,"")))</f>
        <v/>
      </c>
      <c r="BX93" s="139"/>
      <c r="BY93" s="139"/>
      <c r="BZ93" s="138"/>
    </row>
    <row r="94" spans="1:78" ht="26.25" customHeight="1">
      <c r="A94" s="56"/>
      <c r="B94" s="57"/>
      <c r="C94" s="57"/>
      <c r="D94" s="859"/>
      <c r="E94" s="859"/>
      <c r="F94" s="859"/>
      <c r="G94" s="859"/>
      <c r="H94" s="859"/>
      <c r="I94" s="859"/>
      <c r="J94" s="859"/>
      <c r="K94" s="859"/>
      <c r="L94" s="859"/>
      <c r="M94" s="859"/>
      <c r="N94" s="859"/>
      <c r="O94" s="859"/>
      <c r="P94" s="859"/>
      <c r="Q94" s="859"/>
      <c r="R94" s="859"/>
      <c r="S94" s="859"/>
      <c r="T94" s="860" t="str">
        <f t="shared" si="0"/>
        <v/>
      </c>
      <c r="U94" s="860"/>
      <c r="V94" s="860"/>
      <c r="W94" s="860"/>
      <c r="X94" s="798"/>
      <c r="Y94" s="800"/>
      <c r="Z94" s="798"/>
      <c r="AA94" s="800"/>
      <c r="AB94" s="798"/>
      <c r="AC94" s="800"/>
      <c r="AD94" s="798"/>
      <c r="AE94" s="800"/>
      <c r="AF94" s="798"/>
      <c r="AG94" s="800"/>
      <c r="AH94" s="798"/>
      <c r="AI94" s="800"/>
      <c r="AJ94" s="798"/>
      <c r="AK94" s="800"/>
      <c r="AL94" s="796" t="str">
        <f t="shared" si="1"/>
        <v/>
      </c>
      <c r="AM94" s="797"/>
      <c r="AN94" s="798"/>
      <c r="AO94" s="799"/>
      <c r="AP94" s="799"/>
      <c r="AQ94" s="800"/>
      <c r="AR94" s="796" t="str">
        <f t="shared" si="3"/>
        <v/>
      </c>
      <c r="AS94" s="797"/>
      <c r="AT94" s="796" t="str">
        <f t="shared" si="2"/>
        <v/>
      </c>
      <c r="AU94" s="801"/>
      <c r="AV94" s="797"/>
      <c r="AW94" s="805"/>
      <c r="AX94" s="806"/>
      <c r="AY94" s="807"/>
      <c r="AZ94" s="805"/>
      <c r="BA94" s="806"/>
      <c r="BB94" s="807"/>
      <c r="BC94" s="786"/>
      <c r="BD94" s="787"/>
      <c r="BE94" s="787"/>
      <c r="BF94" s="787"/>
      <c r="BG94" s="788"/>
      <c r="BI94" s="132" t="str">
        <f>IF(X94=Datos!$AH$2,15,"")</f>
        <v/>
      </c>
      <c r="BJ94" s="132" t="str">
        <f>IF(Z94=Datos!$AI$2,15,"")</f>
        <v/>
      </c>
      <c r="BK94" s="132" t="str">
        <f>IF(AB94=Datos!$AJ$2,15,"")</f>
        <v/>
      </c>
      <c r="BL94" s="132" t="str">
        <f>IF(AD94=Datos!$AK$2,15,"")</f>
        <v/>
      </c>
      <c r="BM94" s="132" t="str">
        <f>IF(AF94=Datos!$AL$2,15,"")</f>
        <v/>
      </c>
      <c r="BN94" s="132" t="str">
        <f>IF(AH94=Datos!$AM$2,15,"")</f>
        <v/>
      </c>
      <c r="BO94" s="132" t="str">
        <f>IF(AJ94=Datos!$AN$2,10,IF(AJ94=Datos!$AN$3,5,IF(AJ94=Datos!$AN$4,"","")))</f>
        <v/>
      </c>
      <c r="BP94" s="132">
        <f t="shared" si="4"/>
        <v>0</v>
      </c>
      <c r="BQ94" s="132" t="str">
        <f>IF(D94="","",IF(BP94&gt;=96,Datos!$AO$2,IF(BP94&gt;=86,Datos!$AO$3,IF(BP94&lt;86,Datos!$AO$4,""))))</f>
        <v/>
      </c>
      <c r="BR94" s="132" t="str">
        <f>IF(AN94="","",IF(AN94=Datos!$AP$2,Datos!$AO$2,IF(AN94=Datos!$AP$3,Datos!$AO$3,IF(AN94=Datos!$AP$4,Datos!$AO$4,""))))</f>
        <v/>
      </c>
      <c r="BS94" s="132" t="str">
        <f t="shared" si="5"/>
        <v/>
      </c>
      <c r="BT94" s="132" t="str">
        <f t="shared" si="6"/>
        <v/>
      </c>
      <c r="BU94" s="132" t="str">
        <f t="shared" si="7"/>
        <v/>
      </c>
      <c r="BV94" s="132" t="str">
        <f t="shared" si="8"/>
        <v/>
      </c>
      <c r="BW94" s="132" t="str">
        <f>IF(BV94=Datos!$AO$2,100,IF(BV94=Datos!$AO$3,50,IF(BV94=Datos!$AO$4,0,"")))</f>
        <v/>
      </c>
      <c r="BX94" s="139"/>
      <c r="BY94" s="139"/>
      <c r="BZ94" s="138"/>
    </row>
    <row r="95" spans="1:78" ht="26.25" customHeight="1">
      <c r="A95" s="56"/>
      <c r="B95" s="57"/>
      <c r="C95" s="57"/>
      <c r="D95" s="859"/>
      <c r="E95" s="859"/>
      <c r="F95" s="859"/>
      <c r="G95" s="859"/>
      <c r="H95" s="859"/>
      <c r="I95" s="859"/>
      <c r="J95" s="859"/>
      <c r="K95" s="859"/>
      <c r="L95" s="859"/>
      <c r="M95" s="859"/>
      <c r="N95" s="859"/>
      <c r="O95" s="859"/>
      <c r="P95" s="859"/>
      <c r="Q95" s="859"/>
      <c r="R95" s="859"/>
      <c r="S95" s="859"/>
      <c r="T95" s="860" t="str">
        <f t="shared" si="0"/>
        <v/>
      </c>
      <c r="U95" s="860"/>
      <c r="V95" s="860"/>
      <c r="W95" s="860"/>
      <c r="X95" s="798"/>
      <c r="Y95" s="800"/>
      <c r="Z95" s="798"/>
      <c r="AA95" s="800"/>
      <c r="AB95" s="798"/>
      <c r="AC95" s="800"/>
      <c r="AD95" s="798"/>
      <c r="AE95" s="800"/>
      <c r="AF95" s="798"/>
      <c r="AG95" s="800"/>
      <c r="AH95" s="798"/>
      <c r="AI95" s="800"/>
      <c r="AJ95" s="798"/>
      <c r="AK95" s="800"/>
      <c r="AL95" s="796" t="str">
        <f t="shared" si="1"/>
        <v/>
      </c>
      <c r="AM95" s="797"/>
      <c r="AN95" s="798"/>
      <c r="AO95" s="799"/>
      <c r="AP95" s="799"/>
      <c r="AQ95" s="800"/>
      <c r="AR95" s="796" t="str">
        <f t="shared" si="3"/>
        <v/>
      </c>
      <c r="AS95" s="797"/>
      <c r="AT95" s="796" t="str">
        <f t="shared" si="2"/>
        <v/>
      </c>
      <c r="AU95" s="801"/>
      <c r="AV95" s="797"/>
      <c r="AW95" s="808"/>
      <c r="AX95" s="809"/>
      <c r="AY95" s="810"/>
      <c r="AZ95" s="808"/>
      <c r="BA95" s="809"/>
      <c r="BB95" s="810"/>
      <c r="BC95" s="786"/>
      <c r="BD95" s="787"/>
      <c r="BE95" s="787"/>
      <c r="BF95" s="787"/>
      <c r="BG95" s="788"/>
      <c r="BI95" s="132" t="str">
        <f>IF(X95=Datos!$AH$2,15,"")</f>
        <v/>
      </c>
      <c r="BJ95" s="132" t="str">
        <f>IF(Z95=Datos!$AI$2,15,"")</f>
        <v/>
      </c>
      <c r="BK95" s="132" t="str">
        <f>IF(AB95=Datos!$AJ$2,15,"")</f>
        <v/>
      </c>
      <c r="BL95" s="132" t="str">
        <f>IF(AD95=Datos!$AK$2,15,"")</f>
        <v/>
      </c>
      <c r="BM95" s="132" t="str">
        <f>IF(AF95=Datos!$AL$2,15,"")</f>
        <v/>
      </c>
      <c r="BN95" s="132" t="str">
        <f>IF(AH95=Datos!$AM$2,15,"")</f>
        <v/>
      </c>
      <c r="BO95" s="132" t="str">
        <f>IF(AJ95=Datos!$AN$2,10,IF(AJ95=Datos!$AN$3,5,IF(AJ95=Datos!$AN$4,"","")))</f>
        <v/>
      </c>
      <c r="BP95" s="132">
        <f t="shared" si="4"/>
        <v>0</v>
      </c>
      <c r="BQ95" s="132" t="str">
        <f>IF(D95="","",IF(BP95&gt;=96,Datos!$AO$2,IF(BP95&gt;=86,Datos!$AO$3,IF(BP95&lt;86,Datos!$AO$4,""))))</f>
        <v/>
      </c>
      <c r="BR95" s="132" t="str">
        <f>IF(AN95="","",IF(AN95=Datos!$AP$2,Datos!$AO$2,IF(AN95=Datos!$AP$3,Datos!$AO$3,IF(AN95=Datos!$AP$4,Datos!$AO$4,""))))</f>
        <v/>
      </c>
      <c r="BS95" s="132" t="str">
        <f t="shared" si="5"/>
        <v/>
      </c>
      <c r="BT95" s="132" t="str">
        <f t="shared" si="6"/>
        <v/>
      </c>
      <c r="BU95" s="132" t="str">
        <f t="shared" si="7"/>
        <v/>
      </c>
      <c r="BV95" s="132" t="str">
        <f t="shared" si="8"/>
        <v/>
      </c>
      <c r="BW95" s="132" t="str">
        <f>IF(BV95=Datos!$AO$2,100,IF(BV95=Datos!$AO$3,50,IF(BV95=Datos!$AO$4,0,"")))</f>
        <v/>
      </c>
      <c r="BX95" s="139"/>
      <c r="BY95" s="139"/>
      <c r="BZ95" s="138"/>
    </row>
    <row r="96" spans="1:78" ht="15" customHeight="1">
      <c r="A96" s="56"/>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82"/>
      <c r="BF96" s="57"/>
      <c r="BG96" s="59"/>
      <c r="BI96" s="131"/>
      <c r="BJ96" s="131"/>
      <c r="BK96" s="131"/>
      <c r="BL96" s="131"/>
      <c r="BM96" s="131"/>
      <c r="BN96" s="131"/>
      <c r="BO96" s="131" t="s">
        <v>98</v>
      </c>
      <c r="BP96" s="131">
        <f>IF(COUNTA(D86:D95)=0,0,SUM(BP86:BP95)/(COUNTA(D86:D95)))</f>
        <v>0</v>
      </c>
      <c r="BV96" s="132" t="s">
        <v>382</v>
      </c>
      <c r="BW96" s="132">
        <f>IF(COUNTA(D86:D95)=0,0,SUM(BW86:BW95)/(COUNTA(D86:S95)))</f>
        <v>0</v>
      </c>
      <c r="BX96" s="137" t="str">
        <f>IF(BW96="","",IF(BW96=100,Datos!$AO$2,IF(BW96&gt;=50,Datos!$AO$3,Datos!$AO$4)))</f>
        <v>Débil</v>
      </c>
      <c r="BY96" s="137" t="str">
        <f>IF(AZ86="","",AZ86)</f>
        <v/>
      </c>
      <c r="BZ96" s="137" t="str">
        <f>IF(OR(BX96="",BY96=""),"",IF(AND(BX96=Datos!$AO$2,BY96=Datos!$AQ$2),2,IF(AND(BX96=Datos!$AO$2,BY96=Datos!$AQ$3),0,IF(AND(BX96=Datos!$AO$3,BY96=Datos!$AQ$2),1,IF(AND(BX96=Datos!$AO$3,BY96=Datos!$AQ$3),0,IF(BX96=Datos!$AO$4,0,""))))))</f>
        <v/>
      </c>
    </row>
    <row r="97" spans="1:78" ht="15" customHeight="1" thickBot="1">
      <c r="A97" s="56"/>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9"/>
    </row>
    <row r="98" spans="1:78" ht="32.25" customHeight="1">
      <c r="A98" s="56"/>
      <c r="B98" s="57"/>
      <c r="C98" s="57"/>
      <c r="D98" s="57"/>
      <c r="E98" s="57"/>
      <c r="F98" s="57"/>
      <c r="G98" s="57"/>
      <c r="H98" s="57"/>
      <c r="I98" s="57"/>
      <c r="J98" s="57"/>
      <c r="K98" s="57"/>
      <c r="L98" s="57"/>
      <c r="M98" s="57"/>
      <c r="N98" s="57"/>
      <c r="O98" s="57"/>
      <c r="P98" s="57"/>
      <c r="Q98" s="57"/>
      <c r="R98" s="57"/>
      <c r="S98" s="57"/>
      <c r="T98" s="57"/>
      <c r="U98" s="57"/>
      <c r="V98" s="57"/>
      <c r="W98" s="57"/>
      <c r="X98" s="841" t="s">
        <v>337</v>
      </c>
      <c r="Y98" s="842"/>
      <c r="Z98" s="842"/>
      <c r="AA98" s="842"/>
      <c r="AB98" s="842"/>
      <c r="AC98" s="842"/>
      <c r="AD98" s="842"/>
      <c r="AE98" s="842"/>
      <c r="AF98" s="842"/>
      <c r="AG98" s="842"/>
      <c r="AH98" s="842"/>
      <c r="AI98" s="842"/>
      <c r="AJ98" s="842"/>
      <c r="AK98" s="842"/>
      <c r="AL98" s="842"/>
      <c r="AM98" s="843"/>
      <c r="AN98" s="844" t="s">
        <v>379</v>
      </c>
      <c r="AO98" s="845"/>
      <c r="AP98" s="845"/>
      <c r="AQ98" s="845"/>
      <c r="AR98" s="845"/>
      <c r="AS98" s="846"/>
      <c r="AT98" s="57"/>
      <c r="AU98" s="57"/>
      <c r="AV98" s="57"/>
      <c r="AW98" s="57"/>
      <c r="AX98" s="57"/>
      <c r="AY98" s="57"/>
      <c r="AZ98" s="57"/>
      <c r="BA98" s="57"/>
      <c r="BB98" s="57"/>
      <c r="BC98" s="57"/>
      <c r="BD98" s="57"/>
      <c r="BE98" s="57"/>
      <c r="BF98" s="57"/>
      <c r="BG98" s="59"/>
    </row>
    <row r="99" spans="1:78" ht="15" customHeight="1">
      <c r="A99" s="56"/>
      <c r="B99" s="57"/>
      <c r="C99" s="57"/>
      <c r="D99" s="141"/>
      <c r="E99" s="141"/>
      <c r="F99" s="141"/>
      <c r="G99" s="141"/>
      <c r="H99" s="141"/>
      <c r="I99" s="141"/>
      <c r="J99" s="141"/>
      <c r="K99" s="141"/>
      <c r="L99" s="141"/>
      <c r="M99" s="141"/>
      <c r="N99" s="141"/>
      <c r="O99" s="141"/>
      <c r="P99" s="141"/>
      <c r="Q99" s="141"/>
      <c r="R99" s="141"/>
      <c r="S99" s="141"/>
      <c r="T99" s="141"/>
      <c r="U99" s="141"/>
      <c r="V99" s="141"/>
      <c r="W99" s="141"/>
      <c r="X99" s="861" t="s">
        <v>179</v>
      </c>
      <c r="Y99" s="861"/>
      <c r="Z99" s="861"/>
      <c r="AA99" s="861"/>
      <c r="AB99" s="861" t="s">
        <v>338</v>
      </c>
      <c r="AC99" s="861"/>
      <c r="AD99" s="861" t="s">
        <v>339</v>
      </c>
      <c r="AE99" s="861"/>
      <c r="AF99" s="861" t="s">
        <v>340</v>
      </c>
      <c r="AG99" s="861"/>
      <c r="AH99" s="869" t="s">
        <v>342</v>
      </c>
      <c r="AI99" s="870"/>
      <c r="AJ99" s="861" t="s">
        <v>341</v>
      </c>
      <c r="AK99" s="861"/>
      <c r="AL99" s="862" t="s">
        <v>364</v>
      </c>
      <c r="AM99" s="862"/>
      <c r="AN99" s="863" t="s">
        <v>371</v>
      </c>
      <c r="AO99" s="863"/>
      <c r="AP99" s="863"/>
      <c r="AQ99" s="863"/>
      <c r="AR99" s="862" t="s">
        <v>378</v>
      </c>
      <c r="AS99" s="862"/>
      <c r="AT99" s="141"/>
      <c r="AU99" s="141"/>
      <c r="AV99" s="141"/>
      <c r="AW99" s="141"/>
      <c r="AX99" s="141"/>
      <c r="AY99" s="141"/>
      <c r="AZ99" s="57"/>
      <c r="BA99" s="57"/>
      <c r="BB99" s="57"/>
      <c r="BC99" s="57"/>
      <c r="BD99" s="57"/>
      <c r="BE99" s="85"/>
      <c r="BF99" s="57"/>
      <c r="BG99" s="59"/>
      <c r="BS99" s="847" t="s">
        <v>385</v>
      </c>
      <c r="BT99" s="848"/>
      <c r="BU99" s="849"/>
      <c r="BV99" s="847" t="s">
        <v>386</v>
      </c>
      <c r="BW99" s="848"/>
      <c r="BX99" s="849"/>
    </row>
    <row r="100" spans="1:78" ht="217.5" customHeight="1">
      <c r="A100" s="56"/>
      <c r="B100" s="57"/>
      <c r="C100" s="57"/>
      <c r="D100" s="758" t="s">
        <v>399</v>
      </c>
      <c r="E100" s="758"/>
      <c r="F100" s="758"/>
      <c r="G100" s="758"/>
      <c r="H100" s="758"/>
      <c r="I100" s="758"/>
      <c r="J100" s="758"/>
      <c r="K100" s="758"/>
      <c r="L100" s="758"/>
      <c r="M100" s="758"/>
      <c r="N100" s="758"/>
      <c r="O100" s="758"/>
      <c r="P100" s="758"/>
      <c r="Q100" s="758"/>
      <c r="R100" s="758"/>
      <c r="S100" s="758"/>
      <c r="T100" s="864" t="s">
        <v>92</v>
      </c>
      <c r="U100" s="864"/>
      <c r="V100" s="864"/>
      <c r="W100" s="864"/>
      <c r="X100" s="865" t="s">
        <v>331</v>
      </c>
      <c r="Y100" s="865"/>
      <c r="Z100" s="865" t="s">
        <v>332</v>
      </c>
      <c r="AA100" s="865"/>
      <c r="AB100" s="865" t="s">
        <v>333</v>
      </c>
      <c r="AC100" s="865"/>
      <c r="AD100" s="865" t="s">
        <v>408</v>
      </c>
      <c r="AE100" s="865"/>
      <c r="AF100" s="865" t="s">
        <v>334</v>
      </c>
      <c r="AG100" s="865"/>
      <c r="AH100" s="865" t="s">
        <v>335</v>
      </c>
      <c r="AI100" s="865"/>
      <c r="AJ100" s="865" t="s">
        <v>336</v>
      </c>
      <c r="AK100" s="865"/>
      <c r="AL100" s="862"/>
      <c r="AM100" s="862"/>
      <c r="AN100" s="866" t="s">
        <v>372</v>
      </c>
      <c r="AO100" s="867"/>
      <c r="AP100" s="867"/>
      <c r="AQ100" s="868"/>
      <c r="AR100" s="862"/>
      <c r="AS100" s="862"/>
      <c r="AT100" s="838" t="s">
        <v>384</v>
      </c>
      <c r="AU100" s="839"/>
      <c r="AV100" s="840"/>
      <c r="AW100" s="838" t="s">
        <v>383</v>
      </c>
      <c r="AX100" s="839"/>
      <c r="AY100" s="840"/>
      <c r="AZ100" s="850" t="str">
        <f>IF(AK12=Datos!A6,"¿El conjunto de controles ayuda a incrementar el impacto?","¿El conjunto de controles ayuda a disminunir la impacto?")</f>
        <v>¿El conjunto de controles ayuda a disminunir la impacto?</v>
      </c>
      <c r="BA100" s="851"/>
      <c r="BB100" s="852"/>
      <c r="BC100" s="853" t="s">
        <v>413</v>
      </c>
      <c r="BD100" s="854"/>
      <c r="BE100" s="854"/>
      <c r="BF100" s="854"/>
      <c r="BG100" s="855"/>
      <c r="BI100" s="97" t="str">
        <f>$X$84</f>
        <v>Responsable</v>
      </c>
      <c r="BJ100" s="97" t="str">
        <f>$X$84</f>
        <v>Responsable</v>
      </c>
      <c r="BK100" s="97" t="str">
        <f>$AB$84</f>
        <v>Periodicidad</v>
      </c>
      <c r="BL100" s="97" t="str">
        <f>$AD$84</f>
        <v>Propósito</v>
      </c>
      <c r="BM100" s="97" t="str">
        <f>$AF$84</f>
        <v>Realización</v>
      </c>
      <c r="BN100" s="97" t="str">
        <f>$AH$84</f>
        <v>Observación</v>
      </c>
      <c r="BO100" s="97" t="str">
        <f>$AJ$84</f>
        <v>Evidencia</v>
      </c>
      <c r="BP100" s="98" t="s">
        <v>97</v>
      </c>
      <c r="BQ100" s="136" t="s">
        <v>366</v>
      </c>
      <c r="BR100" s="136" t="s">
        <v>377</v>
      </c>
      <c r="BS100" s="132" t="str">
        <f>Datos!$AO$2</f>
        <v>Fuerte</v>
      </c>
      <c r="BT100" s="132" t="str">
        <f>Datos!$AO$3</f>
        <v>Moderado</v>
      </c>
      <c r="BU100" s="132" t="str">
        <f>Datos!$AO$4</f>
        <v>Débil</v>
      </c>
      <c r="BV100" s="132" t="s">
        <v>365</v>
      </c>
      <c r="BW100" s="132" t="s">
        <v>380</v>
      </c>
      <c r="BX100" s="132" t="s">
        <v>381</v>
      </c>
      <c r="BY100" s="132" t="s">
        <v>398</v>
      </c>
      <c r="BZ100" s="132" t="s">
        <v>393</v>
      </c>
    </row>
    <row r="101" spans="1:78" ht="26.25" customHeight="1">
      <c r="A101" s="56"/>
      <c r="B101" s="57"/>
      <c r="C101" s="57"/>
      <c r="D101" s="859"/>
      <c r="E101" s="859"/>
      <c r="F101" s="859"/>
      <c r="G101" s="859"/>
      <c r="H101" s="859"/>
      <c r="I101" s="859"/>
      <c r="J101" s="859"/>
      <c r="K101" s="859"/>
      <c r="L101" s="859"/>
      <c r="M101" s="859"/>
      <c r="N101" s="859"/>
      <c r="O101" s="859"/>
      <c r="P101" s="859"/>
      <c r="Q101" s="859"/>
      <c r="R101" s="859"/>
      <c r="S101" s="859"/>
      <c r="T101" s="860" t="str">
        <f>IF(D101&lt;&gt;"","Detectivo","")</f>
        <v/>
      </c>
      <c r="U101" s="860"/>
      <c r="V101" s="860"/>
      <c r="W101" s="860"/>
      <c r="X101" s="798" t="s">
        <v>350</v>
      </c>
      <c r="Y101" s="800"/>
      <c r="Z101" s="798" t="s">
        <v>352</v>
      </c>
      <c r="AA101" s="800"/>
      <c r="AB101" s="798" t="s">
        <v>354</v>
      </c>
      <c r="AC101" s="800"/>
      <c r="AD101" s="798" t="s">
        <v>356</v>
      </c>
      <c r="AE101" s="800"/>
      <c r="AF101" s="798" t="s">
        <v>358</v>
      </c>
      <c r="AG101" s="800"/>
      <c r="AH101" s="798" t="s">
        <v>395</v>
      </c>
      <c r="AI101" s="800"/>
      <c r="AJ101" s="798" t="s">
        <v>360</v>
      </c>
      <c r="AK101" s="800"/>
      <c r="AL101" s="796" t="str">
        <f t="shared" ref="AL101:AL110" si="9">IF(D101&lt;&gt;"",BQ101,"")</f>
        <v/>
      </c>
      <c r="AM101" s="797"/>
      <c r="AN101" s="798" t="s">
        <v>374</v>
      </c>
      <c r="AO101" s="799"/>
      <c r="AP101" s="799"/>
      <c r="AQ101" s="800"/>
      <c r="AR101" s="796" t="str">
        <f t="shared" ref="AR101:AR110" si="10">IF(AN101&lt;&gt;"",BR101,"")</f>
        <v>Fuerte</v>
      </c>
      <c r="AS101" s="797"/>
      <c r="AT101" s="796" t="str">
        <f t="shared" ref="AT101:AT110" si="11">IF(BV101="","",BV101)</f>
        <v/>
      </c>
      <c r="AU101" s="801"/>
      <c r="AV101" s="797"/>
      <c r="AW101" s="802" t="str">
        <f>IF(OR(AT101="",BX111=""),"",BX111)</f>
        <v/>
      </c>
      <c r="AX101" s="803"/>
      <c r="AY101" s="804"/>
      <c r="AZ101" s="802" t="str">
        <f>IF(AW101="","",IF($AK$12=1,Datos!$AR$4,IF(BW$111&gt;=Datos!$AT$2,Datos!$AR$2,IF(BW$111&gt;=Datos!$AT$3,Datos!$AR$3,IF(BW$111&lt;Datos!$AT$3,Datos!$AR$4,"")))))</f>
        <v/>
      </c>
      <c r="BA101" s="803"/>
      <c r="BB101" s="804"/>
      <c r="BC101" s="786"/>
      <c r="BD101" s="787"/>
      <c r="BE101" s="787"/>
      <c r="BF101" s="787"/>
      <c r="BG101" s="788"/>
      <c r="BI101" s="132">
        <f>IF(X101=Datos!$AH$2,15,"")</f>
        <v>15</v>
      </c>
      <c r="BJ101" s="132">
        <f>IF(Z101=Datos!$AI$2,15,"")</f>
        <v>15</v>
      </c>
      <c r="BK101" s="132">
        <f>IF(AB101=Datos!$AJ$2,15,"")</f>
        <v>15</v>
      </c>
      <c r="BL101" s="132">
        <f>IF(AD101=Datos!$AK$2,15,"")</f>
        <v>15</v>
      </c>
      <c r="BM101" s="132">
        <f>IF(AF101=Datos!$AL$2,15,"")</f>
        <v>15</v>
      </c>
      <c r="BN101" s="132">
        <f>IF(AH101=Datos!$AM$2,15,"")</f>
        <v>15</v>
      </c>
      <c r="BO101" s="132">
        <f>IF(AJ101=Datos!$AN$2,10,IF(AJ101=Datos!$AN$3,5,IF(AJ101=Datos!$AN$4,"","")))</f>
        <v>10</v>
      </c>
      <c r="BP101" s="132">
        <f>SUM(BI101:BO101)</f>
        <v>100</v>
      </c>
      <c r="BQ101" s="132" t="str">
        <f>IF(D101="","",IF(BP101&gt;=96,Datos!$AO$2,IF(BP101&gt;=86,Datos!$AO$3,IF(BP101&lt;86,Datos!$AO$4,""))))</f>
        <v/>
      </c>
      <c r="BR101" s="132" t="str">
        <f>IF(AN101="","",IF(AN101=Datos!$AP$2,Datos!$AO$2,IF(AN101=Datos!$AP$3,Datos!$AO$3,IF(AN101=Datos!$AP$4,Datos!$AO$4,""))))</f>
        <v>Fuerte</v>
      </c>
      <c r="BS101" s="132" t="str">
        <f>IF(AND(BQ101=$BS$100,BR101=$BS$100),$BS$100,"")</f>
        <v/>
      </c>
      <c r="BT101" s="132" t="str">
        <f>IF(AND(BQ101=$BS$100,BR101=$BT$100),$BT$100,IF(AND(BQ101=$BT$100,BR101=$BS$100),$BT$100,IF(AND(BQ101=$BT$100,BR101=$BT$100),$BT$100,"")))</f>
        <v/>
      </c>
      <c r="BU101" s="132" t="str">
        <f>IF(AND(BQ101=$BS$100,BR101=$BU$100),$BU$100,IF(AND(BQ101=$BT$100,BR101=$BU$100),$BU$100,IF(AND(BQ101=$BU$100,BR101=$BS$100),$BU$100,IF(AND(BQ101=$BU$100,BR101=$BT$100),$BU$100,IF(AND(BQ101=$BU$100,BR101=$BU$100),$BU$100,"")))))</f>
        <v/>
      </c>
      <c r="BV101" s="132" t="str">
        <f>IF(BS101&lt;&gt;"",BS101,IF(BT101&lt;&gt;"",BT101,IF(BU101&lt;&gt;"",BU101,"")))</f>
        <v/>
      </c>
      <c r="BW101" s="132" t="str">
        <f>IF(BV101=Datos!$AO$2,100,IF(BV101=Datos!$AO$3,50,IF(BV101=Datos!$AO$4,0,"")))</f>
        <v/>
      </c>
      <c r="BX101" s="139"/>
      <c r="BY101" s="142"/>
      <c r="BZ101" s="138"/>
    </row>
    <row r="102" spans="1:78" ht="26.25" customHeight="1">
      <c r="A102" s="56"/>
      <c r="B102" s="57"/>
      <c r="C102" s="57"/>
      <c r="D102" s="859"/>
      <c r="E102" s="859"/>
      <c r="F102" s="859"/>
      <c r="G102" s="859"/>
      <c r="H102" s="859"/>
      <c r="I102" s="859"/>
      <c r="J102" s="859"/>
      <c r="K102" s="859"/>
      <c r="L102" s="859"/>
      <c r="M102" s="859"/>
      <c r="N102" s="859"/>
      <c r="O102" s="859"/>
      <c r="P102" s="859"/>
      <c r="Q102" s="859"/>
      <c r="R102" s="859"/>
      <c r="S102" s="859"/>
      <c r="T102" s="860" t="str">
        <f t="shared" ref="T102:T110" si="12">IF(D102&lt;&gt;"","Detectivo","")</f>
        <v/>
      </c>
      <c r="U102" s="860"/>
      <c r="V102" s="860"/>
      <c r="W102" s="860"/>
      <c r="X102" s="798" t="s">
        <v>350</v>
      </c>
      <c r="Y102" s="800"/>
      <c r="Z102" s="798" t="s">
        <v>352</v>
      </c>
      <c r="AA102" s="800"/>
      <c r="AB102" s="798" t="s">
        <v>354</v>
      </c>
      <c r="AC102" s="800"/>
      <c r="AD102" s="798" t="s">
        <v>356</v>
      </c>
      <c r="AE102" s="800"/>
      <c r="AF102" s="798" t="s">
        <v>358</v>
      </c>
      <c r="AG102" s="800"/>
      <c r="AH102" s="798" t="s">
        <v>395</v>
      </c>
      <c r="AI102" s="800"/>
      <c r="AJ102" s="798" t="s">
        <v>360</v>
      </c>
      <c r="AK102" s="800"/>
      <c r="AL102" s="796" t="str">
        <f t="shared" si="9"/>
        <v/>
      </c>
      <c r="AM102" s="797"/>
      <c r="AN102" s="798" t="s">
        <v>374</v>
      </c>
      <c r="AO102" s="799"/>
      <c r="AP102" s="799"/>
      <c r="AQ102" s="800"/>
      <c r="AR102" s="796" t="str">
        <f t="shared" si="10"/>
        <v>Fuerte</v>
      </c>
      <c r="AS102" s="797"/>
      <c r="AT102" s="796" t="str">
        <f t="shared" si="11"/>
        <v/>
      </c>
      <c r="AU102" s="801"/>
      <c r="AV102" s="797"/>
      <c r="AW102" s="805"/>
      <c r="AX102" s="806"/>
      <c r="AY102" s="807"/>
      <c r="AZ102" s="805"/>
      <c r="BA102" s="806"/>
      <c r="BB102" s="807"/>
      <c r="BC102" s="786"/>
      <c r="BD102" s="787"/>
      <c r="BE102" s="787"/>
      <c r="BF102" s="787"/>
      <c r="BG102" s="788"/>
      <c r="BI102" s="132">
        <f>IF(X102=Datos!$AH$2,15,"")</f>
        <v>15</v>
      </c>
      <c r="BJ102" s="132">
        <f>IF(Z102=Datos!$AI$2,15,"")</f>
        <v>15</v>
      </c>
      <c r="BK102" s="132">
        <f>IF(AB102=Datos!$AJ$2,15,"")</f>
        <v>15</v>
      </c>
      <c r="BL102" s="132">
        <f>IF(AD102=Datos!$AK$2,15,"")</f>
        <v>15</v>
      </c>
      <c r="BM102" s="132">
        <f>IF(AF102=Datos!$AL$2,15,"")</f>
        <v>15</v>
      </c>
      <c r="BN102" s="132">
        <f>IF(AH102=Datos!$AM$2,15,"")</f>
        <v>15</v>
      </c>
      <c r="BO102" s="132">
        <f>IF(AJ102=Datos!$AN$2,10,IF(AJ102=Datos!$AN$3,5,IF(AJ102=Datos!$AN$4,"","")))</f>
        <v>10</v>
      </c>
      <c r="BP102" s="132">
        <f t="shared" ref="BP102:BP110" si="13">SUM(BI102:BO102)</f>
        <v>100</v>
      </c>
      <c r="BQ102" s="132" t="str">
        <f>IF(D102="","",IF(BP102&gt;=96,Datos!$AO$2,IF(BP102&gt;=86,Datos!$AO$3,IF(BP102&lt;86,Datos!$AO$4,""))))</f>
        <v/>
      </c>
      <c r="BR102" s="132" t="str">
        <f>IF(AN102="","",IF(AN102=Datos!$AP$2,Datos!$AO$2,IF(AN102=Datos!$AP$3,Datos!$AO$3,IF(AN102=Datos!$AP$4,Datos!$AO$4,""))))</f>
        <v>Fuerte</v>
      </c>
      <c r="BS102" s="132" t="str">
        <f t="shared" ref="BS102:BS110" si="14">IF(AND(BQ102=$BS$100,BR102=$BS$100),$BS$100,"")</f>
        <v/>
      </c>
      <c r="BT102" s="132" t="str">
        <f t="shared" ref="BT102:BT110" si="15">IF(AND(BQ102=$BS$100,BR102=$BT$100),$BT$100,IF(AND(BQ102=$BT$100,BR102=$BS$100),$BT$100,IF(AND(BQ102=$BT$100,BR102=$BT$100),$BT$100,"")))</f>
        <v/>
      </c>
      <c r="BU102" s="132" t="str">
        <f t="shared" ref="BU102:BU110" si="16">IF(AND(BQ102=$BS$100,BR102=$BU$100),$BU$100,IF(AND(BQ102=$BT$100,BR102=$BU$100),$BU$100,IF(AND(BQ102=$BU$100,BR102=$BS$100),$BU$100,IF(AND(BQ102=$BU$100,BR102=$BT$100),$BU$100,IF(AND(BQ102=$BU$100,BR102=$BU$100),$BU$100,"")))))</f>
        <v/>
      </c>
      <c r="BV102" s="132" t="str">
        <f t="shared" ref="BV102:BV110" si="17">IF(BS102&lt;&gt;"",BS102,IF(BT102&lt;&gt;"",BT102,IF(BU102&lt;&gt;"",BU102,"")))</f>
        <v/>
      </c>
      <c r="BW102" s="132" t="str">
        <f>IF(BV102=Datos!$AO$2,100,IF(BV102=Datos!$AO$3,50,IF(BV102=Datos!$AO$4,0,"")))</f>
        <v/>
      </c>
      <c r="BX102" s="139"/>
      <c r="BY102" s="139"/>
      <c r="BZ102" s="138"/>
    </row>
    <row r="103" spans="1:78" ht="26.25" customHeight="1">
      <c r="A103" s="56"/>
      <c r="B103" s="57"/>
      <c r="C103" s="57"/>
      <c r="D103" s="859"/>
      <c r="E103" s="859"/>
      <c r="F103" s="859"/>
      <c r="G103" s="859"/>
      <c r="H103" s="859"/>
      <c r="I103" s="859"/>
      <c r="J103" s="859"/>
      <c r="K103" s="859"/>
      <c r="L103" s="859"/>
      <c r="M103" s="859"/>
      <c r="N103" s="859"/>
      <c r="O103" s="859"/>
      <c r="P103" s="859"/>
      <c r="Q103" s="859"/>
      <c r="R103" s="859"/>
      <c r="S103" s="859"/>
      <c r="T103" s="860" t="str">
        <f t="shared" si="12"/>
        <v/>
      </c>
      <c r="U103" s="860"/>
      <c r="V103" s="860"/>
      <c r="W103" s="860"/>
      <c r="X103" s="798" t="s">
        <v>351</v>
      </c>
      <c r="Y103" s="800"/>
      <c r="Z103" s="798" t="s">
        <v>353</v>
      </c>
      <c r="AA103" s="800"/>
      <c r="AB103" s="798" t="s">
        <v>355</v>
      </c>
      <c r="AC103" s="800"/>
      <c r="AD103" s="798" t="s">
        <v>356</v>
      </c>
      <c r="AE103" s="800"/>
      <c r="AF103" s="798" t="s">
        <v>359</v>
      </c>
      <c r="AG103" s="800"/>
      <c r="AH103" s="798" t="s">
        <v>396</v>
      </c>
      <c r="AI103" s="800"/>
      <c r="AJ103" s="798" t="s">
        <v>363</v>
      </c>
      <c r="AK103" s="800"/>
      <c r="AL103" s="796" t="str">
        <f t="shared" si="9"/>
        <v/>
      </c>
      <c r="AM103" s="797"/>
      <c r="AN103" s="798" t="s">
        <v>375</v>
      </c>
      <c r="AO103" s="799"/>
      <c r="AP103" s="799"/>
      <c r="AQ103" s="800"/>
      <c r="AR103" s="796" t="str">
        <f t="shared" si="10"/>
        <v>Moderado</v>
      </c>
      <c r="AS103" s="797"/>
      <c r="AT103" s="796" t="str">
        <f t="shared" si="11"/>
        <v/>
      </c>
      <c r="AU103" s="801"/>
      <c r="AV103" s="797"/>
      <c r="AW103" s="805"/>
      <c r="AX103" s="806"/>
      <c r="AY103" s="807"/>
      <c r="AZ103" s="805"/>
      <c r="BA103" s="806"/>
      <c r="BB103" s="807"/>
      <c r="BC103" s="786"/>
      <c r="BD103" s="787"/>
      <c r="BE103" s="787"/>
      <c r="BF103" s="787"/>
      <c r="BG103" s="788"/>
      <c r="BI103" s="132" t="str">
        <f>IF(X103=Datos!$AH$2,15,"")</f>
        <v/>
      </c>
      <c r="BJ103" s="132" t="str">
        <f>IF(Z103=Datos!$AI$2,15,"")</f>
        <v/>
      </c>
      <c r="BK103" s="132" t="str">
        <f>IF(AB103=Datos!$AJ$2,15,"")</f>
        <v/>
      </c>
      <c r="BL103" s="132">
        <f>IF(AD103=Datos!$AK$2,15,"")</f>
        <v>15</v>
      </c>
      <c r="BM103" s="132" t="str">
        <f>IF(AF103=Datos!$AL$2,15,"")</f>
        <v/>
      </c>
      <c r="BN103" s="132" t="str">
        <f>IF(AH103=Datos!$AM$2,15,"")</f>
        <v/>
      </c>
      <c r="BO103" s="132">
        <f>IF(AJ103=Datos!$AN$2,10,IF(AJ103=Datos!$AN$3,5,IF(AJ103=Datos!$AN$4,"","")))</f>
        <v>5</v>
      </c>
      <c r="BP103" s="132">
        <f t="shared" si="13"/>
        <v>20</v>
      </c>
      <c r="BQ103" s="132" t="str">
        <f>IF(D103="","",IF(BP103&gt;=96,Datos!$AO$2,IF(BP103&gt;=86,Datos!$AO$3,IF(BP103&lt;86,Datos!$AO$4,""))))</f>
        <v/>
      </c>
      <c r="BR103" s="132" t="str">
        <f>IF(AN103="","",IF(AN103=Datos!$AP$2,Datos!$AO$2,IF(AN103=Datos!$AP$3,Datos!$AO$3,IF(AN103=Datos!$AP$4,Datos!$AO$4,""))))</f>
        <v>Moderado</v>
      </c>
      <c r="BS103" s="132" t="str">
        <f t="shared" si="14"/>
        <v/>
      </c>
      <c r="BT103" s="132" t="str">
        <f t="shared" si="15"/>
        <v/>
      </c>
      <c r="BU103" s="132" t="str">
        <f t="shared" si="16"/>
        <v/>
      </c>
      <c r="BV103" s="132" t="str">
        <f t="shared" si="17"/>
        <v/>
      </c>
      <c r="BW103" s="132" t="str">
        <f>IF(BV103=Datos!$AO$2,100,IF(BV103=Datos!$AO$3,50,IF(BV103=Datos!$AO$4,0,"")))</f>
        <v/>
      </c>
      <c r="BX103" s="139"/>
      <c r="BY103" s="139"/>
      <c r="BZ103" s="138"/>
    </row>
    <row r="104" spans="1:78" ht="26.25" customHeight="1">
      <c r="A104" s="56"/>
      <c r="B104" s="57"/>
      <c r="C104" s="57"/>
      <c r="D104" s="859"/>
      <c r="E104" s="859"/>
      <c r="F104" s="859"/>
      <c r="G104" s="859"/>
      <c r="H104" s="859"/>
      <c r="I104" s="859"/>
      <c r="J104" s="859"/>
      <c r="K104" s="859"/>
      <c r="L104" s="859"/>
      <c r="M104" s="859"/>
      <c r="N104" s="859"/>
      <c r="O104" s="859"/>
      <c r="P104" s="859"/>
      <c r="Q104" s="859"/>
      <c r="R104" s="859"/>
      <c r="S104" s="859"/>
      <c r="T104" s="860" t="str">
        <f t="shared" si="12"/>
        <v/>
      </c>
      <c r="U104" s="860"/>
      <c r="V104" s="860"/>
      <c r="W104" s="860"/>
      <c r="X104" s="798"/>
      <c r="Y104" s="800"/>
      <c r="Z104" s="798"/>
      <c r="AA104" s="800"/>
      <c r="AB104" s="798"/>
      <c r="AC104" s="800"/>
      <c r="AD104" s="798"/>
      <c r="AE104" s="800"/>
      <c r="AF104" s="798"/>
      <c r="AG104" s="800"/>
      <c r="AH104" s="798"/>
      <c r="AI104" s="800"/>
      <c r="AJ104" s="798"/>
      <c r="AK104" s="800"/>
      <c r="AL104" s="796" t="str">
        <f t="shared" si="9"/>
        <v/>
      </c>
      <c r="AM104" s="797"/>
      <c r="AN104" s="798"/>
      <c r="AO104" s="799"/>
      <c r="AP104" s="799"/>
      <c r="AQ104" s="800"/>
      <c r="AR104" s="796" t="str">
        <f t="shared" si="10"/>
        <v/>
      </c>
      <c r="AS104" s="797"/>
      <c r="AT104" s="796" t="str">
        <f t="shared" si="11"/>
        <v/>
      </c>
      <c r="AU104" s="801"/>
      <c r="AV104" s="797"/>
      <c r="AW104" s="805"/>
      <c r="AX104" s="806"/>
      <c r="AY104" s="807"/>
      <c r="AZ104" s="805"/>
      <c r="BA104" s="806"/>
      <c r="BB104" s="807"/>
      <c r="BC104" s="786"/>
      <c r="BD104" s="787"/>
      <c r="BE104" s="787"/>
      <c r="BF104" s="787"/>
      <c r="BG104" s="788"/>
      <c r="BI104" s="132" t="str">
        <f>IF(X104=Datos!$AH$2,15,"")</f>
        <v/>
      </c>
      <c r="BJ104" s="132" t="str">
        <f>IF(Z104=Datos!$AI$2,15,"")</f>
        <v/>
      </c>
      <c r="BK104" s="132" t="str">
        <f>IF(AB104=Datos!$AJ$2,15,"")</f>
        <v/>
      </c>
      <c r="BL104" s="132" t="str">
        <f>IF(AD104=Datos!$AK$2,15,"")</f>
        <v/>
      </c>
      <c r="BM104" s="132" t="str">
        <f>IF(AF104=Datos!$AL$2,15,"")</f>
        <v/>
      </c>
      <c r="BN104" s="132" t="str">
        <f>IF(AH104=Datos!$AM$2,15,"")</f>
        <v/>
      </c>
      <c r="BO104" s="132" t="str">
        <f>IF(AJ104=Datos!$AN$2,10,IF(AJ104=Datos!$AN$3,5,IF(AJ104=Datos!$AN$4,"","")))</f>
        <v/>
      </c>
      <c r="BP104" s="132">
        <f t="shared" si="13"/>
        <v>0</v>
      </c>
      <c r="BQ104" s="132" t="str">
        <f>IF(D104="","",IF(BP104&gt;=96,Datos!$AO$2,IF(BP104&gt;=86,Datos!$AO$3,IF(BP104&lt;86,Datos!$AO$4,""))))</f>
        <v/>
      </c>
      <c r="BR104" s="132" t="str">
        <f>IF(AN104="","",IF(AN104=Datos!$AP$2,Datos!$AO$2,IF(AN104=Datos!$AP$3,Datos!$AO$3,IF(AN104=Datos!$AP$4,Datos!$AO$4,""))))</f>
        <v/>
      </c>
      <c r="BS104" s="132" t="str">
        <f t="shared" si="14"/>
        <v/>
      </c>
      <c r="BT104" s="132" t="str">
        <f t="shared" si="15"/>
        <v/>
      </c>
      <c r="BU104" s="132" t="str">
        <f t="shared" si="16"/>
        <v/>
      </c>
      <c r="BV104" s="132" t="str">
        <f t="shared" si="17"/>
        <v/>
      </c>
      <c r="BW104" s="132" t="str">
        <f>IF(BV104=Datos!$AO$2,100,IF(BV104=Datos!$AO$3,50,IF(BV104=Datos!$AO$4,0,"")))</f>
        <v/>
      </c>
      <c r="BX104" s="139"/>
      <c r="BY104" s="139"/>
      <c r="BZ104" s="138"/>
    </row>
    <row r="105" spans="1:78" ht="26.25" customHeight="1">
      <c r="A105" s="56"/>
      <c r="B105" s="57"/>
      <c r="C105" s="57"/>
      <c r="D105" s="859"/>
      <c r="E105" s="859"/>
      <c r="F105" s="859"/>
      <c r="G105" s="859"/>
      <c r="H105" s="859"/>
      <c r="I105" s="859"/>
      <c r="J105" s="859"/>
      <c r="K105" s="859"/>
      <c r="L105" s="859"/>
      <c r="M105" s="859"/>
      <c r="N105" s="859"/>
      <c r="O105" s="859"/>
      <c r="P105" s="859"/>
      <c r="Q105" s="859"/>
      <c r="R105" s="859"/>
      <c r="S105" s="859"/>
      <c r="T105" s="860" t="str">
        <f t="shared" si="12"/>
        <v/>
      </c>
      <c r="U105" s="860"/>
      <c r="V105" s="860"/>
      <c r="W105" s="860"/>
      <c r="X105" s="798"/>
      <c r="Y105" s="800"/>
      <c r="Z105" s="798"/>
      <c r="AA105" s="800"/>
      <c r="AB105" s="798"/>
      <c r="AC105" s="800"/>
      <c r="AD105" s="798"/>
      <c r="AE105" s="800"/>
      <c r="AF105" s="798"/>
      <c r="AG105" s="800"/>
      <c r="AH105" s="798"/>
      <c r="AI105" s="800"/>
      <c r="AJ105" s="798"/>
      <c r="AK105" s="800"/>
      <c r="AL105" s="796" t="str">
        <f t="shared" si="9"/>
        <v/>
      </c>
      <c r="AM105" s="797"/>
      <c r="AN105" s="798"/>
      <c r="AO105" s="799"/>
      <c r="AP105" s="799"/>
      <c r="AQ105" s="800"/>
      <c r="AR105" s="796" t="str">
        <f t="shared" si="10"/>
        <v/>
      </c>
      <c r="AS105" s="797"/>
      <c r="AT105" s="796" t="str">
        <f t="shared" si="11"/>
        <v/>
      </c>
      <c r="AU105" s="801"/>
      <c r="AV105" s="797"/>
      <c r="AW105" s="805"/>
      <c r="AX105" s="806"/>
      <c r="AY105" s="807"/>
      <c r="AZ105" s="805"/>
      <c r="BA105" s="806"/>
      <c r="BB105" s="807"/>
      <c r="BC105" s="786"/>
      <c r="BD105" s="787"/>
      <c r="BE105" s="787"/>
      <c r="BF105" s="787"/>
      <c r="BG105" s="788"/>
      <c r="BI105" s="132" t="str">
        <f>IF(X105=Datos!$AH$2,15,"")</f>
        <v/>
      </c>
      <c r="BJ105" s="132" t="str">
        <f>IF(Z105=Datos!$AI$2,15,"")</f>
        <v/>
      </c>
      <c r="BK105" s="132" t="str">
        <f>IF(AB105=Datos!$AJ$2,15,"")</f>
        <v/>
      </c>
      <c r="BL105" s="132" t="str">
        <f>IF(AD105=Datos!$AK$2,15,"")</f>
        <v/>
      </c>
      <c r="BM105" s="132" t="str">
        <f>IF(AF105=Datos!$AL$2,15,"")</f>
        <v/>
      </c>
      <c r="BN105" s="132" t="str">
        <f>IF(AH105=Datos!$AM$2,15,"")</f>
        <v/>
      </c>
      <c r="BO105" s="132" t="str">
        <f>IF(AJ105=Datos!$AN$2,10,IF(AJ105=Datos!$AN$3,5,IF(AJ105=Datos!$AN$4,"","")))</f>
        <v/>
      </c>
      <c r="BP105" s="132">
        <f t="shared" si="13"/>
        <v>0</v>
      </c>
      <c r="BQ105" s="132" t="str">
        <f>IF(D105="","",IF(BP105&gt;=96,Datos!$AO$2,IF(BP105&gt;=86,Datos!$AO$3,IF(BP105&lt;86,Datos!$AO$4,""))))</f>
        <v/>
      </c>
      <c r="BR105" s="132" t="str">
        <f>IF(AN105="","",IF(AN105=Datos!$AP$2,Datos!$AO$2,IF(AN105=Datos!$AP$3,Datos!$AO$3,IF(AN105=Datos!$AP$4,Datos!$AO$4,""))))</f>
        <v/>
      </c>
      <c r="BS105" s="132" t="str">
        <f t="shared" si="14"/>
        <v/>
      </c>
      <c r="BT105" s="132" t="str">
        <f t="shared" si="15"/>
        <v/>
      </c>
      <c r="BU105" s="132" t="str">
        <f t="shared" si="16"/>
        <v/>
      </c>
      <c r="BV105" s="132" t="str">
        <f t="shared" si="17"/>
        <v/>
      </c>
      <c r="BW105" s="132" t="str">
        <f>IF(BV105=Datos!$AO$2,100,IF(BV105=Datos!$AO$3,50,IF(BV105=Datos!$AO$4,0,"")))</f>
        <v/>
      </c>
      <c r="BX105" s="139"/>
      <c r="BY105" s="139"/>
      <c r="BZ105" s="138"/>
    </row>
    <row r="106" spans="1:78" ht="26.25" customHeight="1">
      <c r="A106" s="56"/>
      <c r="B106" s="57"/>
      <c r="C106" s="57"/>
      <c r="D106" s="859"/>
      <c r="E106" s="859"/>
      <c r="F106" s="859"/>
      <c r="G106" s="859"/>
      <c r="H106" s="859"/>
      <c r="I106" s="859"/>
      <c r="J106" s="859"/>
      <c r="K106" s="859"/>
      <c r="L106" s="859"/>
      <c r="M106" s="859"/>
      <c r="N106" s="859"/>
      <c r="O106" s="859"/>
      <c r="P106" s="859"/>
      <c r="Q106" s="859"/>
      <c r="R106" s="859"/>
      <c r="S106" s="859"/>
      <c r="T106" s="860" t="str">
        <f t="shared" si="12"/>
        <v/>
      </c>
      <c r="U106" s="860"/>
      <c r="V106" s="860"/>
      <c r="W106" s="860"/>
      <c r="X106" s="798"/>
      <c r="Y106" s="800"/>
      <c r="Z106" s="798"/>
      <c r="AA106" s="800"/>
      <c r="AB106" s="798"/>
      <c r="AC106" s="800"/>
      <c r="AD106" s="798"/>
      <c r="AE106" s="800"/>
      <c r="AF106" s="798"/>
      <c r="AG106" s="800"/>
      <c r="AH106" s="798"/>
      <c r="AI106" s="800"/>
      <c r="AJ106" s="798"/>
      <c r="AK106" s="800"/>
      <c r="AL106" s="796" t="str">
        <f t="shared" si="9"/>
        <v/>
      </c>
      <c r="AM106" s="797"/>
      <c r="AN106" s="798"/>
      <c r="AO106" s="799"/>
      <c r="AP106" s="799"/>
      <c r="AQ106" s="800"/>
      <c r="AR106" s="796" t="str">
        <f t="shared" si="10"/>
        <v/>
      </c>
      <c r="AS106" s="797"/>
      <c r="AT106" s="796" t="str">
        <f t="shared" si="11"/>
        <v/>
      </c>
      <c r="AU106" s="801"/>
      <c r="AV106" s="797"/>
      <c r="AW106" s="805"/>
      <c r="AX106" s="806"/>
      <c r="AY106" s="807"/>
      <c r="AZ106" s="805"/>
      <c r="BA106" s="806"/>
      <c r="BB106" s="807"/>
      <c r="BC106" s="786"/>
      <c r="BD106" s="787"/>
      <c r="BE106" s="787"/>
      <c r="BF106" s="787"/>
      <c r="BG106" s="788"/>
      <c r="BI106" s="132" t="str">
        <f>IF(X106=Datos!$AH$2,15,"")</f>
        <v/>
      </c>
      <c r="BJ106" s="132" t="str">
        <f>IF(Z106=Datos!$AI$2,15,"")</f>
        <v/>
      </c>
      <c r="BK106" s="132" t="str">
        <f>IF(AB106=Datos!$AJ$2,15,"")</f>
        <v/>
      </c>
      <c r="BL106" s="132" t="str">
        <f>IF(AD106=Datos!$AK$2,15,"")</f>
        <v/>
      </c>
      <c r="BM106" s="132" t="str">
        <f>IF(AF106=Datos!$AL$2,15,"")</f>
        <v/>
      </c>
      <c r="BN106" s="132" t="str">
        <f>IF(AH106=Datos!$AM$2,15,"")</f>
        <v/>
      </c>
      <c r="BO106" s="132" t="str">
        <f>IF(AJ106=Datos!$AN$2,10,IF(AJ106=Datos!$AN$3,5,IF(AJ106=Datos!$AN$4,"","")))</f>
        <v/>
      </c>
      <c r="BP106" s="132">
        <f t="shared" si="13"/>
        <v>0</v>
      </c>
      <c r="BQ106" s="132" t="str">
        <f>IF(D106="","",IF(BP106&gt;=96,Datos!$AO$2,IF(BP106&gt;=86,Datos!$AO$3,IF(BP106&lt;86,Datos!$AO$4,""))))</f>
        <v/>
      </c>
      <c r="BR106" s="132" t="str">
        <f>IF(AN106="","",IF(AN106=Datos!$AP$2,Datos!$AO$2,IF(AN106=Datos!$AP$3,Datos!$AO$3,IF(AN106=Datos!$AP$4,Datos!$AO$4,""))))</f>
        <v/>
      </c>
      <c r="BS106" s="132" t="str">
        <f t="shared" si="14"/>
        <v/>
      </c>
      <c r="BT106" s="132" t="str">
        <f t="shared" si="15"/>
        <v/>
      </c>
      <c r="BU106" s="132" t="str">
        <f t="shared" si="16"/>
        <v/>
      </c>
      <c r="BV106" s="132" t="str">
        <f t="shared" si="17"/>
        <v/>
      </c>
      <c r="BW106" s="132" t="str">
        <f>IF(BV106=Datos!$AO$2,100,IF(BV106=Datos!$AO$3,50,IF(BV106=Datos!$AO$4,0,"")))</f>
        <v/>
      </c>
      <c r="BX106" s="139"/>
      <c r="BY106" s="139"/>
      <c r="BZ106" s="138"/>
    </row>
    <row r="107" spans="1:78" ht="26.25" customHeight="1">
      <c r="A107" s="56"/>
      <c r="B107" s="57"/>
      <c r="C107" s="57"/>
      <c r="D107" s="859"/>
      <c r="E107" s="859"/>
      <c r="F107" s="859"/>
      <c r="G107" s="859"/>
      <c r="H107" s="859"/>
      <c r="I107" s="859"/>
      <c r="J107" s="859"/>
      <c r="K107" s="859"/>
      <c r="L107" s="859"/>
      <c r="M107" s="859"/>
      <c r="N107" s="859"/>
      <c r="O107" s="859"/>
      <c r="P107" s="859"/>
      <c r="Q107" s="859"/>
      <c r="R107" s="859"/>
      <c r="S107" s="859"/>
      <c r="T107" s="860" t="str">
        <f t="shared" si="12"/>
        <v/>
      </c>
      <c r="U107" s="860"/>
      <c r="V107" s="860"/>
      <c r="W107" s="860"/>
      <c r="X107" s="798"/>
      <c r="Y107" s="800"/>
      <c r="Z107" s="798"/>
      <c r="AA107" s="800"/>
      <c r="AB107" s="798"/>
      <c r="AC107" s="800"/>
      <c r="AD107" s="798"/>
      <c r="AE107" s="800"/>
      <c r="AF107" s="798"/>
      <c r="AG107" s="800"/>
      <c r="AH107" s="798"/>
      <c r="AI107" s="800"/>
      <c r="AJ107" s="798"/>
      <c r="AK107" s="800"/>
      <c r="AL107" s="796" t="str">
        <f t="shared" si="9"/>
        <v/>
      </c>
      <c r="AM107" s="797"/>
      <c r="AN107" s="798"/>
      <c r="AO107" s="799"/>
      <c r="AP107" s="799"/>
      <c r="AQ107" s="800"/>
      <c r="AR107" s="796" t="str">
        <f t="shared" si="10"/>
        <v/>
      </c>
      <c r="AS107" s="797"/>
      <c r="AT107" s="796" t="str">
        <f t="shared" si="11"/>
        <v/>
      </c>
      <c r="AU107" s="801"/>
      <c r="AV107" s="797"/>
      <c r="AW107" s="805"/>
      <c r="AX107" s="806"/>
      <c r="AY107" s="807"/>
      <c r="AZ107" s="805"/>
      <c r="BA107" s="806"/>
      <c r="BB107" s="807"/>
      <c r="BC107" s="786"/>
      <c r="BD107" s="787"/>
      <c r="BE107" s="787"/>
      <c r="BF107" s="787"/>
      <c r="BG107" s="788"/>
      <c r="BI107" s="132" t="str">
        <f>IF(X107=Datos!$AH$2,15,"")</f>
        <v/>
      </c>
      <c r="BJ107" s="132" t="str">
        <f>IF(Z107=Datos!$AI$2,15,"")</f>
        <v/>
      </c>
      <c r="BK107" s="132" t="str">
        <f>IF(AB107=Datos!$AJ$2,15,"")</f>
        <v/>
      </c>
      <c r="BL107" s="132" t="str">
        <f>IF(AD107=Datos!$AK$2,15,"")</f>
        <v/>
      </c>
      <c r="BM107" s="132" t="str">
        <f>IF(AF107=Datos!$AL$2,15,"")</f>
        <v/>
      </c>
      <c r="BN107" s="132" t="str">
        <f>IF(AH107=Datos!$AM$2,15,"")</f>
        <v/>
      </c>
      <c r="BO107" s="132" t="str">
        <f>IF(AJ107=Datos!$AN$2,10,IF(AJ107=Datos!$AN$3,5,IF(AJ107=Datos!$AN$4,"","")))</f>
        <v/>
      </c>
      <c r="BP107" s="132">
        <f t="shared" si="13"/>
        <v>0</v>
      </c>
      <c r="BQ107" s="132" t="str">
        <f>IF(D107="","",IF(BP107&gt;=96,Datos!$AO$2,IF(BP107&gt;=86,Datos!$AO$3,IF(BP107&lt;86,Datos!$AO$4,""))))</f>
        <v/>
      </c>
      <c r="BR107" s="132" t="str">
        <f>IF(AN107="","",IF(AN107=Datos!$AP$2,Datos!$AO$2,IF(AN107=Datos!$AP$3,Datos!$AO$3,IF(AN107=Datos!$AP$4,Datos!$AO$4,""))))</f>
        <v/>
      </c>
      <c r="BS107" s="132" t="str">
        <f t="shared" si="14"/>
        <v/>
      </c>
      <c r="BT107" s="132" t="str">
        <f t="shared" si="15"/>
        <v/>
      </c>
      <c r="BU107" s="132" t="str">
        <f t="shared" si="16"/>
        <v/>
      </c>
      <c r="BV107" s="132" t="str">
        <f t="shared" si="17"/>
        <v/>
      </c>
      <c r="BW107" s="132" t="str">
        <f>IF(BV107=Datos!$AO$2,100,IF(BV107=Datos!$AO$3,50,IF(BV107=Datos!$AO$4,0,"")))</f>
        <v/>
      </c>
      <c r="BX107" s="139"/>
      <c r="BY107" s="139"/>
      <c r="BZ107" s="138"/>
    </row>
    <row r="108" spans="1:78" ht="26.25" customHeight="1">
      <c r="A108" s="56"/>
      <c r="B108" s="57"/>
      <c r="C108" s="57"/>
      <c r="D108" s="859"/>
      <c r="E108" s="859"/>
      <c r="F108" s="859"/>
      <c r="G108" s="859"/>
      <c r="H108" s="859"/>
      <c r="I108" s="859"/>
      <c r="J108" s="859"/>
      <c r="K108" s="859"/>
      <c r="L108" s="859"/>
      <c r="M108" s="859"/>
      <c r="N108" s="859"/>
      <c r="O108" s="859"/>
      <c r="P108" s="859"/>
      <c r="Q108" s="859"/>
      <c r="R108" s="859"/>
      <c r="S108" s="859"/>
      <c r="T108" s="860" t="str">
        <f t="shared" si="12"/>
        <v/>
      </c>
      <c r="U108" s="860"/>
      <c r="V108" s="860"/>
      <c r="W108" s="860"/>
      <c r="X108" s="798"/>
      <c r="Y108" s="800"/>
      <c r="Z108" s="798"/>
      <c r="AA108" s="800"/>
      <c r="AB108" s="798"/>
      <c r="AC108" s="800"/>
      <c r="AD108" s="798"/>
      <c r="AE108" s="800"/>
      <c r="AF108" s="798"/>
      <c r="AG108" s="800"/>
      <c r="AH108" s="798"/>
      <c r="AI108" s="800"/>
      <c r="AJ108" s="798"/>
      <c r="AK108" s="800"/>
      <c r="AL108" s="796" t="str">
        <f t="shared" si="9"/>
        <v/>
      </c>
      <c r="AM108" s="797"/>
      <c r="AN108" s="798"/>
      <c r="AO108" s="799"/>
      <c r="AP108" s="799"/>
      <c r="AQ108" s="800"/>
      <c r="AR108" s="796" t="str">
        <f t="shared" si="10"/>
        <v/>
      </c>
      <c r="AS108" s="797"/>
      <c r="AT108" s="796" t="str">
        <f t="shared" si="11"/>
        <v/>
      </c>
      <c r="AU108" s="801"/>
      <c r="AV108" s="797"/>
      <c r="AW108" s="805"/>
      <c r="AX108" s="806"/>
      <c r="AY108" s="807"/>
      <c r="AZ108" s="805"/>
      <c r="BA108" s="806"/>
      <c r="BB108" s="807"/>
      <c r="BC108" s="786"/>
      <c r="BD108" s="787"/>
      <c r="BE108" s="787"/>
      <c r="BF108" s="787"/>
      <c r="BG108" s="788"/>
      <c r="BI108" s="132" t="str">
        <f>IF(X108=Datos!$AH$2,15,"")</f>
        <v/>
      </c>
      <c r="BJ108" s="132" t="str">
        <f>IF(Z108=Datos!$AI$2,15,"")</f>
        <v/>
      </c>
      <c r="BK108" s="132" t="str">
        <f>IF(AB108=Datos!$AJ$2,15,"")</f>
        <v/>
      </c>
      <c r="BL108" s="132" t="str">
        <f>IF(AD108=Datos!$AK$2,15,"")</f>
        <v/>
      </c>
      <c r="BM108" s="132" t="str">
        <f>IF(AF108=Datos!$AL$2,15,"")</f>
        <v/>
      </c>
      <c r="BN108" s="132" t="str">
        <f>IF(AH108=Datos!$AM$2,15,"")</f>
        <v/>
      </c>
      <c r="BO108" s="132" t="str">
        <f>IF(AJ108=Datos!$AN$2,10,IF(AJ108=Datos!$AN$3,5,IF(AJ108=Datos!$AN$4,"","")))</f>
        <v/>
      </c>
      <c r="BP108" s="132">
        <f t="shared" si="13"/>
        <v>0</v>
      </c>
      <c r="BQ108" s="132" t="str">
        <f>IF(D108="","",IF(BP108&gt;=96,Datos!$AO$2,IF(BP108&gt;=86,Datos!$AO$3,IF(BP108&lt;86,Datos!$AO$4,""))))</f>
        <v/>
      </c>
      <c r="BR108" s="132" t="str">
        <f>IF(AN108="","",IF(AN108=Datos!$AP$2,Datos!$AO$2,IF(AN108=Datos!$AP$3,Datos!$AO$3,IF(AN108=Datos!$AP$4,Datos!$AO$4,""))))</f>
        <v/>
      </c>
      <c r="BS108" s="132" t="str">
        <f t="shared" si="14"/>
        <v/>
      </c>
      <c r="BT108" s="132" t="str">
        <f t="shared" si="15"/>
        <v/>
      </c>
      <c r="BU108" s="132" t="str">
        <f t="shared" si="16"/>
        <v/>
      </c>
      <c r="BV108" s="132" t="str">
        <f t="shared" si="17"/>
        <v/>
      </c>
      <c r="BW108" s="132" t="str">
        <f>IF(BV108=Datos!$AO$2,100,IF(BV108=Datos!$AO$3,50,IF(BV108=Datos!$AO$4,0,"")))</f>
        <v/>
      </c>
      <c r="BX108" s="139"/>
      <c r="BY108" s="139"/>
      <c r="BZ108" s="138"/>
    </row>
    <row r="109" spans="1:78" ht="26.25" customHeight="1">
      <c r="A109" s="56"/>
      <c r="B109" s="57"/>
      <c r="C109" s="57"/>
      <c r="D109" s="859"/>
      <c r="E109" s="859"/>
      <c r="F109" s="859"/>
      <c r="G109" s="859"/>
      <c r="H109" s="859"/>
      <c r="I109" s="859"/>
      <c r="J109" s="859"/>
      <c r="K109" s="859"/>
      <c r="L109" s="859"/>
      <c r="M109" s="859"/>
      <c r="N109" s="859"/>
      <c r="O109" s="859"/>
      <c r="P109" s="859"/>
      <c r="Q109" s="859"/>
      <c r="R109" s="859"/>
      <c r="S109" s="859"/>
      <c r="T109" s="860" t="str">
        <f t="shared" si="12"/>
        <v/>
      </c>
      <c r="U109" s="860"/>
      <c r="V109" s="860"/>
      <c r="W109" s="860"/>
      <c r="X109" s="798"/>
      <c r="Y109" s="800"/>
      <c r="Z109" s="798"/>
      <c r="AA109" s="800"/>
      <c r="AB109" s="798"/>
      <c r="AC109" s="800"/>
      <c r="AD109" s="798"/>
      <c r="AE109" s="800"/>
      <c r="AF109" s="798"/>
      <c r="AG109" s="800"/>
      <c r="AH109" s="798"/>
      <c r="AI109" s="800"/>
      <c r="AJ109" s="798"/>
      <c r="AK109" s="800"/>
      <c r="AL109" s="796" t="str">
        <f t="shared" si="9"/>
        <v/>
      </c>
      <c r="AM109" s="797"/>
      <c r="AN109" s="798"/>
      <c r="AO109" s="799"/>
      <c r="AP109" s="799"/>
      <c r="AQ109" s="800"/>
      <c r="AR109" s="796" t="str">
        <f t="shared" si="10"/>
        <v/>
      </c>
      <c r="AS109" s="797"/>
      <c r="AT109" s="796" t="str">
        <f t="shared" si="11"/>
        <v/>
      </c>
      <c r="AU109" s="801"/>
      <c r="AV109" s="797"/>
      <c r="AW109" s="805"/>
      <c r="AX109" s="806"/>
      <c r="AY109" s="807"/>
      <c r="AZ109" s="805"/>
      <c r="BA109" s="806"/>
      <c r="BB109" s="807"/>
      <c r="BC109" s="786"/>
      <c r="BD109" s="787"/>
      <c r="BE109" s="787"/>
      <c r="BF109" s="787"/>
      <c r="BG109" s="788"/>
      <c r="BI109" s="132" t="str">
        <f>IF(X109=Datos!$AH$2,15,"")</f>
        <v/>
      </c>
      <c r="BJ109" s="132" t="str">
        <f>IF(Z109=Datos!$AI$2,15,"")</f>
        <v/>
      </c>
      <c r="BK109" s="132" t="str">
        <f>IF(AB109=Datos!$AJ$2,15,"")</f>
        <v/>
      </c>
      <c r="BL109" s="132" t="str">
        <f>IF(AD109=Datos!$AK$2,15,"")</f>
        <v/>
      </c>
      <c r="BM109" s="132" t="str">
        <f>IF(AF109=Datos!$AL$2,15,"")</f>
        <v/>
      </c>
      <c r="BN109" s="132" t="str">
        <f>IF(AH109=Datos!$AM$2,15,"")</f>
        <v/>
      </c>
      <c r="BO109" s="132" t="str">
        <f>IF(AJ109=Datos!$AN$2,10,IF(AJ109=Datos!$AN$3,5,IF(AJ109=Datos!$AN$4,"","")))</f>
        <v/>
      </c>
      <c r="BP109" s="132">
        <f t="shared" si="13"/>
        <v>0</v>
      </c>
      <c r="BQ109" s="132" t="str">
        <f>IF(D109="","",IF(BP109&gt;=96,Datos!$AO$2,IF(BP109&gt;=86,Datos!$AO$3,IF(BP109&lt;86,Datos!$AO$4,""))))</f>
        <v/>
      </c>
      <c r="BR109" s="132" t="str">
        <f>IF(AN109="","",IF(AN109=Datos!$AP$2,Datos!$AO$2,IF(AN109=Datos!$AP$3,Datos!$AO$3,IF(AN109=Datos!$AP$4,Datos!$AO$4,""))))</f>
        <v/>
      </c>
      <c r="BS109" s="132" t="str">
        <f t="shared" si="14"/>
        <v/>
      </c>
      <c r="BT109" s="132" t="str">
        <f t="shared" si="15"/>
        <v/>
      </c>
      <c r="BU109" s="132" t="str">
        <f t="shared" si="16"/>
        <v/>
      </c>
      <c r="BV109" s="132" t="str">
        <f t="shared" si="17"/>
        <v/>
      </c>
      <c r="BW109" s="132" t="str">
        <f>IF(BV109=Datos!$AO$2,100,IF(BV109=Datos!$AO$3,50,IF(BV109=Datos!$AO$4,0,"")))</f>
        <v/>
      </c>
      <c r="BX109" s="139"/>
      <c r="BY109" s="139"/>
      <c r="BZ109" s="138"/>
    </row>
    <row r="110" spans="1:78" ht="26.25" customHeight="1">
      <c r="A110" s="56"/>
      <c r="B110" s="57"/>
      <c r="C110" s="57"/>
      <c r="D110" s="859"/>
      <c r="E110" s="859"/>
      <c r="F110" s="859"/>
      <c r="G110" s="859"/>
      <c r="H110" s="859"/>
      <c r="I110" s="859"/>
      <c r="J110" s="859"/>
      <c r="K110" s="859"/>
      <c r="L110" s="859"/>
      <c r="M110" s="859"/>
      <c r="N110" s="859"/>
      <c r="O110" s="859"/>
      <c r="P110" s="859"/>
      <c r="Q110" s="859"/>
      <c r="R110" s="859"/>
      <c r="S110" s="859"/>
      <c r="T110" s="860" t="str">
        <f t="shared" si="12"/>
        <v/>
      </c>
      <c r="U110" s="860"/>
      <c r="V110" s="860"/>
      <c r="W110" s="860"/>
      <c r="X110" s="798"/>
      <c r="Y110" s="800"/>
      <c r="Z110" s="798"/>
      <c r="AA110" s="800"/>
      <c r="AB110" s="798"/>
      <c r="AC110" s="800"/>
      <c r="AD110" s="798"/>
      <c r="AE110" s="800"/>
      <c r="AF110" s="798"/>
      <c r="AG110" s="800"/>
      <c r="AH110" s="798"/>
      <c r="AI110" s="800"/>
      <c r="AJ110" s="798"/>
      <c r="AK110" s="800"/>
      <c r="AL110" s="796" t="str">
        <f t="shared" si="9"/>
        <v/>
      </c>
      <c r="AM110" s="797"/>
      <c r="AN110" s="798"/>
      <c r="AO110" s="799"/>
      <c r="AP110" s="799"/>
      <c r="AQ110" s="800"/>
      <c r="AR110" s="796" t="str">
        <f t="shared" si="10"/>
        <v/>
      </c>
      <c r="AS110" s="797"/>
      <c r="AT110" s="796" t="str">
        <f t="shared" si="11"/>
        <v/>
      </c>
      <c r="AU110" s="801"/>
      <c r="AV110" s="797"/>
      <c r="AW110" s="808"/>
      <c r="AX110" s="809"/>
      <c r="AY110" s="810"/>
      <c r="AZ110" s="808"/>
      <c r="BA110" s="809"/>
      <c r="BB110" s="810"/>
      <c r="BC110" s="786"/>
      <c r="BD110" s="787"/>
      <c r="BE110" s="787"/>
      <c r="BF110" s="787"/>
      <c r="BG110" s="788"/>
      <c r="BI110" s="132" t="str">
        <f>IF(X110=Datos!$AH$2,15,"")</f>
        <v/>
      </c>
      <c r="BJ110" s="132" t="str">
        <f>IF(Z110=Datos!$AI$2,15,"")</f>
        <v/>
      </c>
      <c r="BK110" s="132" t="str">
        <f>IF(AB110=Datos!$AJ$2,15,"")</f>
        <v/>
      </c>
      <c r="BL110" s="132" t="str">
        <f>IF(AD110=Datos!$AK$2,15,"")</f>
        <v/>
      </c>
      <c r="BM110" s="132" t="str">
        <f>IF(AF110=Datos!$AL$2,15,"")</f>
        <v/>
      </c>
      <c r="BN110" s="132" t="str">
        <f>IF(AH110=Datos!$AM$2,15,"")</f>
        <v/>
      </c>
      <c r="BO110" s="132" t="str">
        <f>IF(AJ110=Datos!$AN$2,10,IF(AJ110=Datos!$AN$3,5,IF(AJ110=Datos!$AN$4,"","")))</f>
        <v/>
      </c>
      <c r="BP110" s="132">
        <f t="shared" si="13"/>
        <v>0</v>
      </c>
      <c r="BQ110" s="132" t="str">
        <f>IF(D110="","",IF(BP110&gt;=96,Datos!$AO$2,IF(BP110&gt;=86,Datos!$AO$3,IF(BP110&lt;86,Datos!$AO$4,""))))</f>
        <v/>
      </c>
      <c r="BR110" s="132" t="str">
        <f>IF(AN110="","",IF(AN110=Datos!$AP$2,Datos!$AO$2,IF(AN110=Datos!$AP$3,Datos!$AO$3,IF(AN110=Datos!$AP$4,Datos!$AO$4,""))))</f>
        <v/>
      </c>
      <c r="BS110" s="132" t="str">
        <f t="shared" si="14"/>
        <v/>
      </c>
      <c r="BT110" s="132" t="str">
        <f t="shared" si="15"/>
        <v/>
      </c>
      <c r="BU110" s="132" t="str">
        <f t="shared" si="16"/>
        <v/>
      </c>
      <c r="BV110" s="132" t="str">
        <f t="shared" si="17"/>
        <v/>
      </c>
      <c r="BW110" s="132" t="str">
        <f>IF(BV110=Datos!$AO$2,100,IF(BV110=Datos!$AO$3,50,IF(BV110=Datos!$AO$4,0,"")))</f>
        <v/>
      </c>
      <c r="BX110" s="139"/>
      <c r="BY110" s="139"/>
      <c r="BZ110" s="138"/>
    </row>
    <row r="111" spans="1:78" ht="15" customHeight="1">
      <c r="A111" s="56"/>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82"/>
      <c r="BG111" s="59"/>
      <c r="BI111" s="131"/>
      <c r="BJ111" s="131"/>
      <c r="BK111" s="131"/>
      <c r="BL111" s="131"/>
      <c r="BM111" s="131"/>
      <c r="BN111" s="131"/>
      <c r="BO111" s="131" t="s">
        <v>98</v>
      </c>
      <c r="BP111" s="131">
        <f>IF(COUNTA(D101:D110)=0,0,SUM(BP101:BP110)/(COUNTA(D101:D110)))</f>
        <v>0</v>
      </c>
      <c r="BV111" s="132" t="s">
        <v>382</v>
      </c>
      <c r="BW111" s="132">
        <f>IF(COUNTA(D101:D110)=0,0,SUM(BW101:BW110)/(COUNTA(D101:S110)))</f>
        <v>0</v>
      </c>
      <c r="BX111" s="137" t="str">
        <f>IF(BW111="","",IF(BW111=100,Datos!$AO$2,IF(BW111&gt;=50,Datos!$AO$3,Datos!$AO$4)))</f>
        <v>Débil</v>
      </c>
      <c r="BY111" s="137" t="str">
        <f>IF(AZ101="","",AZ101)</f>
        <v/>
      </c>
      <c r="BZ111" s="137" t="str">
        <f>IF(OR(BX111="",BY111=""),"",IF($AK$12=1,0,IF(AND(BX111=Datos!$AO$2,BY111=Datos!$AR$2),2,IF(AND(BX111=Datos!$AO$2,BY111=Datos!$AR$3),1,IF(AND(BX111=Datos!$AO$2,BY111=Datos!$AR$4),0,IF(AND(BX111=Datos!$AO$3,BY111=Datos!$AR$2),1,IF(AND(BX111=Datos!$AO$3,BY111=Datos!$AR$3),0,IF(AND(BX111=Datos!$AO$3,BY111=Datos!$AR$4),0,IF(BX111=Datos!$AO$4,0,"")))))))))</f>
        <v/>
      </c>
    </row>
    <row r="112" spans="1:78" ht="15" customHeight="1" thickBot="1">
      <c r="A112" s="93"/>
      <c r="B112" s="94"/>
      <c r="C112" s="94"/>
      <c r="D112" s="94"/>
      <c r="E112" s="94"/>
      <c r="F112" s="94"/>
      <c r="G112" s="94"/>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c r="AZ112" s="94"/>
      <c r="BA112" s="94"/>
      <c r="BB112" s="94"/>
      <c r="BC112" s="94"/>
      <c r="BD112" s="94"/>
      <c r="BE112" s="94"/>
      <c r="BF112" s="94"/>
      <c r="BG112" s="96"/>
    </row>
    <row r="113" spans="1:73" ht="32.25" customHeight="1" thickBot="1">
      <c r="A113" s="911" t="str">
        <f>IF(AK12=Datos!$A$6,"VALORACIÓN DE LA OPORTUNIDAD","VALORACIÓN DEL RIESGO")</f>
        <v>VALORACIÓN DEL RIESGO</v>
      </c>
      <c r="B113" s="912"/>
      <c r="C113" s="912"/>
      <c r="D113" s="912"/>
      <c r="E113" s="912"/>
      <c r="F113" s="912"/>
      <c r="G113" s="912"/>
      <c r="H113" s="912"/>
      <c r="I113" s="912"/>
      <c r="J113" s="913"/>
      <c r="K113" s="67"/>
      <c r="L113" s="67"/>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5"/>
      <c r="BO113" s="52" t="s">
        <v>98</v>
      </c>
      <c r="BP113" s="52">
        <f>IF(COUNTA(D101:S110)=0,0,SUM(BP101:BP105)/(COUNTA(D101:S110)))</f>
        <v>0</v>
      </c>
    </row>
    <row r="114" spans="1:73" ht="27" customHeight="1">
      <c r="A114" s="99"/>
      <c r="B114" s="250"/>
      <c r="C114" s="250"/>
      <c r="D114" s="250"/>
      <c r="E114" s="250"/>
      <c r="F114" s="250"/>
      <c r="G114" s="250"/>
      <c r="H114" s="250"/>
      <c r="I114" s="250"/>
      <c r="J114" s="250"/>
      <c r="K114" s="58"/>
      <c r="L114" s="58"/>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9"/>
    </row>
    <row r="115" spans="1:73" ht="21" customHeight="1">
      <c r="A115" s="99"/>
      <c r="B115" s="250"/>
      <c r="C115" s="250"/>
      <c r="D115" s="250"/>
      <c r="E115" s="250"/>
      <c r="F115" s="250"/>
      <c r="G115" s="250"/>
      <c r="H115" s="250"/>
      <c r="I115" s="250"/>
      <c r="J115" s="250"/>
      <c r="K115" s="58"/>
      <c r="L115" s="58"/>
      <c r="M115" s="57"/>
      <c r="N115" s="57"/>
      <c r="O115" s="57"/>
      <c r="P115" s="57"/>
      <c r="Q115" s="57"/>
      <c r="R115" s="57"/>
      <c r="S115" s="57"/>
      <c r="T115" s="57"/>
      <c r="U115" s="898" t="str">
        <f>IF(AK12=Datos!$A$6,"Número máximo de cuadrantes a aumentar","Número máximo de cuadrantes a disminuir")</f>
        <v>Número máximo de cuadrantes a disminuir</v>
      </c>
      <c r="V115" s="899"/>
      <c r="W115" s="900"/>
      <c r="X115" s="900"/>
      <c r="Y115" s="900"/>
      <c r="Z115" s="900"/>
      <c r="AA115" s="900"/>
      <c r="AB115" s="900"/>
      <c r="AC115" s="900"/>
      <c r="AD115" s="900"/>
      <c r="AE115" s="900"/>
      <c r="AF115" s="900"/>
      <c r="AG115" s="900"/>
      <c r="AH115" s="900"/>
      <c r="AI115" s="900"/>
      <c r="AJ115" s="900"/>
      <c r="AK115" s="90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9"/>
    </row>
    <row r="116" spans="1:73">
      <c r="A116" s="99"/>
      <c r="B116" s="250"/>
      <c r="C116" s="250"/>
      <c r="D116" s="250"/>
      <c r="E116" s="250"/>
      <c r="F116" s="250"/>
      <c r="G116" s="250"/>
      <c r="H116" s="250"/>
      <c r="I116" s="250"/>
      <c r="J116" s="250"/>
      <c r="K116" s="58"/>
      <c r="L116" s="58"/>
      <c r="M116" s="57"/>
      <c r="N116" s="57"/>
      <c r="O116" s="57"/>
      <c r="P116" s="57"/>
      <c r="Q116" s="57"/>
      <c r="R116" s="57"/>
      <c r="S116" s="57"/>
      <c r="T116" s="57"/>
      <c r="U116" s="902" t="s">
        <v>91</v>
      </c>
      <c r="V116" s="903"/>
      <c r="W116" s="903"/>
      <c r="X116" s="903"/>
      <c r="Y116" s="903"/>
      <c r="Z116" s="904">
        <f>IF(COUNTA(D86:D95)=0,0,IF(BZ96=0,0,BZ96))</f>
        <v>0</v>
      </c>
      <c r="AA116" s="905"/>
      <c r="AB116" s="57"/>
      <c r="AC116" s="57"/>
      <c r="AD116" s="57"/>
      <c r="AE116" s="896" t="s">
        <v>90</v>
      </c>
      <c r="AF116" s="896"/>
      <c r="AG116" s="896"/>
      <c r="AH116" s="896"/>
      <c r="AI116" s="897"/>
      <c r="AJ116" s="906">
        <f>IF(COUNTA(D101:D110)=0,0,IF(BZ111=0,0,BZ111))</f>
        <v>0</v>
      </c>
      <c r="AK116" s="906"/>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9"/>
    </row>
    <row r="117" spans="1:73">
      <c r="A117" s="99"/>
      <c r="B117" s="250"/>
      <c r="C117" s="250"/>
      <c r="D117" s="250"/>
      <c r="E117" s="250"/>
      <c r="F117" s="250"/>
      <c r="G117" s="250"/>
      <c r="H117" s="250"/>
      <c r="I117" s="250"/>
      <c r="J117" s="250"/>
      <c r="K117" s="58"/>
      <c r="L117" s="58"/>
      <c r="M117" s="57"/>
      <c r="N117" s="57"/>
      <c r="O117" s="57"/>
      <c r="P117" s="57"/>
      <c r="Q117" s="57"/>
      <c r="R117" s="57"/>
      <c r="S117" s="57"/>
      <c r="T117" s="57"/>
      <c r="U117" s="100"/>
      <c r="V117" s="100"/>
      <c r="W117" s="100"/>
      <c r="X117" s="100"/>
      <c r="Y117" s="100"/>
      <c r="Z117" s="101"/>
      <c r="AA117" s="101"/>
      <c r="AB117" s="57"/>
      <c r="AC117" s="57"/>
      <c r="AD117" s="57"/>
      <c r="AE117" s="101"/>
      <c r="AF117" s="101"/>
      <c r="AG117" s="101"/>
      <c r="AH117" s="101"/>
      <c r="AI117" s="101"/>
      <c r="AJ117" s="101"/>
      <c r="AK117" s="101"/>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9"/>
    </row>
    <row r="118" spans="1:73" ht="14.45" customHeight="1">
      <c r="A118" s="99"/>
      <c r="B118" s="250"/>
      <c r="C118" s="250"/>
      <c r="D118" s="250"/>
      <c r="E118" s="250"/>
      <c r="F118" s="250"/>
      <c r="G118" s="250"/>
      <c r="H118" s="250"/>
      <c r="I118" s="250"/>
      <c r="J118" s="250"/>
      <c r="K118" s="58"/>
      <c r="L118" s="58"/>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9"/>
    </row>
    <row r="119" spans="1:73">
      <c r="A119" s="99"/>
      <c r="B119" s="250"/>
      <c r="C119" s="250"/>
      <c r="D119" s="250"/>
      <c r="E119" s="250"/>
      <c r="F119" s="250"/>
      <c r="G119" s="250"/>
      <c r="H119" s="250"/>
      <c r="I119" s="250"/>
      <c r="J119" s="250"/>
      <c r="K119" s="58"/>
      <c r="L119" s="58"/>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9"/>
    </row>
    <row r="120" spans="1:73" ht="14.45" customHeight="1">
      <c r="A120" s="56"/>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910" t="s">
        <v>50</v>
      </c>
      <c r="AA120" s="910"/>
      <c r="AB120" s="910"/>
      <c r="AC120" s="910"/>
      <c r="AD120" s="910"/>
      <c r="AE120" s="910"/>
      <c r="AF120" s="910"/>
      <c r="AG120" s="910"/>
      <c r="AH120" s="910"/>
      <c r="AI120" s="910"/>
      <c r="AJ120" s="910"/>
      <c r="AK120" s="910"/>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9"/>
      <c r="BK120" s="909" t="s">
        <v>204</v>
      </c>
      <c r="BL120" s="909"/>
      <c r="BM120" s="909"/>
    </row>
    <row r="121" spans="1:73" ht="14.45" customHeight="1">
      <c r="A121" s="56"/>
      <c r="B121" s="57"/>
      <c r="C121" s="57"/>
      <c r="D121" s="929" t="s">
        <v>51</v>
      </c>
      <c r="E121" s="929"/>
      <c r="F121" s="929"/>
      <c r="G121" s="929"/>
      <c r="H121" s="57"/>
      <c r="I121" s="57"/>
      <c r="J121" s="57"/>
      <c r="K121" s="57"/>
      <c r="L121" s="57"/>
      <c r="M121" s="57"/>
      <c r="N121" s="57"/>
      <c r="O121" s="57"/>
      <c r="P121" s="57"/>
      <c r="Q121" s="57"/>
      <c r="R121" s="57"/>
      <c r="S121" s="57"/>
      <c r="T121" s="57"/>
      <c r="U121" s="57"/>
      <c r="V121" s="57"/>
      <c r="W121" s="57"/>
      <c r="X121" s="57"/>
      <c r="Y121" s="57"/>
      <c r="Z121" s="68"/>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9"/>
      <c r="BK121" s="909"/>
      <c r="BL121" s="909"/>
      <c r="BM121" s="909"/>
      <c r="BN121" s="80"/>
      <c r="BO121" s="80"/>
      <c r="BP121" s="909" t="s">
        <v>101</v>
      </c>
      <c r="BQ121" s="909" t="s">
        <v>102</v>
      </c>
      <c r="BS121" s="52" t="s">
        <v>107</v>
      </c>
    </row>
    <row r="122" spans="1:73" ht="14.45" customHeight="1">
      <c r="A122" s="56"/>
      <c r="B122" s="57"/>
      <c r="C122" s="57"/>
      <c r="D122" s="57"/>
      <c r="E122" s="57"/>
      <c r="F122" s="57"/>
      <c r="G122" s="57"/>
      <c r="H122" s="57"/>
      <c r="I122" s="57"/>
      <c r="J122" s="57"/>
      <c r="K122" s="57"/>
      <c r="L122" s="57"/>
      <c r="M122" s="57"/>
      <c r="N122" s="57"/>
      <c r="O122" s="57"/>
      <c r="P122" s="57"/>
      <c r="Q122" s="57"/>
      <c r="R122" s="877" t="str">
        <f>Datos!O2</f>
        <v>Rara vez (1)</v>
      </c>
      <c r="S122" s="877"/>
      <c r="T122" s="877"/>
      <c r="U122" s="877"/>
      <c r="V122" s="877"/>
      <c r="W122" s="877"/>
      <c r="X122" s="57"/>
      <c r="Y122" s="57"/>
      <c r="Z122" s="57"/>
      <c r="AA122" s="57"/>
      <c r="AB122" s="811" t="str">
        <f>IF(AK12=Datos!$A$6,"Escala de impacto-beneficio resultante","Escala de impacto resultante")</f>
        <v>Escala de impacto resultante</v>
      </c>
      <c r="AC122" s="812"/>
      <c r="AD122" s="812"/>
      <c r="AE122" s="812"/>
      <c r="AF122" s="812"/>
      <c r="AG122" s="812"/>
      <c r="AH122" s="812"/>
      <c r="AI122" s="812"/>
      <c r="AJ122" s="812"/>
      <c r="AK122" s="813"/>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9"/>
      <c r="BK122" s="52" t="s">
        <v>91</v>
      </c>
      <c r="BL122" s="66" t="e">
        <f>IF(AK12=Datos!A6,BQ132,BL132)</f>
        <v>#N/A</v>
      </c>
      <c r="BM122" s="66" t="e">
        <f>INDEX($R$122:$W$126,$BL$122,1)</f>
        <v>#N/A</v>
      </c>
      <c r="BP122" s="818"/>
      <c r="BQ122" s="818"/>
      <c r="BS122" s="52" t="s">
        <v>91</v>
      </c>
      <c r="BT122" s="66" t="e">
        <f>IF($AK$12&lt;&gt;"",BL122,"")</f>
        <v>#N/A</v>
      </c>
      <c r="BU122" s="66" t="e">
        <f>IF($AK$12&lt;&gt;"",$BM$122,"")</f>
        <v>#N/A</v>
      </c>
    </row>
    <row r="123" spans="1:73" ht="14.45" customHeight="1">
      <c r="A123" s="56"/>
      <c r="B123" s="57"/>
      <c r="C123" s="57"/>
      <c r="D123" s="57"/>
      <c r="E123" s="57"/>
      <c r="F123" s="57"/>
      <c r="G123" s="57"/>
      <c r="H123" s="57"/>
      <c r="I123" s="57"/>
      <c r="J123" s="57"/>
      <c r="K123" s="57"/>
      <c r="L123" s="57"/>
      <c r="M123" s="57"/>
      <c r="N123" s="57"/>
      <c r="O123" s="57"/>
      <c r="P123" s="57"/>
      <c r="Q123" s="57"/>
      <c r="R123" s="877" t="str">
        <f>Datos!O3</f>
        <v>Improbable (2)</v>
      </c>
      <c r="S123" s="877"/>
      <c r="T123" s="877"/>
      <c r="U123" s="877"/>
      <c r="V123" s="877"/>
      <c r="W123" s="877"/>
      <c r="X123" s="57"/>
      <c r="Y123" s="57"/>
      <c r="Z123" s="57"/>
      <c r="AA123" s="57"/>
      <c r="AB123" s="812">
        <f>AB65</f>
        <v>1</v>
      </c>
      <c r="AC123" s="812"/>
      <c r="AD123" s="812">
        <f>AD65</f>
        <v>2</v>
      </c>
      <c r="AE123" s="812"/>
      <c r="AF123" s="812">
        <f>AF65</f>
        <v>3</v>
      </c>
      <c r="AG123" s="812"/>
      <c r="AH123" s="812">
        <f>AH65</f>
        <v>4</v>
      </c>
      <c r="AI123" s="812"/>
      <c r="AJ123" s="812">
        <f>AJ65</f>
        <v>5</v>
      </c>
      <c r="AK123" s="812"/>
      <c r="AL123" s="57"/>
      <c r="AM123" s="57"/>
      <c r="AN123" s="57"/>
      <c r="AO123" s="57"/>
      <c r="AP123" s="57"/>
      <c r="AQ123" s="57"/>
      <c r="AR123" s="57"/>
      <c r="AS123" s="57"/>
      <c r="AT123" s="57"/>
      <c r="AU123" s="57"/>
      <c r="AV123" s="57"/>
      <c r="AW123" s="57"/>
      <c r="AX123" s="57"/>
      <c r="AY123" s="57"/>
      <c r="AZ123" s="57"/>
      <c r="BA123" s="57"/>
      <c r="BB123" s="57"/>
      <c r="BC123" s="57"/>
      <c r="BD123" s="57"/>
      <c r="BE123" s="57"/>
      <c r="BF123" s="57"/>
      <c r="BG123" s="59"/>
      <c r="BK123" s="52" t="s">
        <v>90</v>
      </c>
      <c r="BL123" s="66" t="e">
        <f>IF($AK$12&lt;&gt;"",(INDEX($BK$125:$BN$131,MATCH($BT$62,$BK$125:$BK$131,0),MATCH($AJ$116,$BK$126:$BN$126,0))),"")</f>
        <v>#N/A</v>
      </c>
      <c r="BM123" s="66" t="e">
        <f>INDEX($R$129:$W$133,$BL$123,1)</f>
        <v>#N/A</v>
      </c>
      <c r="BO123" s="52" t="s">
        <v>108</v>
      </c>
      <c r="BP123" s="66" t="e">
        <f>IF($AK$12&lt;&gt;"",(INDEX($BK$125:$BN$131,MATCH($BT$62,$BK$125:$BK$131,0),MATCH($AJ$116,$BK$126:$BN$126,0))),"")</f>
        <v>#N/A</v>
      </c>
      <c r="BQ123" s="66" t="e">
        <f>INDEX($R$129:$W$133,$BP$123+1,1)</f>
        <v>#N/A</v>
      </c>
      <c r="BS123" s="52" t="s">
        <v>90</v>
      </c>
      <c r="BT123" s="66" t="e">
        <f>IF($AK$12="","",IF($AK$12=1,$BP$123,$BL$123))</f>
        <v>#N/A</v>
      </c>
      <c r="BU123" s="66" t="e">
        <f>IF($AK$12="","",IF($AK$12=1,$BQ$123,$BM$123))</f>
        <v>#N/A</v>
      </c>
    </row>
    <row r="124" spans="1:73" ht="28.5" customHeight="1">
      <c r="A124" s="56"/>
      <c r="B124" s="57"/>
      <c r="C124" s="57"/>
      <c r="D124" s="57"/>
      <c r="E124" s="819" t="s">
        <v>96</v>
      </c>
      <c r="F124" s="819"/>
      <c r="G124" s="819"/>
      <c r="H124" s="819"/>
      <c r="I124" s="819"/>
      <c r="J124" s="819"/>
      <c r="K124" s="819"/>
      <c r="L124" s="819"/>
      <c r="M124" s="819"/>
      <c r="N124" s="819"/>
      <c r="O124" s="819"/>
      <c r="P124" s="819"/>
      <c r="Q124" s="57"/>
      <c r="R124" s="877" t="str">
        <f>Datos!O4</f>
        <v>Posible (3)</v>
      </c>
      <c r="S124" s="877"/>
      <c r="T124" s="877"/>
      <c r="U124" s="877"/>
      <c r="V124" s="877"/>
      <c r="W124" s="877"/>
      <c r="X124" s="57"/>
      <c r="Y124" s="57"/>
      <c r="Z124" s="874" t="s">
        <v>49</v>
      </c>
      <c r="AA124" s="894">
        <f>AA66</f>
        <v>1</v>
      </c>
      <c r="AB124" s="878" t="str">
        <f>IF(ISERROR(BL139=TRUE),"",IF(BL139="","",BL139))</f>
        <v/>
      </c>
      <c r="AC124" s="879"/>
      <c r="AD124" s="878" t="str">
        <f>IF(ISERROR(BM139=TRUE),"",IF(BM139="","",BM139))</f>
        <v/>
      </c>
      <c r="AE124" s="879"/>
      <c r="AF124" s="882" t="str">
        <f>IF(ISERROR(BN139=TRUE),"",IF(BN139="","",BN139))</f>
        <v/>
      </c>
      <c r="AG124" s="883"/>
      <c r="AH124" s="886" t="str">
        <f>IF(ISERROR(BO139=TRUE),"",IF(BO139="","",BO139))</f>
        <v/>
      </c>
      <c r="AI124" s="887"/>
      <c r="AJ124" s="890" t="str">
        <f>IF(ISERROR(BP139=TRUE),"",IF(BP139="","",BP139))</f>
        <v/>
      </c>
      <c r="AK124" s="891"/>
      <c r="AL124" s="57"/>
      <c r="AM124" s="57"/>
      <c r="AN124" s="57"/>
      <c r="AO124" s="57"/>
      <c r="AP124" s="758" t="str">
        <f>IF(AK12=Datos!$A$6,"Zona de ubicación de la oportunidad","Zona de ubicación del riesgo")</f>
        <v>Zona de ubicación del riesgo</v>
      </c>
      <c r="AQ124" s="758"/>
      <c r="AR124" s="758"/>
      <c r="AS124" s="758"/>
      <c r="AT124" s="758"/>
      <c r="AU124" s="758"/>
      <c r="AV124" s="758"/>
      <c r="AW124" s="758"/>
      <c r="AX124" s="758"/>
      <c r="AY124" s="758"/>
      <c r="AZ124" s="758"/>
      <c r="BA124" s="758"/>
      <c r="BB124" s="758"/>
      <c r="BC124" s="758"/>
      <c r="BD124" s="758"/>
      <c r="BE124" s="758"/>
      <c r="BF124" s="758"/>
      <c r="BG124" s="59"/>
      <c r="BL124" s="57"/>
      <c r="BM124" s="57"/>
    </row>
    <row r="125" spans="1:73" ht="14.45" customHeight="1">
      <c r="A125" s="56"/>
      <c r="B125" s="57"/>
      <c r="C125" s="57"/>
      <c r="D125" s="57"/>
      <c r="E125" s="57"/>
      <c r="F125" s="57"/>
      <c r="G125" s="57"/>
      <c r="H125" s="57"/>
      <c r="I125" s="57"/>
      <c r="J125" s="81"/>
      <c r="K125" s="82"/>
      <c r="L125" s="82"/>
      <c r="M125" s="82"/>
      <c r="N125" s="82"/>
      <c r="O125" s="82"/>
      <c r="P125" s="83"/>
      <c r="Q125" s="57"/>
      <c r="R125" s="877" t="str">
        <f>Datos!O5</f>
        <v>Probable (4)</v>
      </c>
      <c r="S125" s="877"/>
      <c r="T125" s="877"/>
      <c r="U125" s="877"/>
      <c r="V125" s="877"/>
      <c r="W125" s="877"/>
      <c r="X125" s="57"/>
      <c r="Y125" s="57"/>
      <c r="Z125" s="875"/>
      <c r="AA125" s="894"/>
      <c r="AB125" s="880"/>
      <c r="AC125" s="881"/>
      <c r="AD125" s="880"/>
      <c r="AE125" s="881"/>
      <c r="AF125" s="884"/>
      <c r="AG125" s="885"/>
      <c r="AH125" s="888"/>
      <c r="AI125" s="889"/>
      <c r="AJ125" s="892"/>
      <c r="AK125" s="893"/>
      <c r="AL125" s="57"/>
      <c r="AM125" s="57"/>
      <c r="AN125" s="57"/>
      <c r="AO125" s="57"/>
      <c r="AP125" s="794" t="str">
        <f>IF(OR(J126="",J133=""),"",(INDEX($BK$64:$BP$69,MATCH($BU$122,$BK$64:$BK$69,0),MATCH($BU$123,$BK$64:$BP$64,0))))</f>
        <v/>
      </c>
      <c r="AQ125" s="794"/>
      <c r="AR125" s="794"/>
      <c r="AS125" s="794"/>
      <c r="AT125" s="794"/>
      <c r="AU125" s="794"/>
      <c r="AV125" s="794"/>
      <c r="AW125" s="794"/>
      <c r="AX125" s="794"/>
      <c r="AY125" s="794"/>
      <c r="AZ125" s="794"/>
      <c r="BA125" s="794"/>
      <c r="BB125" s="794"/>
      <c r="BC125" s="794"/>
      <c r="BD125" s="794"/>
      <c r="BE125" s="794"/>
      <c r="BF125" s="794"/>
      <c r="BG125" s="59"/>
      <c r="BK125" s="143"/>
      <c r="BL125" s="871" t="s">
        <v>211</v>
      </c>
      <c r="BM125" s="872"/>
      <c r="BN125" s="873"/>
      <c r="BP125" s="143"/>
      <c r="BQ125" s="871" t="s">
        <v>212</v>
      </c>
      <c r="BR125" s="872"/>
      <c r="BS125" s="873"/>
    </row>
    <row r="126" spans="1:73" ht="28.5" customHeight="1">
      <c r="A126" s="56"/>
      <c r="B126" s="57"/>
      <c r="C126" s="57"/>
      <c r="D126" s="57"/>
      <c r="E126" s="57"/>
      <c r="F126" s="57"/>
      <c r="G126" s="57"/>
      <c r="H126" s="57"/>
      <c r="I126" s="57"/>
      <c r="J126" s="930" t="str">
        <f>IF(J71="","",BU122)</f>
        <v/>
      </c>
      <c r="K126" s="930"/>
      <c r="L126" s="930"/>
      <c r="M126" s="930"/>
      <c r="N126" s="930"/>
      <c r="O126" s="930"/>
      <c r="P126" s="930"/>
      <c r="Q126" s="57"/>
      <c r="R126" s="877" t="str">
        <f>Datos!O6</f>
        <v>Casi seguro (5)</v>
      </c>
      <c r="S126" s="877"/>
      <c r="T126" s="877"/>
      <c r="U126" s="877"/>
      <c r="V126" s="877"/>
      <c r="W126" s="877"/>
      <c r="X126" s="57"/>
      <c r="Y126" s="57"/>
      <c r="Z126" s="875"/>
      <c r="AA126" s="894">
        <f>AA68</f>
        <v>2</v>
      </c>
      <c r="AB126" s="878" t="str">
        <f>IF(ISERROR(BL140=TRUE),"",IF(BL140="","",BL140))</f>
        <v/>
      </c>
      <c r="AC126" s="879"/>
      <c r="AD126" s="878" t="str">
        <f>IF(ISERROR(BM140=TRUE),"",IF(BM140="","",BM140))</f>
        <v/>
      </c>
      <c r="AE126" s="879"/>
      <c r="AF126" s="882" t="str">
        <f>IF(ISERROR(BN140=TRUE),"",IF(BN140="","",BN140))</f>
        <v/>
      </c>
      <c r="AG126" s="883"/>
      <c r="AH126" s="886" t="str">
        <f>IF(ISERROR(BO140=TRUE),"",IF(BO140="","",BO140))</f>
        <v/>
      </c>
      <c r="AI126" s="887"/>
      <c r="AJ126" s="890" t="str">
        <f>IF(ISERROR(BP140=TRUE),"",IF(BP140="","",BP140))</f>
        <v/>
      </c>
      <c r="AK126" s="891"/>
      <c r="AL126" s="57"/>
      <c r="AM126" s="57"/>
      <c r="AN126" s="57"/>
      <c r="AO126" s="57"/>
      <c r="AP126" s="794"/>
      <c r="AQ126" s="794"/>
      <c r="AR126" s="794"/>
      <c r="AS126" s="794"/>
      <c r="AT126" s="794"/>
      <c r="AU126" s="794"/>
      <c r="AV126" s="794"/>
      <c r="AW126" s="794"/>
      <c r="AX126" s="794"/>
      <c r="AY126" s="794"/>
      <c r="AZ126" s="794"/>
      <c r="BA126" s="794"/>
      <c r="BB126" s="794"/>
      <c r="BC126" s="794"/>
      <c r="BD126" s="794"/>
      <c r="BE126" s="794"/>
      <c r="BF126" s="794"/>
      <c r="BG126" s="59"/>
      <c r="BK126" s="144" t="s">
        <v>99</v>
      </c>
      <c r="BL126" s="144">
        <v>0</v>
      </c>
      <c r="BM126" s="144">
        <v>1</v>
      </c>
      <c r="BN126" s="144">
        <v>2</v>
      </c>
      <c r="BO126" s="78"/>
      <c r="BP126" s="144" t="s">
        <v>99</v>
      </c>
      <c r="BQ126" s="144">
        <v>0</v>
      </c>
      <c r="BR126" s="144">
        <v>1</v>
      </c>
      <c r="BS126" s="144">
        <v>2</v>
      </c>
    </row>
    <row r="127" spans="1:73" ht="14.45" customHeight="1">
      <c r="A127" s="56"/>
      <c r="B127" s="57"/>
      <c r="C127" s="57"/>
      <c r="D127" s="57"/>
      <c r="E127" s="57"/>
      <c r="F127" s="57"/>
      <c r="G127" s="57"/>
      <c r="H127" s="57"/>
      <c r="I127" s="57"/>
      <c r="J127" s="84"/>
      <c r="K127" s="85"/>
      <c r="L127" s="85"/>
      <c r="M127" s="85"/>
      <c r="N127" s="85"/>
      <c r="O127" s="85"/>
      <c r="P127" s="86"/>
      <c r="Q127" s="57"/>
      <c r="R127" s="57"/>
      <c r="S127" s="57"/>
      <c r="T127" s="57"/>
      <c r="U127" s="57"/>
      <c r="V127" s="57"/>
      <c r="W127" s="57"/>
      <c r="X127" s="57"/>
      <c r="Y127" s="57"/>
      <c r="Z127" s="875"/>
      <c r="AA127" s="894"/>
      <c r="AB127" s="880"/>
      <c r="AC127" s="881"/>
      <c r="AD127" s="880"/>
      <c r="AE127" s="881"/>
      <c r="AF127" s="884"/>
      <c r="AG127" s="885"/>
      <c r="AH127" s="888"/>
      <c r="AI127" s="889"/>
      <c r="AJ127" s="892"/>
      <c r="AK127" s="893"/>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9"/>
      <c r="BK127" s="144">
        <v>1</v>
      </c>
      <c r="BL127" s="144">
        <v>1</v>
      </c>
      <c r="BM127" s="144">
        <v>1</v>
      </c>
      <c r="BN127" s="144">
        <v>1</v>
      </c>
      <c r="BO127" s="78"/>
      <c r="BP127" s="144">
        <v>1</v>
      </c>
      <c r="BQ127" s="144">
        <v>1</v>
      </c>
      <c r="BR127" s="144">
        <v>2</v>
      </c>
      <c r="BS127" s="144">
        <v>3</v>
      </c>
    </row>
    <row r="128" spans="1:73" ht="14.45" customHeight="1">
      <c r="A128" s="56"/>
      <c r="B128" s="57"/>
      <c r="C128" s="57"/>
      <c r="D128" s="57"/>
      <c r="E128" s="57"/>
      <c r="F128" s="57"/>
      <c r="G128" s="57"/>
      <c r="H128" s="57"/>
      <c r="I128" s="57"/>
      <c r="J128" s="57"/>
      <c r="K128" s="57"/>
      <c r="L128" s="57"/>
      <c r="M128" s="57"/>
      <c r="N128" s="57"/>
      <c r="O128" s="57"/>
      <c r="P128" s="57"/>
      <c r="Q128" s="57"/>
      <c r="R128" s="102"/>
      <c r="S128" s="102"/>
      <c r="T128" s="57"/>
      <c r="U128" s="57"/>
      <c r="V128" s="57"/>
      <c r="W128" s="57"/>
      <c r="X128" s="57"/>
      <c r="Y128" s="57"/>
      <c r="Z128" s="875"/>
      <c r="AA128" s="894">
        <f>AA70</f>
        <v>3</v>
      </c>
      <c r="AB128" s="878" t="str">
        <f>IF(ISERROR(BL141=TRUE),"",IF(BL141="","",BL141))</f>
        <v/>
      </c>
      <c r="AC128" s="879"/>
      <c r="AD128" s="882" t="str">
        <f>IF(ISERROR(BM141=TRUE),"",IF(BM141="","",BM141))</f>
        <v/>
      </c>
      <c r="AE128" s="883"/>
      <c r="AF128" s="886" t="str">
        <f>IF(ISERROR(BN141=TRUE),"",IF(BN141="","",BN141))</f>
        <v/>
      </c>
      <c r="AG128" s="887"/>
      <c r="AH128" s="890" t="str">
        <f>IF(ISERROR(BO141=TRUE),"",IF(BO141="","",BO141))</f>
        <v/>
      </c>
      <c r="AI128" s="891"/>
      <c r="AJ128" s="890" t="str">
        <f>IF(ISERROR(BP141=TRUE),"",IF(BP141="","",BP141))</f>
        <v/>
      </c>
      <c r="AK128" s="891"/>
      <c r="AL128" s="57"/>
      <c r="AM128" s="57"/>
      <c r="AN128" s="57"/>
      <c r="AO128" s="57"/>
      <c r="AP128" s="758" t="s">
        <v>394</v>
      </c>
      <c r="AQ128" s="758"/>
      <c r="AR128" s="758"/>
      <c r="AS128" s="758"/>
      <c r="AT128" s="758"/>
      <c r="AU128" s="758"/>
      <c r="AV128" s="758"/>
      <c r="AW128" s="758"/>
      <c r="AX128" s="758"/>
      <c r="AY128" s="758"/>
      <c r="AZ128" s="758"/>
      <c r="BA128" s="758"/>
      <c r="BB128" s="758"/>
      <c r="BC128" s="758"/>
      <c r="BD128" s="758"/>
      <c r="BE128" s="758"/>
      <c r="BF128" s="758"/>
      <c r="BG128" s="59"/>
      <c r="BK128" s="144">
        <v>2</v>
      </c>
      <c r="BL128" s="144">
        <v>2</v>
      </c>
      <c r="BM128" s="144">
        <v>1</v>
      </c>
      <c r="BN128" s="144">
        <v>1</v>
      </c>
      <c r="BO128" s="78"/>
      <c r="BP128" s="144">
        <v>2</v>
      </c>
      <c r="BQ128" s="144">
        <v>2</v>
      </c>
      <c r="BR128" s="144">
        <v>3</v>
      </c>
      <c r="BS128" s="144">
        <v>4</v>
      </c>
    </row>
    <row r="129" spans="1:71" ht="28.5" customHeight="1">
      <c r="A129" s="56"/>
      <c r="B129" s="57"/>
      <c r="C129" s="57"/>
      <c r="D129" s="57"/>
      <c r="E129" s="57"/>
      <c r="F129" s="57"/>
      <c r="G129" s="57"/>
      <c r="H129" s="57"/>
      <c r="I129" s="57"/>
      <c r="J129" s="57"/>
      <c r="K129" s="57"/>
      <c r="L129" s="57"/>
      <c r="M129" s="57"/>
      <c r="N129" s="57"/>
      <c r="O129" s="57"/>
      <c r="P129" s="57"/>
      <c r="Q129" s="57"/>
      <c r="R129" s="877" t="str">
        <f>IF($AK$12=1,Datos!P2,IF(OR($AK$12=2,$AK$12=3,$AK$12=4),Datos!Q2,IF($AK$12=5,Datos!R2,"")))</f>
        <v>Insignificante (1)</v>
      </c>
      <c r="S129" s="877"/>
      <c r="T129" s="877"/>
      <c r="U129" s="877"/>
      <c r="V129" s="877"/>
      <c r="W129" s="877"/>
      <c r="X129" s="57"/>
      <c r="Y129" s="57"/>
      <c r="Z129" s="875"/>
      <c r="AA129" s="894"/>
      <c r="AB129" s="880"/>
      <c r="AC129" s="881"/>
      <c r="AD129" s="884"/>
      <c r="AE129" s="885"/>
      <c r="AF129" s="888"/>
      <c r="AG129" s="889"/>
      <c r="AH129" s="892"/>
      <c r="AI129" s="893"/>
      <c r="AJ129" s="892"/>
      <c r="AK129" s="893"/>
      <c r="AL129" s="57"/>
      <c r="AM129" s="57"/>
      <c r="AN129" s="57"/>
      <c r="AO129" s="57"/>
      <c r="AP129" s="795"/>
      <c r="AQ129" s="795"/>
      <c r="AR129" s="795"/>
      <c r="AS129" s="795"/>
      <c r="AT129" s="795"/>
      <c r="AU129" s="795"/>
      <c r="AV129" s="795"/>
      <c r="AW129" s="795"/>
      <c r="AX129" s="795"/>
      <c r="AY129" s="795"/>
      <c r="AZ129" s="795"/>
      <c r="BA129" s="795"/>
      <c r="BB129" s="795"/>
      <c r="BC129" s="795"/>
      <c r="BD129" s="795"/>
      <c r="BE129" s="795"/>
      <c r="BF129" s="795"/>
      <c r="BG129" s="59"/>
      <c r="BK129" s="144">
        <v>3</v>
      </c>
      <c r="BL129" s="144">
        <v>3</v>
      </c>
      <c r="BM129" s="144">
        <v>2</v>
      </c>
      <c r="BN129" s="144">
        <v>1</v>
      </c>
      <c r="BO129" s="78"/>
      <c r="BP129" s="144">
        <v>3</v>
      </c>
      <c r="BQ129" s="144">
        <v>3</v>
      </c>
      <c r="BR129" s="144">
        <v>4</v>
      </c>
      <c r="BS129" s="144">
        <v>5</v>
      </c>
    </row>
    <row r="130" spans="1:71" ht="14.45" customHeight="1">
      <c r="A130" s="56"/>
      <c r="B130" s="57"/>
      <c r="C130" s="57"/>
      <c r="D130" s="57"/>
      <c r="E130" s="57"/>
      <c r="F130" s="57"/>
      <c r="G130" s="57"/>
      <c r="H130" s="57"/>
      <c r="I130" s="57"/>
      <c r="J130" s="57"/>
      <c r="K130" s="57"/>
      <c r="L130" s="57"/>
      <c r="M130" s="57"/>
      <c r="N130" s="57"/>
      <c r="O130" s="57"/>
      <c r="P130" s="57"/>
      <c r="Q130" s="57"/>
      <c r="R130" s="877" t="str">
        <f>IF($AK$12=1,Datos!P3,IF(OR($AK$12=2,$AK$12=3,$AK$12=4),Datos!Q3,IF($AK$12=5,Datos!R3,"")))</f>
        <v>Menor (2)</v>
      </c>
      <c r="S130" s="877"/>
      <c r="T130" s="877"/>
      <c r="U130" s="877"/>
      <c r="V130" s="877"/>
      <c r="W130" s="877"/>
      <c r="X130" s="57"/>
      <c r="Y130" s="57"/>
      <c r="Z130" s="875"/>
      <c r="AA130" s="894">
        <f>AA72</f>
        <v>4</v>
      </c>
      <c r="AB130" s="882" t="str">
        <f>IF(ISERROR(BL142=TRUE),"",IF(BL142="","",BL142))</f>
        <v/>
      </c>
      <c r="AC130" s="883"/>
      <c r="AD130" s="886" t="str">
        <f>IF(ISERROR(BM142=TRUE),"",IF(BM142="","",BM142))</f>
        <v/>
      </c>
      <c r="AE130" s="887"/>
      <c r="AF130" s="886" t="str">
        <f>IF(ISERROR(BN142=TRUE),"",IF(BN142="","",BN142))</f>
        <v/>
      </c>
      <c r="AG130" s="887"/>
      <c r="AH130" s="890" t="str">
        <f>IF(ISERROR(BO142=TRUE),"",IF(BO142="","",BO142))</f>
        <v/>
      </c>
      <c r="AI130" s="891"/>
      <c r="AJ130" s="890" t="str">
        <f>IF(ISERROR(BP142=TRUE),"",IF(BP142="","",BP142))</f>
        <v/>
      </c>
      <c r="AK130" s="891"/>
      <c r="AL130" s="57"/>
      <c r="AM130" s="57"/>
      <c r="AN130" s="57"/>
      <c r="AO130" s="57"/>
      <c r="AP130" s="795"/>
      <c r="AQ130" s="795"/>
      <c r="AR130" s="795"/>
      <c r="AS130" s="795"/>
      <c r="AT130" s="795"/>
      <c r="AU130" s="795"/>
      <c r="AV130" s="795"/>
      <c r="AW130" s="795"/>
      <c r="AX130" s="795"/>
      <c r="AY130" s="795"/>
      <c r="AZ130" s="795"/>
      <c r="BA130" s="795"/>
      <c r="BB130" s="795"/>
      <c r="BC130" s="795"/>
      <c r="BD130" s="795"/>
      <c r="BE130" s="795"/>
      <c r="BF130" s="795"/>
      <c r="BG130" s="59"/>
      <c r="BK130" s="144">
        <v>4</v>
      </c>
      <c r="BL130" s="144">
        <v>4</v>
      </c>
      <c r="BM130" s="144">
        <v>3</v>
      </c>
      <c r="BN130" s="144">
        <v>2</v>
      </c>
      <c r="BO130" s="78"/>
      <c r="BP130" s="144">
        <v>4</v>
      </c>
      <c r="BQ130" s="144">
        <v>4</v>
      </c>
      <c r="BR130" s="144">
        <v>5</v>
      </c>
      <c r="BS130" s="144">
        <v>5</v>
      </c>
    </row>
    <row r="131" spans="1:71" ht="28.5" customHeight="1">
      <c r="A131" s="56"/>
      <c r="B131" s="57"/>
      <c r="C131" s="57"/>
      <c r="D131" s="57"/>
      <c r="E131" s="145" t="str">
        <f>IF(AK12=Datos!$A$6,"Nueva escala de impacto-beneficio","Nueva escala de impacto")</f>
        <v>Nueva escala de impacto</v>
      </c>
      <c r="F131" s="145"/>
      <c r="G131" s="103"/>
      <c r="H131" s="103"/>
      <c r="I131" s="103"/>
      <c r="J131" s="103"/>
      <c r="K131" s="103"/>
      <c r="L131" s="103"/>
      <c r="M131" s="103"/>
      <c r="N131" s="103"/>
      <c r="O131" s="103"/>
      <c r="P131" s="103"/>
      <c r="Q131" s="57"/>
      <c r="R131" s="877" t="str">
        <f>IF($AK$12=1,Datos!P4,IF(OR($AK$12=2,$AK$12=3,$AK$12=4),Datos!Q4,IF($AK$12=5,Datos!R4,"")))</f>
        <v>Moderado (3)</v>
      </c>
      <c r="S131" s="877"/>
      <c r="T131" s="877"/>
      <c r="U131" s="877"/>
      <c r="V131" s="877"/>
      <c r="W131" s="877"/>
      <c r="X131" s="57"/>
      <c r="Y131" s="57"/>
      <c r="Z131" s="875"/>
      <c r="AA131" s="894"/>
      <c r="AB131" s="884"/>
      <c r="AC131" s="885"/>
      <c r="AD131" s="888"/>
      <c r="AE131" s="889"/>
      <c r="AF131" s="888"/>
      <c r="AG131" s="889"/>
      <c r="AH131" s="892"/>
      <c r="AI131" s="893"/>
      <c r="AJ131" s="892"/>
      <c r="AK131" s="893"/>
      <c r="AL131" s="57"/>
      <c r="AM131" s="57"/>
      <c r="AN131" s="57"/>
      <c r="AO131" s="57"/>
      <c r="AP131" s="795"/>
      <c r="AQ131" s="795"/>
      <c r="AR131" s="795"/>
      <c r="AS131" s="795"/>
      <c r="AT131" s="795"/>
      <c r="AU131" s="795"/>
      <c r="AV131" s="795"/>
      <c r="AW131" s="795"/>
      <c r="AX131" s="795"/>
      <c r="AY131" s="795"/>
      <c r="AZ131" s="795"/>
      <c r="BA131" s="795"/>
      <c r="BB131" s="795"/>
      <c r="BC131" s="795"/>
      <c r="BD131" s="795"/>
      <c r="BE131" s="795"/>
      <c r="BF131" s="795"/>
      <c r="BG131" s="59"/>
      <c r="BK131" s="144">
        <v>5</v>
      </c>
      <c r="BL131" s="144">
        <v>5</v>
      </c>
      <c r="BM131" s="144">
        <v>4</v>
      </c>
      <c r="BN131" s="144">
        <v>3</v>
      </c>
      <c r="BO131" s="78"/>
      <c r="BP131" s="144">
        <v>5</v>
      </c>
      <c r="BQ131" s="144">
        <v>5</v>
      </c>
      <c r="BR131" s="144">
        <v>5</v>
      </c>
      <c r="BS131" s="144">
        <v>5</v>
      </c>
    </row>
    <row r="132" spans="1:71" ht="14.45" customHeight="1">
      <c r="A132" s="56"/>
      <c r="B132" s="57"/>
      <c r="C132" s="57"/>
      <c r="D132" s="57"/>
      <c r="E132" s="57"/>
      <c r="F132" s="57"/>
      <c r="G132" s="57"/>
      <c r="H132" s="57"/>
      <c r="I132" s="57"/>
      <c r="J132" s="104"/>
      <c r="K132" s="105"/>
      <c r="L132" s="105"/>
      <c r="M132" s="105"/>
      <c r="N132" s="105"/>
      <c r="O132" s="105"/>
      <c r="P132" s="106"/>
      <c r="Q132" s="107"/>
      <c r="R132" s="877" t="str">
        <f>IF($AK$12=1,Datos!P5,IF(OR($AK$12=2,$AK$12=3,$AK$12=4),Datos!Q5,IF($AK$12=5,Datos!R5,"")))</f>
        <v>Mayor (4)</v>
      </c>
      <c r="S132" s="877"/>
      <c r="T132" s="877"/>
      <c r="U132" s="877"/>
      <c r="V132" s="877"/>
      <c r="W132" s="877"/>
      <c r="X132" s="57"/>
      <c r="Y132" s="57"/>
      <c r="Z132" s="875"/>
      <c r="AA132" s="894">
        <f>AA74</f>
        <v>5</v>
      </c>
      <c r="AB132" s="886" t="str">
        <f>IF(ISERROR(BL143=TRUE),"",IF(BL143="","",BL143))</f>
        <v/>
      </c>
      <c r="AC132" s="887"/>
      <c r="AD132" s="886" t="str">
        <f>IF(ISERROR(BM143=TRUE),"",IF(BM143="","",BM143))</f>
        <v/>
      </c>
      <c r="AE132" s="887"/>
      <c r="AF132" s="890" t="str">
        <f>IF(ISERROR(BN143=TRUE),"",IF(BN143="","",BN143))</f>
        <v/>
      </c>
      <c r="AG132" s="891"/>
      <c r="AH132" s="890" t="str">
        <f>IF(ISERROR(BO143=TRUE),"",IF(BO143="","",BO143))</f>
        <v/>
      </c>
      <c r="AI132" s="891"/>
      <c r="AJ132" s="890" t="str">
        <f>IF(ISERROR(BP143=TRUE),"",IF(BP143="","",BP143))</f>
        <v/>
      </c>
      <c r="AK132" s="891"/>
      <c r="AL132" s="57"/>
      <c r="AM132" s="57"/>
      <c r="AN132" s="57"/>
      <c r="AO132" s="57"/>
      <c r="AP132" s="795"/>
      <c r="AQ132" s="795"/>
      <c r="AR132" s="795"/>
      <c r="AS132" s="795"/>
      <c r="AT132" s="795"/>
      <c r="AU132" s="795"/>
      <c r="AV132" s="795"/>
      <c r="AW132" s="795"/>
      <c r="AX132" s="795"/>
      <c r="AY132" s="795"/>
      <c r="AZ132" s="795"/>
      <c r="BA132" s="795"/>
      <c r="BB132" s="795"/>
      <c r="BC132" s="795"/>
      <c r="BD132" s="795"/>
      <c r="BE132" s="795"/>
      <c r="BF132" s="795"/>
      <c r="BG132" s="59"/>
      <c r="BK132" s="52" t="s">
        <v>91</v>
      </c>
      <c r="BL132" s="132" t="e">
        <f>IF($AK$12="","",IF($AK$12&lt;&gt;Datos!A6,(INDEX($BK$125:$BN$131,MATCH($BT$61,$BK$125:$BK$131,0),MATCH($Z$116,$BK$126:$BN$126,0)))))</f>
        <v>#N/A</v>
      </c>
      <c r="BP132" s="52" t="s">
        <v>91</v>
      </c>
      <c r="BQ132" s="108" t="b">
        <f>IF($AK$12="","",IF($AK$12=Datos!A6,(INDEX(BP125:BS131,MATCH($BT$61,BP125:BP131,0),MATCH($Z$116,BP126:BS126,0)))))</f>
        <v>0</v>
      </c>
    </row>
    <row r="133" spans="1:71" ht="28.5" customHeight="1">
      <c r="A133" s="56"/>
      <c r="B133" s="57"/>
      <c r="C133" s="57"/>
      <c r="D133" s="57"/>
      <c r="E133" s="57"/>
      <c r="F133" s="57"/>
      <c r="G133" s="57"/>
      <c r="H133" s="57"/>
      <c r="I133" s="57"/>
      <c r="J133" s="930" t="str">
        <f>IF(J78="","",BU123)</f>
        <v/>
      </c>
      <c r="K133" s="930"/>
      <c r="L133" s="930"/>
      <c r="M133" s="930"/>
      <c r="N133" s="930"/>
      <c r="O133" s="930"/>
      <c r="P133" s="930"/>
      <c r="Q133" s="57"/>
      <c r="R133" s="877" t="str">
        <f>IF($AK$12=1,Datos!P6,IF(OR($AK$12=2,$AK$12=3,$AK$12=4),Datos!Q6,IF($AK$12=5,Datos!R6,"")))</f>
        <v>Catastrófico (5)</v>
      </c>
      <c r="S133" s="877"/>
      <c r="T133" s="877"/>
      <c r="U133" s="877"/>
      <c r="V133" s="877"/>
      <c r="W133" s="877"/>
      <c r="X133" s="57"/>
      <c r="Y133" s="57"/>
      <c r="Z133" s="876"/>
      <c r="AA133" s="894"/>
      <c r="AB133" s="888"/>
      <c r="AC133" s="889"/>
      <c r="AD133" s="888"/>
      <c r="AE133" s="889"/>
      <c r="AF133" s="892"/>
      <c r="AG133" s="893"/>
      <c r="AH133" s="892"/>
      <c r="AI133" s="893"/>
      <c r="AJ133" s="892"/>
      <c r="AK133" s="893"/>
      <c r="AL133" s="57"/>
      <c r="AM133" s="57"/>
      <c r="AN133" s="57"/>
      <c r="AO133" s="57"/>
      <c r="AP133" s="795"/>
      <c r="AQ133" s="795"/>
      <c r="AR133" s="795"/>
      <c r="AS133" s="795"/>
      <c r="AT133" s="795"/>
      <c r="AU133" s="795"/>
      <c r="AV133" s="795"/>
      <c r="AW133" s="795"/>
      <c r="AX133" s="795"/>
      <c r="AY133" s="795"/>
      <c r="AZ133" s="795"/>
      <c r="BA133" s="795"/>
      <c r="BB133" s="795"/>
      <c r="BC133" s="795"/>
      <c r="BD133" s="795"/>
      <c r="BE133" s="795"/>
      <c r="BF133" s="795"/>
      <c r="BG133" s="59"/>
      <c r="BK133" s="52" t="s">
        <v>90</v>
      </c>
      <c r="BL133" s="66" t="e">
        <f>IF($AK$12="","",IF($AK$12&lt;&gt;Datos!A6,(INDEX($BK$125:$BN$131,MATCH($BT$62,$BK$125:$BK$131,0),MATCH($AJ$116,$BK$126:$BN$126,0)))))</f>
        <v>#N/A</v>
      </c>
      <c r="BP133" s="52" t="s">
        <v>90</v>
      </c>
      <c r="BQ133" s="108" t="b">
        <f>IF($AK$12="","",IF($AK$12=Datos!A6,(INDEX(BP125:BS131,MATCH($BT$62,BP125:BP131,0),MATCH($AJ$116,BP126:BS126,0)))))</f>
        <v>0</v>
      </c>
    </row>
    <row r="134" spans="1:71" ht="15" customHeight="1">
      <c r="A134" s="56"/>
      <c r="B134" s="57"/>
      <c r="C134" s="57"/>
      <c r="D134" s="57"/>
      <c r="E134" s="57"/>
      <c r="F134" s="57"/>
      <c r="G134" s="57"/>
      <c r="H134" s="57"/>
      <c r="I134" s="57"/>
      <c r="J134" s="84"/>
      <c r="K134" s="85"/>
      <c r="L134" s="85"/>
      <c r="M134" s="85"/>
      <c r="N134" s="85"/>
      <c r="O134" s="85"/>
      <c r="P134" s="86"/>
      <c r="Q134" s="57"/>
      <c r="R134" s="57"/>
      <c r="S134" s="57"/>
      <c r="T134" s="57"/>
      <c r="U134" s="57"/>
      <c r="V134" s="57"/>
      <c r="W134" s="57"/>
      <c r="X134" s="57"/>
      <c r="Y134" s="57"/>
      <c r="Z134" s="90"/>
      <c r="AA134" s="57"/>
      <c r="AB134" s="57"/>
      <c r="AC134" s="57"/>
      <c r="AD134" s="57"/>
      <c r="AE134" s="57"/>
      <c r="AF134" s="57"/>
      <c r="AG134" s="57"/>
      <c r="AH134" s="57"/>
      <c r="AI134" s="57"/>
      <c r="AJ134" s="57"/>
      <c r="AK134" s="57"/>
      <c r="AL134" s="57"/>
      <c r="AM134" s="57"/>
      <c r="AN134" s="57"/>
      <c r="AO134" s="57"/>
      <c r="AP134" s="186"/>
      <c r="AQ134" s="186"/>
      <c r="AR134" s="186"/>
      <c r="AS134" s="186"/>
      <c r="AT134" s="186"/>
      <c r="AU134" s="186"/>
      <c r="AV134" s="186"/>
      <c r="AW134" s="186"/>
      <c r="AX134" s="186"/>
      <c r="AY134" s="186"/>
      <c r="AZ134" s="186"/>
      <c r="BA134" s="186"/>
      <c r="BB134" s="186"/>
      <c r="BC134" s="57"/>
      <c r="BD134" s="57"/>
      <c r="BE134" s="57"/>
      <c r="BF134" s="57"/>
      <c r="BG134" s="59"/>
    </row>
    <row r="135" spans="1:71" ht="15" hidden="1" customHeight="1">
      <c r="A135" s="56"/>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c r="AG135" s="57"/>
      <c r="AH135" s="57"/>
      <c r="AI135" s="57"/>
      <c r="AJ135" s="57"/>
      <c r="AK135" s="57"/>
      <c r="AL135" s="57"/>
      <c r="AM135" s="57"/>
      <c r="AN135" s="57"/>
      <c r="AO135" s="57"/>
      <c r="AP135" s="186"/>
      <c r="AQ135" s="186"/>
      <c r="AR135" s="186"/>
      <c r="AS135" s="186"/>
      <c r="AT135" s="186"/>
      <c r="AU135" s="186"/>
      <c r="AV135" s="186"/>
      <c r="AW135" s="186"/>
      <c r="AX135" s="186"/>
      <c r="AY135" s="186"/>
      <c r="AZ135" s="186"/>
      <c r="BA135" s="186"/>
      <c r="BB135" s="186"/>
      <c r="BC135" s="57"/>
      <c r="BD135" s="57"/>
      <c r="BE135" s="57"/>
      <c r="BF135" s="57"/>
      <c r="BG135" s="59"/>
    </row>
    <row r="136" spans="1:71" ht="15" hidden="1" customHeight="1">
      <c r="A136" s="56"/>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91"/>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9"/>
    </row>
    <row r="137" spans="1:71" ht="15" hidden="1" customHeight="1">
      <c r="A137" s="56"/>
      <c r="B137" s="57"/>
      <c r="C137" s="57"/>
      <c r="D137" s="57"/>
      <c r="E137" s="57"/>
      <c r="F137" s="57"/>
      <c r="G137" s="57"/>
      <c r="H137" s="57"/>
      <c r="I137" s="57"/>
      <c r="J137" s="104"/>
      <c r="K137" s="105"/>
      <c r="L137" s="105"/>
      <c r="M137" s="105"/>
      <c r="N137" s="105"/>
      <c r="O137" s="105"/>
      <c r="P137" s="106"/>
      <c r="Q137" s="57"/>
      <c r="R137" s="57"/>
      <c r="S137" s="57"/>
      <c r="T137" s="57"/>
      <c r="U137" s="57"/>
      <c r="V137" s="57"/>
      <c r="W137" s="57"/>
      <c r="X137" s="57"/>
      <c r="Y137" s="57"/>
      <c r="Z137" s="91"/>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9"/>
    </row>
    <row r="138" spans="1:71" ht="15" customHeight="1">
      <c r="A138" s="56"/>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91"/>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9"/>
      <c r="BL138" s="52" t="s">
        <v>228</v>
      </c>
    </row>
    <row r="139" spans="1:71" ht="15" customHeight="1" thickBot="1">
      <c r="A139" s="93"/>
      <c r="B139" s="94"/>
      <c r="C139" s="94"/>
      <c r="D139" s="94"/>
      <c r="E139" s="94"/>
      <c r="F139" s="94"/>
      <c r="G139" s="94"/>
      <c r="H139" s="94"/>
      <c r="I139" s="94"/>
      <c r="J139" s="94"/>
      <c r="K139" s="94"/>
      <c r="L139" s="94"/>
      <c r="M139" s="94"/>
      <c r="N139" s="94"/>
      <c r="O139" s="94"/>
      <c r="P139" s="94"/>
      <c r="Q139" s="94"/>
      <c r="R139" s="94"/>
      <c r="S139" s="94"/>
      <c r="T139" s="94"/>
      <c r="U139" s="94"/>
      <c r="V139" s="94"/>
      <c r="W139" s="94"/>
      <c r="X139" s="94"/>
      <c r="Y139" s="94"/>
      <c r="Z139" s="95"/>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6"/>
      <c r="BK139" s="52">
        <f>AA124</f>
        <v>1</v>
      </c>
      <c r="BL139" s="66" t="e">
        <f>IF(AK12="","",IF(AND(BK65=$BU$122,$BL$64=$BU$123),"X",""))</f>
        <v>#N/A</v>
      </c>
      <c r="BM139" s="66" t="e">
        <f>IF(AK12="","",IF(AND(BK65=$BU$122,$BM$64=$BU$123),"X",""))</f>
        <v>#N/A</v>
      </c>
      <c r="BN139" s="66" t="e">
        <f>IF(AK12="","",IF(AND(BK65=$BU$122,$BN$64=$BU$123),"X",""))</f>
        <v>#N/A</v>
      </c>
      <c r="BO139" s="66" t="e">
        <f>IF(AK12="","",IF(AND(BK65=$BU$122,$BO$64=$BU$123),"X",""))</f>
        <v>#N/A</v>
      </c>
      <c r="BP139" s="66" t="e">
        <f>IF(AK12="","",IF(AND(BK65=$BU$122,$BP$64=$BU$123),"X",""))</f>
        <v>#N/A</v>
      </c>
    </row>
    <row r="140" spans="1:71" ht="32.25" customHeight="1" thickBot="1">
      <c r="A140" s="926" t="str">
        <f>IF(AK12=Datos!$A$6,"TRATAMIENTO DE LA OPORTUNIDAD","TRATAMIENTO DEL RIESGO")</f>
        <v>TRATAMIENTO DEL RIESGO</v>
      </c>
      <c r="B140" s="927"/>
      <c r="C140" s="927"/>
      <c r="D140" s="927"/>
      <c r="E140" s="927"/>
      <c r="F140" s="927"/>
      <c r="G140" s="927"/>
      <c r="H140" s="927"/>
      <c r="I140" s="927"/>
      <c r="J140" s="928"/>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4"/>
      <c r="BG140" s="59"/>
      <c r="BK140" s="52">
        <f>AA126</f>
        <v>2</v>
      </c>
      <c r="BL140" s="66" t="e">
        <f>IF(AK12="","",IF(AND(BK66=$BU$122,$BL$64=$BU$123),"X",""))</f>
        <v>#N/A</v>
      </c>
      <c r="BM140" s="66" t="e">
        <f>IF(AK12="","",IF(AND(BK66=$BU$122,$BM$64=$BU$123),"X",""))</f>
        <v>#N/A</v>
      </c>
      <c r="BN140" s="66" t="e">
        <f>IF(AK12="","",IF(AND(BK66=$BU$122,$BN$64=$BU$123),"X",""))</f>
        <v>#N/A</v>
      </c>
      <c r="BO140" s="66" t="e">
        <f>IF(AK12="","",IF(AND(BK66=$BU$122,$BO$64=$BU$123),"X",""))</f>
        <v>#N/A</v>
      </c>
      <c r="BP140" s="66" t="e">
        <f>IF(AK12="","",IF(AND(BK66=$BU$122,$BP$64=$BU$123),"X",""))</f>
        <v>#N/A</v>
      </c>
    </row>
    <row r="141" spans="1:71" ht="14.45" customHeight="1">
      <c r="A141" s="109"/>
      <c r="B141" s="110"/>
      <c r="C141" s="110"/>
      <c r="D141" s="111"/>
      <c r="E141" s="111"/>
      <c r="F141" s="111"/>
      <c r="G141" s="111"/>
      <c r="H141" s="111"/>
      <c r="I141" s="111"/>
      <c r="J141" s="111"/>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9"/>
      <c r="BK141" s="52">
        <f>AA128</f>
        <v>3</v>
      </c>
      <c r="BL141" s="66" t="e">
        <f>IF(AK12="","",IF(AND(BK67=$BU$122,$BL$64=$BU$123),"X",""))</f>
        <v>#N/A</v>
      </c>
      <c r="BM141" s="66" t="e">
        <f>IF(AK12="","",IF(AND(BK67=$BU$122,$BM$64=$BU$123),"X",""))</f>
        <v>#N/A</v>
      </c>
      <c r="BN141" s="66" t="e">
        <f>IF(AK12="","",IF(AND(BK67=$BU$122,$BN$64=$BU$123),"X",""))</f>
        <v>#N/A</v>
      </c>
      <c r="BO141" s="66" t="e">
        <f>IF(AK12="","",IF(AND(BK67=$BU$122,$BO$64=$BU$123),"X",""))</f>
        <v>#N/A</v>
      </c>
      <c r="BP141" s="66" t="e">
        <f>IF(AK12="","",IF(AND(BK67=$BU$122,$BP$64=$BU$123),"X",""))</f>
        <v>#N/A</v>
      </c>
    </row>
    <row r="142" spans="1:71" ht="15.75" thickBot="1">
      <c r="A142" s="56"/>
      <c r="B142" s="57"/>
      <c r="C142" s="57"/>
      <c r="D142" s="81"/>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3"/>
      <c r="BG142" s="59"/>
      <c r="BK142" s="52">
        <f>AA130</f>
        <v>4</v>
      </c>
      <c r="BL142" s="66" t="e">
        <f>IF(AK12="","",IF(AND(BK68=$BU$122,$BL$64=$BU$123),"X",""))</f>
        <v>#N/A</v>
      </c>
      <c r="BM142" s="66" t="e">
        <f>IF(AK12="","",IF(AND(BK68=$BU$122,$BM$64=$BU$123),"X",""))</f>
        <v>#N/A</v>
      </c>
      <c r="BN142" s="66" t="e">
        <f>IF(AK12="","",IF(AND(BK68=$BU$122,$BN$64=$BU$123),"X",""))</f>
        <v>#N/A</v>
      </c>
      <c r="BO142" s="89" t="e">
        <f>IF(AK12="","",IF(AND(BK68=$BU$122,$BO$64=$BU$123),"X",""))</f>
        <v>#N/A</v>
      </c>
      <c r="BP142" s="66" t="e">
        <f>IF(AK12="","",IF(AND(BK68=$BU$122,$BP$64=$BU$123),"X",""))</f>
        <v>#N/A</v>
      </c>
    </row>
    <row r="143" spans="1:71" ht="15" customHeight="1">
      <c r="A143" s="56"/>
      <c r="B143" s="57"/>
      <c r="C143" s="57"/>
      <c r="D143" s="78"/>
      <c r="E143" s="57"/>
      <c r="F143" s="58"/>
      <c r="G143" s="733" t="str">
        <f>IF(AK12=Datos!$A$6,"Manejo de la oportunidad:","Manejo del riesgo:")</f>
        <v>Manejo del riesgo:</v>
      </c>
      <c r="H143" s="733"/>
      <c r="I143" s="733"/>
      <c r="J143" s="733"/>
      <c r="K143" s="733"/>
      <c r="L143" s="57"/>
      <c r="M143" s="57"/>
      <c r="N143" s="57"/>
      <c r="O143" s="57"/>
      <c r="P143" s="57"/>
      <c r="Q143" s="57"/>
      <c r="R143" s="57"/>
      <c r="S143" s="112"/>
      <c r="T143" s="113"/>
      <c r="U143" s="113"/>
      <c r="V143" s="113"/>
      <c r="W143" s="114"/>
      <c r="X143" s="57"/>
      <c r="Y143" s="57"/>
      <c r="Z143" s="57"/>
      <c r="AA143" s="57"/>
      <c r="AB143" s="57"/>
      <c r="AC143" s="57"/>
      <c r="AD143" s="57"/>
      <c r="AE143" s="57"/>
      <c r="AF143" s="57"/>
      <c r="AG143" s="57"/>
      <c r="AH143" s="57"/>
      <c r="AI143" s="57"/>
      <c r="AJ143" s="57"/>
      <c r="AK143" s="57"/>
      <c r="AL143" s="112"/>
      <c r="AM143" s="113"/>
      <c r="AN143" s="113"/>
      <c r="AO143" s="113"/>
      <c r="AP143" s="113"/>
      <c r="AQ143" s="113"/>
      <c r="AR143" s="114"/>
      <c r="AS143" s="57"/>
      <c r="AT143" s="57"/>
      <c r="AU143" s="57"/>
      <c r="AV143" s="57"/>
      <c r="AW143" s="57"/>
      <c r="AX143" s="57"/>
      <c r="AY143" s="57"/>
      <c r="AZ143" s="57"/>
      <c r="BA143" s="57"/>
      <c r="BB143" s="57"/>
      <c r="BC143" s="57"/>
      <c r="BD143" s="57"/>
      <c r="BE143" s="57"/>
      <c r="BF143" s="79"/>
      <c r="BG143" s="59"/>
      <c r="BK143" s="52">
        <f>AA132</f>
        <v>5</v>
      </c>
      <c r="BL143" s="66" t="e">
        <f>IF(AK12="","",IF(AND(BK69=$BU$122,$BL$64=$BU$123),"X",""))</f>
        <v>#N/A</v>
      </c>
      <c r="BM143" s="66" t="e">
        <f>IF(AK12="","",IF(AND(BK69=$BU$122,$BM$64=$BU$123),"X",""))</f>
        <v>#N/A</v>
      </c>
      <c r="BN143" s="66" t="e">
        <f>IF(AK12="","",IF(AND(BK69=$BU$122,$BN$64=$BU$123),"X",""))</f>
        <v>#N/A</v>
      </c>
      <c r="BO143" s="66" t="e">
        <f>IF(AK12="","",IF(AND(BK69=$BU$122,$BO$64=$BU$123),"X",""))</f>
        <v>#N/A</v>
      </c>
      <c r="BP143" s="66" t="e">
        <f>IF(AK12="","",IF(AND(BK69=$BU$122,$BP$64=$BU$123),"X",""))</f>
        <v>#N/A</v>
      </c>
    </row>
    <row r="144" spans="1:71" ht="21.95" customHeight="1">
      <c r="A144" s="56"/>
      <c r="B144" s="57"/>
      <c r="C144" s="57"/>
      <c r="D144" s="115"/>
      <c r="E144" s="58"/>
      <c r="F144" s="58"/>
      <c r="G144" s="733"/>
      <c r="H144" s="733"/>
      <c r="I144" s="733"/>
      <c r="J144" s="733"/>
      <c r="K144" s="733"/>
      <c r="L144" s="57"/>
      <c r="M144" s="57"/>
      <c r="N144" s="57"/>
      <c r="O144" s="57"/>
      <c r="P144" s="57"/>
      <c r="Q144" s="57"/>
      <c r="R144" s="57"/>
      <c r="S144" s="116"/>
      <c r="T144" s="789" t="s">
        <v>103</v>
      </c>
      <c r="U144" s="790"/>
      <c r="V144" s="791" t="str">
        <f>IF(AK12=Datos!$A$6,"Fortalecer","Reducir")</f>
        <v>Reducir</v>
      </c>
      <c r="W144" s="792"/>
      <c r="X144" s="57"/>
      <c r="Y144" s="57"/>
      <c r="Z144" s="57"/>
      <c r="AA144" s="57"/>
      <c r="AB144" s="57"/>
      <c r="AC144" s="57"/>
      <c r="AD144" s="57"/>
      <c r="AE144" s="57"/>
      <c r="AF144" s="57"/>
      <c r="AG144" s="57"/>
      <c r="AH144" s="57"/>
      <c r="AI144" s="57"/>
      <c r="AJ144" s="57"/>
      <c r="AK144" s="57"/>
      <c r="AL144" s="116"/>
      <c r="AM144" s="793"/>
      <c r="AN144" s="793"/>
      <c r="AO144" s="791" t="str">
        <f>IF(AK12=Datos!$A$6,"Aceptar","Aceptar")</f>
        <v>Aceptar</v>
      </c>
      <c r="AP144" s="733"/>
      <c r="AQ144" s="733"/>
      <c r="AR144" s="792"/>
      <c r="AS144" s="57"/>
      <c r="AT144" s="57"/>
      <c r="AU144" s="57"/>
      <c r="AV144" s="57"/>
      <c r="AW144" s="57"/>
      <c r="AX144" s="57"/>
      <c r="AY144" s="57"/>
      <c r="AZ144" s="57"/>
      <c r="BA144" s="57"/>
      <c r="BB144" s="57"/>
      <c r="BC144" s="57"/>
      <c r="BD144" s="57"/>
      <c r="BE144" s="57"/>
      <c r="BF144" s="79"/>
      <c r="BG144" s="59"/>
      <c r="BL144" s="52">
        <v>1</v>
      </c>
      <c r="BM144" s="52">
        <v>2</v>
      </c>
      <c r="BN144" s="52">
        <v>3</v>
      </c>
      <c r="BO144" s="52">
        <v>4</v>
      </c>
      <c r="BP144" s="52">
        <v>5</v>
      </c>
    </row>
    <row r="145" spans="1:59" ht="24" customHeight="1" thickBot="1">
      <c r="A145" s="56"/>
      <c r="B145" s="57"/>
      <c r="C145" s="57"/>
      <c r="D145" s="78"/>
      <c r="E145" s="58"/>
      <c r="F145" s="58"/>
      <c r="G145" s="733"/>
      <c r="H145" s="733"/>
      <c r="I145" s="733"/>
      <c r="J145" s="733"/>
      <c r="K145" s="733"/>
      <c r="L145" s="57"/>
      <c r="M145" s="57"/>
      <c r="N145" s="57"/>
      <c r="O145" s="57"/>
      <c r="P145" s="57"/>
      <c r="Q145" s="57"/>
      <c r="R145" s="57"/>
      <c r="S145" s="117"/>
      <c r="T145" s="118"/>
      <c r="U145" s="118"/>
      <c r="V145" s="118"/>
      <c r="W145" s="119"/>
      <c r="X145" s="57"/>
      <c r="Y145" s="57"/>
      <c r="Z145" s="57"/>
      <c r="AA145" s="57"/>
      <c r="AB145" s="57"/>
      <c r="AC145" s="57"/>
      <c r="AD145" s="57"/>
      <c r="AE145" s="57"/>
      <c r="AF145" s="57"/>
      <c r="AG145" s="57"/>
      <c r="AH145" s="57"/>
      <c r="AI145" s="57"/>
      <c r="AJ145" s="57"/>
      <c r="AK145" s="57"/>
      <c r="AL145" s="117"/>
      <c r="AM145" s="118"/>
      <c r="AN145" s="118"/>
      <c r="AO145" s="118"/>
      <c r="AP145" s="118"/>
      <c r="AQ145" s="118"/>
      <c r="AR145" s="119"/>
      <c r="AS145" s="57"/>
      <c r="AT145" s="57"/>
      <c r="AU145" s="57"/>
      <c r="AV145" s="57"/>
      <c r="AW145" s="57"/>
      <c r="AX145" s="57"/>
      <c r="AY145" s="57"/>
      <c r="AZ145" s="57"/>
      <c r="BA145" s="57"/>
      <c r="BB145" s="57"/>
      <c r="BC145" s="57"/>
      <c r="BD145" s="57"/>
      <c r="BE145" s="57"/>
      <c r="BF145" s="79"/>
      <c r="BG145" s="59"/>
    </row>
    <row r="146" spans="1:59" ht="15.75" customHeight="1">
      <c r="A146" s="56"/>
      <c r="B146" s="57"/>
      <c r="C146" s="57"/>
      <c r="D146" s="84"/>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6"/>
      <c r="BG146" s="59"/>
    </row>
    <row r="147" spans="1:59" ht="21.95" customHeight="1">
      <c r="A147" s="56"/>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9"/>
    </row>
    <row r="148" spans="1:59" ht="90.6" customHeight="1">
      <c r="A148" s="56"/>
      <c r="B148" s="57"/>
      <c r="C148" s="57"/>
      <c r="D148" s="733" t="s">
        <v>433</v>
      </c>
      <c r="E148" s="733"/>
      <c r="F148" s="733"/>
      <c r="G148" s="733"/>
      <c r="H148" s="733"/>
      <c r="I148" s="733"/>
      <c r="J148" s="733"/>
      <c r="K148" s="57"/>
      <c r="L148" s="734" t="s">
        <v>434</v>
      </c>
      <c r="M148" s="734"/>
      <c r="N148" s="734"/>
      <c r="O148" s="734"/>
      <c r="P148" s="734"/>
      <c r="Q148" s="734"/>
      <c r="R148" s="734"/>
      <c r="S148" s="734"/>
      <c r="T148" s="734"/>
      <c r="U148" s="734"/>
      <c r="V148" s="734"/>
      <c r="W148" s="734"/>
      <c r="X148" s="734"/>
      <c r="Y148" s="734"/>
      <c r="Z148" s="734"/>
      <c r="AA148" s="734"/>
      <c r="AB148" s="734"/>
      <c r="AC148" s="734"/>
      <c r="AD148" s="734"/>
      <c r="AE148" s="734"/>
      <c r="AF148" s="734"/>
      <c r="AG148" s="734"/>
      <c r="AH148" s="734"/>
      <c r="AI148" s="734"/>
      <c r="AJ148" s="734"/>
      <c r="AK148" s="734"/>
      <c r="AL148" s="734"/>
      <c r="AM148" s="734"/>
      <c r="AN148" s="734"/>
      <c r="AO148" s="734"/>
      <c r="AP148" s="734"/>
      <c r="AQ148" s="734"/>
      <c r="AR148" s="734"/>
      <c r="AS148" s="734"/>
      <c r="AT148" s="734"/>
      <c r="AU148" s="734"/>
      <c r="AV148" s="734"/>
      <c r="AW148" s="734"/>
      <c r="AX148" s="734"/>
      <c r="AY148" s="734"/>
      <c r="AZ148" s="734"/>
      <c r="BA148" s="734"/>
      <c r="BB148" s="734"/>
      <c r="BC148" s="734"/>
      <c r="BD148" s="734"/>
      <c r="BE148" s="734"/>
      <c r="BF148" s="734"/>
      <c r="BG148" s="59"/>
    </row>
    <row r="149" spans="1:59" ht="29.45" customHeight="1">
      <c r="A149" s="56"/>
      <c r="B149" s="57"/>
      <c r="C149" s="57"/>
      <c r="D149" s="733"/>
      <c r="E149" s="733"/>
      <c r="F149" s="733"/>
      <c r="G149" s="733"/>
      <c r="H149" s="733"/>
      <c r="I149" s="733"/>
      <c r="J149" s="733"/>
      <c r="K149" s="57"/>
      <c r="L149" s="734"/>
      <c r="M149" s="734"/>
      <c r="N149" s="734"/>
      <c r="O149" s="734"/>
      <c r="P149" s="734"/>
      <c r="Q149" s="734"/>
      <c r="R149" s="734"/>
      <c r="S149" s="734"/>
      <c r="T149" s="734"/>
      <c r="U149" s="734"/>
      <c r="V149" s="734"/>
      <c r="W149" s="734"/>
      <c r="X149" s="734"/>
      <c r="Y149" s="734"/>
      <c r="Z149" s="734"/>
      <c r="AA149" s="734"/>
      <c r="AB149" s="734"/>
      <c r="AC149" s="734"/>
      <c r="AD149" s="734"/>
      <c r="AE149" s="734"/>
      <c r="AF149" s="734"/>
      <c r="AG149" s="734"/>
      <c r="AH149" s="734"/>
      <c r="AI149" s="734"/>
      <c r="AJ149" s="734"/>
      <c r="AK149" s="734"/>
      <c r="AL149" s="734"/>
      <c r="AM149" s="734"/>
      <c r="AN149" s="734"/>
      <c r="AO149" s="734"/>
      <c r="AP149" s="734"/>
      <c r="AQ149" s="734"/>
      <c r="AR149" s="734"/>
      <c r="AS149" s="734"/>
      <c r="AT149" s="734"/>
      <c r="AU149" s="734"/>
      <c r="AV149" s="734"/>
      <c r="AW149" s="734"/>
      <c r="AX149" s="734"/>
      <c r="AY149" s="734"/>
      <c r="AZ149" s="734"/>
      <c r="BA149" s="734"/>
      <c r="BB149" s="734"/>
      <c r="BC149" s="734"/>
      <c r="BD149" s="734"/>
      <c r="BE149" s="734"/>
      <c r="BF149" s="734"/>
      <c r="BG149" s="59"/>
    </row>
    <row r="150" spans="1:59" ht="15.95" customHeight="1">
      <c r="A150" s="56"/>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9"/>
    </row>
    <row r="151" spans="1:59" ht="31.9" customHeight="1">
      <c r="A151" s="56"/>
      <c r="B151" s="57"/>
      <c r="C151" s="57"/>
      <c r="D151" s="729" t="s">
        <v>426</v>
      </c>
      <c r="E151" s="729"/>
      <c r="F151" s="729"/>
      <c r="G151" s="729"/>
      <c r="H151" s="729"/>
      <c r="I151" s="729"/>
      <c r="J151" s="729"/>
      <c r="K151" s="729"/>
      <c r="L151" s="729"/>
      <c r="M151" s="729"/>
      <c r="N151" s="729"/>
      <c r="O151" s="729"/>
      <c r="P151" s="729"/>
      <c r="Q151" s="729"/>
      <c r="R151" s="729"/>
      <c r="S151" s="729"/>
      <c r="T151" s="729"/>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729"/>
      <c r="AS151" s="729"/>
      <c r="AT151" s="729"/>
      <c r="AU151" s="729"/>
      <c r="AV151" s="729"/>
      <c r="AW151" s="729"/>
      <c r="AX151" s="729"/>
      <c r="AY151" s="729"/>
      <c r="AZ151" s="729"/>
      <c r="BA151" s="729"/>
      <c r="BB151" s="729"/>
      <c r="BC151" s="729"/>
      <c r="BD151" s="729"/>
      <c r="BE151" s="729"/>
      <c r="BF151" s="729"/>
      <c r="BG151" s="730"/>
    </row>
    <row r="152" spans="1:59" ht="20.100000000000001" customHeight="1">
      <c r="A152" s="56"/>
      <c r="B152" s="57"/>
      <c r="C152" s="57"/>
      <c r="D152" s="781" t="s">
        <v>402</v>
      </c>
      <c r="E152" s="781"/>
      <c r="F152" s="781"/>
      <c r="G152" s="781"/>
      <c r="H152" s="781"/>
      <c r="I152" s="781"/>
      <c r="J152" s="781"/>
      <c r="K152" s="781"/>
      <c r="L152" s="781"/>
      <c r="M152" s="781"/>
      <c r="N152" s="781"/>
      <c r="O152" s="781"/>
      <c r="P152" s="781"/>
      <c r="Q152" s="781"/>
      <c r="R152" s="781"/>
      <c r="S152" s="781"/>
      <c r="T152" s="781"/>
      <c r="U152" s="781"/>
      <c r="V152" s="727" t="s">
        <v>422</v>
      </c>
      <c r="W152" s="727"/>
      <c r="X152" s="727"/>
      <c r="Y152" s="727"/>
      <c r="Z152" s="727"/>
      <c r="AA152" s="727"/>
      <c r="AB152" s="727"/>
      <c r="AC152" s="727"/>
      <c r="AD152" s="727"/>
      <c r="AE152" s="727"/>
      <c r="AF152" s="727"/>
      <c r="AG152" s="727"/>
      <c r="AH152" s="727"/>
      <c r="AI152" s="727"/>
      <c r="AJ152" s="727"/>
      <c r="AK152" s="727"/>
      <c r="AL152" s="727"/>
      <c r="AM152" s="727"/>
      <c r="AN152" s="727"/>
      <c r="AO152" s="727"/>
      <c r="AP152" s="727"/>
      <c r="AQ152" s="727"/>
      <c r="AR152" s="727"/>
      <c r="AS152" s="727"/>
      <c r="AT152" s="727"/>
      <c r="AU152" s="727"/>
      <c r="AV152" s="727"/>
      <c r="AW152" s="727"/>
      <c r="AX152" s="727"/>
      <c r="AY152" s="727"/>
      <c r="AZ152" s="727"/>
      <c r="BA152" s="727"/>
      <c r="BB152" s="727"/>
      <c r="BC152" s="727"/>
      <c r="BD152" s="727"/>
      <c r="BE152" s="727"/>
      <c r="BF152" s="727"/>
      <c r="BG152" s="728"/>
    </row>
    <row r="153" spans="1:59" ht="20.100000000000001" customHeight="1">
      <c r="A153" s="56"/>
      <c r="B153" s="57"/>
      <c r="C153" s="57"/>
      <c r="D153" s="782"/>
      <c r="E153" s="782"/>
      <c r="F153" s="782"/>
      <c r="G153" s="782"/>
      <c r="H153" s="782"/>
      <c r="I153" s="782"/>
      <c r="J153" s="782"/>
      <c r="K153" s="782"/>
      <c r="L153" s="782"/>
      <c r="M153" s="782"/>
      <c r="N153" s="782"/>
      <c r="O153" s="782"/>
      <c r="P153" s="782"/>
      <c r="Q153" s="782"/>
      <c r="R153" s="782"/>
      <c r="S153" s="782"/>
      <c r="T153" s="782"/>
      <c r="U153" s="782"/>
      <c r="V153" s="754" t="s">
        <v>215</v>
      </c>
      <c r="W153" s="754"/>
      <c r="X153" s="754"/>
      <c r="Y153" s="754"/>
      <c r="Z153" s="754"/>
      <c r="AA153" s="754"/>
      <c r="AB153" s="754"/>
      <c r="AC153" s="754"/>
      <c r="AD153" s="754"/>
      <c r="AE153" s="754"/>
      <c r="AF153" s="754"/>
      <c r="AG153" s="754"/>
      <c r="AH153" s="754" t="s">
        <v>425</v>
      </c>
      <c r="AI153" s="754"/>
      <c r="AJ153" s="754"/>
      <c r="AK153" s="754"/>
      <c r="AL153" s="754"/>
      <c r="AM153" s="754"/>
      <c r="AN153" s="754"/>
      <c r="AO153" s="754"/>
      <c r="AP153" s="754"/>
      <c r="AQ153" s="754" t="s">
        <v>106</v>
      </c>
      <c r="AR153" s="754"/>
      <c r="AS153" s="754"/>
      <c r="AT153" s="754"/>
      <c r="AU153" s="754"/>
      <c r="AV153" s="754"/>
      <c r="AW153" s="754"/>
      <c r="AX153" s="754"/>
      <c r="AY153" s="754"/>
      <c r="AZ153" s="754"/>
      <c r="BA153" s="754" t="s">
        <v>423</v>
      </c>
      <c r="BB153" s="754"/>
      <c r="BC153" s="754"/>
      <c r="BD153" s="754"/>
      <c r="BE153" s="754"/>
      <c r="BF153" s="754"/>
      <c r="BG153" s="227" t="s">
        <v>424</v>
      </c>
    </row>
    <row r="154" spans="1:59" ht="14.25" customHeight="1">
      <c r="A154" s="56"/>
      <c r="B154" s="57"/>
      <c r="C154" s="57"/>
      <c r="D154" s="977" t="s">
        <v>400</v>
      </c>
      <c r="E154" s="778" t="str">
        <f>IF(D86="","",IF(AT86&lt;&gt;Datos!$AO$2,D86,""))</f>
        <v/>
      </c>
      <c r="F154" s="779"/>
      <c r="G154" s="779"/>
      <c r="H154" s="779"/>
      <c r="I154" s="779"/>
      <c r="J154" s="779"/>
      <c r="K154" s="779"/>
      <c r="L154" s="779"/>
      <c r="M154" s="779"/>
      <c r="N154" s="779"/>
      <c r="O154" s="779"/>
      <c r="P154" s="779"/>
      <c r="Q154" s="779"/>
      <c r="R154" s="779"/>
      <c r="S154" s="779"/>
      <c r="T154" s="779"/>
      <c r="U154" s="780"/>
      <c r="V154" s="735"/>
      <c r="W154" s="735"/>
      <c r="X154" s="735"/>
      <c r="Y154" s="735"/>
      <c r="Z154" s="735"/>
      <c r="AA154" s="735"/>
      <c r="AB154" s="735"/>
      <c r="AC154" s="735"/>
      <c r="AD154" s="735"/>
      <c r="AE154" s="735"/>
      <c r="AF154" s="735"/>
      <c r="AG154" s="735"/>
      <c r="AH154" s="767"/>
      <c r="AI154" s="767"/>
      <c r="AJ154" s="767"/>
      <c r="AK154" s="767"/>
      <c r="AL154" s="767"/>
      <c r="AM154" s="767"/>
      <c r="AN154" s="767"/>
      <c r="AO154" s="767"/>
      <c r="AP154" s="768"/>
      <c r="AQ154" s="735"/>
      <c r="AR154" s="735"/>
      <c r="AS154" s="735"/>
      <c r="AT154" s="735"/>
      <c r="AU154" s="735"/>
      <c r="AV154" s="735"/>
      <c r="AW154" s="735"/>
      <c r="AX154" s="735"/>
      <c r="AY154" s="735"/>
      <c r="AZ154" s="735"/>
      <c r="BA154" s="772"/>
      <c r="BB154" s="773"/>
      <c r="BC154" s="773"/>
      <c r="BD154" s="773"/>
      <c r="BE154" s="773"/>
      <c r="BF154" s="774"/>
      <c r="BG154" s="299"/>
    </row>
    <row r="155" spans="1:59" ht="14.25" customHeight="1">
      <c r="A155" s="56"/>
      <c r="B155" s="57"/>
      <c r="C155" s="57"/>
      <c r="D155" s="978"/>
      <c r="E155" s="778" t="str">
        <f>IF(D87="","",IF(AT87&lt;&gt;Datos!$AO$2,D87,""))</f>
        <v/>
      </c>
      <c r="F155" s="779"/>
      <c r="G155" s="779"/>
      <c r="H155" s="779"/>
      <c r="I155" s="779"/>
      <c r="J155" s="779"/>
      <c r="K155" s="779"/>
      <c r="L155" s="779"/>
      <c r="M155" s="779"/>
      <c r="N155" s="779"/>
      <c r="O155" s="779"/>
      <c r="P155" s="779"/>
      <c r="Q155" s="779"/>
      <c r="R155" s="779"/>
      <c r="S155" s="779"/>
      <c r="T155" s="779"/>
      <c r="U155" s="780"/>
      <c r="V155" s="735"/>
      <c r="W155" s="735"/>
      <c r="X155" s="735"/>
      <c r="Y155" s="735"/>
      <c r="Z155" s="735"/>
      <c r="AA155" s="735"/>
      <c r="AB155" s="735"/>
      <c r="AC155" s="735"/>
      <c r="AD155" s="735"/>
      <c r="AE155" s="735"/>
      <c r="AF155" s="735"/>
      <c r="AG155" s="735"/>
      <c r="AH155" s="767"/>
      <c r="AI155" s="767"/>
      <c r="AJ155" s="767"/>
      <c r="AK155" s="767"/>
      <c r="AL155" s="767"/>
      <c r="AM155" s="767"/>
      <c r="AN155" s="767"/>
      <c r="AO155" s="767"/>
      <c r="AP155" s="768"/>
      <c r="AQ155" s="735"/>
      <c r="AR155" s="735"/>
      <c r="AS155" s="735"/>
      <c r="AT155" s="735"/>
      <c r="AU155" s="735"/>
      <c r="AV155" s="735"/>
      <c r="AW155" s="735"/>
      <c r="AX155" s="735"/>
      <c r="AY155" s="735"/>
      <c r="AZ155" s="735"/>
      <c r="BA155" s="772"/>
      <c r="BB155" s="773"/>
      <c r="BC155" s="773"/>
      <c r="BD155" s="773"/>
      <c r="BE155" s="773"/>
      <c r="BF155" s="774"/>
      <c r="BG155" s="299"/>
    </row>
    <row r="156" spans="1:59" ht="14.25" customHeight="1">
      <c r="A156" s="56"/>
      <c r="B156" s="57"/>
      <c r="C156" s="57"/>
      <c r="D156" s="978"/>
      <c r="E156" s="778" t="str">
        <f>IF(D88="","",IF(AT88&lt;&gt;Datos!$AO$2,D88,""))</f>
        <v/>
      </c>
      <c r="F156" s="779"/>
      <c r="G156" s="779"/>
      <c r="H156" s="779"/>
      <c r="I156" s="779"/>
      <c r="J156" s="779"/>
      <c r="K156" s="779"/>
      <c r="L156" s="779"/>
      <c r="M156" s="779"/>
      <c r="N156" s="779"/>
      <c r="O156" s="779"/>
      <c r="P156" s="779"/>
      <c r="Q156" s="779"/>
      <c r="R156" s="779"/>
      <c r="S156" s="779"/>
      <c r="T156" s="779"/>
      <c r="U156" s="780"/>
      <c r="V156" s="735"/>
      <c r="W156" s="735"/>
      <c r="X156" s="735"/>
      <c r="Y156" s="735"/>
      <c r="Z156" s="735"/>
      <c r="AA156" s="735"/>
      <c r="AB156" s="735"/>
      <c r="AC156" s="735"/>
      <c r="AD156" s="735"/>
      <c r="AE156" s="735"/>
      <c r="AF156" s="735"/>
      <c r="AG156" s="735"/>
      <c r="AH156" s="767"/>
      <c r="AI156" s="767"/>
      <c r="AJ156" s="767"/>
      <c r="AK156" s="767"/>
      <c r="AL156" s="767"/>
      <c r="AM156" s="767"/>
      <c r="AN156" s="767"/>
      <c r="AO156" s="767"/>
      <c r="AP156" s="768"/>
      <c r="AQ156" s="735"/>
      <c r="AR156" s="735"/>
      <c r="AS156" s="735"/>
      <c r="AT156" s="735"/>
      <c r="AU156" s="735"/>
      <c r="AV156" s="735"/>
      <c r="AW156" s="735"/>
      <c r="AX156" s="735"/>
      <c r="AY156" s="735"/>
      <c r="AZ156" s="735"/>
      <c r="BA156" s="772"/>
      <c r="BB156" s="773"/>
      <c r="BC156" s="773"/>
      <c r="BD156" s="773"/>
      <c r="BE156" s="773"/>
      <c r="BF156" s="774"/>
      <c r="BG156" s="299"/>
    </row>
    <row r="157" spans="1:59" ht="14.25" customHeight="1">
      <c r="A157" s="56"/>
      <c r="B157" s="57"/>
      <c r="C157" s="57"/>
      <c r="D157" s="978"/>
      <c r="E157" s="778" t="str">
        <f>IF(D89="","",IF(AT89&lt;&gt;Datos!$AO$2,D89,""))</f>
        <v/>
      </c>
      <c r="F157" s="779"/>
      <c r="G157" s="779"/>
      <c r="H157" s="779"/>
      <c r="I157" s="779"/>
      <c r="J157" s="779"/>
      <c r="K157" s="779"/>
      <c r="L157" s="779"/>
      <c r="M157" s="779"/>
      <c r="N157" s="779"/>
      <c r="O157" s="779"/>
      <c r="P157" s="779"/>
      <c r="Q157" s="779"/>
      <c r="R157" s="779"/>
      <c r="S157" s="779"/>
      <c r="T157" s="779"/>
      <c r="U157" s="780"/>
      <c r="V157" s="735"/>
      <c r="W157" s="735"/>
      <c r="X157" s="735"/>
      <c r="Y157" s="735"/>
      <c r="Z157" s="735"/>
      <c r="AA157" s="735"/>
      <c r="AB157" s="735"/>
      <c r="AC157" s="735"/>
      <c r="AD157" s="735"/>
      <c r="AE157" s="735"/>
      <c r="AF157" s="735"/>
      <c r="AG157" s="735"/>
      <c r="AH157" s="767"/>
      <c r="AI157" s="767"/>
      <c r="AJ157" s="767"/>
      <c r="AK157" s="767"/>
      <c r="AL157" s="767"/>
      <c r="AM157" s="767"/>
      <c r="AN157" s="767"/>
      <c r="AO157" s="767"/>
      <c r="AP157" s="768"/>
      <c r="AQ157" s="735"/>
      <c r="AR157" s="735"/>
      <c r="AS157" s="735"/>
      <c r="AT157" s="735"/>
      <c r="AU157" s="735"/>
      <c r="AV157" s="735"/>
      <c r="AW157" s="735"/>
      <c r="AX157" s="735"/>
      <c r="AY157" s="735"/>
      <c r="AZ157" s="735"/>
      <c r="BA157" s="772"/>
      <c r="BB157" s="773"/>
      <c r="BC157" s="773"/>
      <c r="BD157" s="773"/>
      <c r="BE157" s="773"/>
      <c r="BF157" s="774"/>
      <c r="BG157" s="299"/>
    </row>
    <row r="158" spans="1:59" ht="14.25" customHeight="1">
      <c r="A158" s="56"/>
      <c r="B158" s="57"/>
      <c r="C158" s="57"/>
      <c r="D158" s="978"/>
      <c r="E158" s="778" t="str">
        <f>IF(D90="","",IF(AT90&lt;&gt;Datos!$AO$2,D90,""))</f>
        <v/>
      </c>
      <c r="F158" s="779"/>
      <c r="G158" s="779"/>
      <c r="H158" s="779"/>
      <c r="I158" s="779"/>
      <c r="J158" s="779"/>
      <c r="K158" s="779"/>
      <c r="L158" s="779"/>
      <c r="M158" s="779"/>
      <c r="N158" s="779"/>
      <c r="O158" s="779"/>
      <c r="P158" s="779"/>
      <c r="Q158" s="779"/>
      <c r="R158" s="779"/>
      <c r="S158" s="779"/>
      <c r="T158" s="779"/>
      <c r="U158" s="780"/>
      <c r="V158" s="735"/>
      <c r="W158" s="735"/>
      <c r="X158" s="735"/>
      <c r="Y158" s="735"/>
      <c r="Z158" s="735"/>
      <c r="AA158" s="735"/>
      <c r="AB158" s="735"/>
      <c r="AC158" s="735"/>
      <c r="AD158" s="735"/>
      <c r="AE158" s="735"/>
      <c r="AF158" s="735"/>
      <c r="AG158" s="735"/>
      <c r="AH158" s="767"/>
      <c r="AI158" s="767"/>
      <c r="AJ158" s="767"/>
      <c r="AK158" s="767"/>
      <c r="AL158" s="767"/>
      <c r="AM158" s="767"/>
      <c r="AN158" s="767"/>
      <c r="AO158" s="767"/>
      <c r="AP158" s="768"/>
      <c r="AQ158" s="735"/>
      <c r="AR158" s="735"/>
      <c r="AS158" s="735"/>
      <c r="AT158" s="735"/>
      <c r="AU158" s="735"/>
      <c r="AV158" s="735"/>
      <c r="AW158" s="735"/>
      <c r="AX158" s="735"/>
      <c r="AY158" s="735"/>
      <c r="AZ158" s="735"/>
      <c r="BA158" s="772"/>
      <c r="BB158" s="773"/>
      <c r="BC158" s="773"/>
      <c r="BD158" s="773"/>
      <c r="BE158" s="773"/>
      <c r="BF158" s="774"/>
      <c r="BG158" s="299"/>
    </row>
    <row r="159" spans="1:59" ht="14.25" customHeight="1">
      <c r="A159" s="56"/>
      <c r="B159" s="57"/>
      <c r="C159" s="57"/>
      <c r="D159" s="978"/>
      <c r="E159" s="778" t="str">
        <f>IF(D91="","",IF(AT91&lt;&gt;Datos!$AO$2,D91,""))</f>
        <v/>
      </c>
      <c r="F159" s="779"/>
      <c r="G159" s="779"/>
      <c r="H159" s="779"/>
      <c r="I159" s="779"/>
      <c r="J159" s="779"/>
      <c r="K159" s="779"/>
      <c r="L159" s="779"/>
      <c r="M159" s="779"/>
      <c r="N159" s="779"/>
      <c r="O159" s="779"/>
      <c r="P159" s="779"/>
      <c r="Q159" s="779"/>
      <c r="R159" s="779"/>
      <c r="S159" s="779"/>
      <c r="T159" s="779"/>
      <c r="U159" s="780"/>
      <c r="V159" s="735"/>
      <c r="W159" s="735"/>
      <c r="X159" s="735"/>
      <c r="Y159" s="735"/>
      <c r="Z159" s="735"/>
      <c r="AA159" s="735"/>
      <c r="AB159" s="735"/>
      <c r="AC159" s="735"/>
      <c r="AD159" s="735"/>
      <c r="AE159" s="735"/>
      <c r="AF159" s="735"/>
      <c r="AG159" s="735"/>
      <c r="AH159" s="767"/>
      <c r="AI159" s="767"/>
      <c r="AJ159" s="767"/>
      <c r="AK159" s="767"/>
      <c r="AL159" s="767"/>
      <c r="AM159" s="767"/>
      <c r="AN159" s="767"/>
      <c r="AO159" s="767"/>
      <c r="AP159" s="768"/>
      <c r="AQ159" s="735"/>
      <c r="AR159" s="735"/>
      <c r="AS159" s="735"/>
      <c r="AT159" s="735"/>
      <c r="AU159" s="735"/>
      <c r="AV159" s="735"/>
      <c r="AW159" s="735"/>
      <c r="AX159" s="735"/>
      <c r="AY159" s="735"/>
      <c r="AZ159" s="735"/>
      <c r="BA159" s="772"/>
      <c r="BB159" s="773"/>
      <c r="BC159" s="773"/>
      <c r="BD159" s="773"/>
      <c r="BE159" s="773"/>
      <c r="BF159" s="774"/>
      <c r="BG159" s="299"/>
    </row>
    <row r="160" spans="1:59" ht="14.25" customHeight="1">
      <c r="A160" s="56"/>
      <c r="B160" s="57"/>
      <c r="C160" s="57"/>
      <c r="D160" s="977"/>
      <c r="E160" s="778" t="str">
        <f>IF(D92="","",IF(AT92&lt;&gt;Datos!$AO$2,D92,""))</f>
        <v/>
      </c>
      <c r="F160" s="779"/>
      <c r="G160" s="779"/>
      <c r="H160" s="779"/>
      <c r="I160" s="779"/>
      <c r="J160" s="779"/>
      <c r="K160" s="779"/>
      <c r="L160" s="779"/>
      <c r="M160" s="779"/>
      <c r="N160" s="779"/>
      <c r="O160" s="779"/>
      <c r="P160" s="779"/>
      <c r="Q160" s="779"/>
      <c r="R160" s="779"/>
      <c r="S160" s="779"/>
      <c r="T160" s="779"/>
      <c r="U160" s="780"/>
      <c r="V160" s="735"/>
      <c r="W160" s="735"/>
      <c r="X160" s="735"/>
      <c r="Y160" s="735"/>
      <c r="Z160" s="735"/>
      <c r="AA160" s="735"/>
      <c r="AB160" s="735"/>
      <c r="AC160" s="735"/>
      <c r="AD160" s="735"/>
      <c r="AE160" s="735"/>
      <c r="AF160" s="735"/>
      <c r="AG160" s="735"/>
      <c r="AH160" s="767"/>
      <c r="AI160" s="767"/>
      <c r="AJ160" s="767"/>
      <c r="AK160" s="767"/>
      <c r="AL160" s="767"/>
      <c r="AM160" s="767"/>
      <c r="AN160" s="767"/>
      <c r="AO160" s="767"/>
      <c r="AP160" s="768"/>
      <c r="AQ160" s="735"/>
      <c r="AR160" s="735"/>
      <c r="AS160" s="735"/>
      <c r="AT160" s="735"/>
      <c r="AU160" s="735"/>
      <c r="AV160" s="735"/>
      <c r="AW160" s="735"/>
      <c r="AX160" s="735"/>
      <c r="AY160" s="735"/>
      <c r="AZ160" s="735"/>
      <c r="BA160" s="772"/>
      <c r="BB160" s="773"/>
      <c r="BC160" s="773"/>
      <c r="BD160" s="773"/>
      <c r="BE160" s="773"/>
      <c r="BF160" s="774"/>
      <c r="BG160" s="299"/>
    </row>
    <row r="161" spans="1:63" ht="14.25" customHeight="1">
      <c r="A161" s="56"/>
      <c r="B161" s="57"/>
      <c r="C161" s="57"/>
      <c r="D161" s="977"/>
      <c r="E161" s="778" t="str">
        <f>IF(D93="","",IF(AT93&lt;&gt;Datos!$AO$2,D93,""))</f>
        <v/>
      </c>
      <c r="F161" s="779"/>
      <c r="G161" s="779"/>
      <c r="H161" s="779"/>
      <c r="I161" s="779"/>
      <c r="J161" s="779"/>
      <c r="K161" s="779"/>
      <c r="L161" s="779"/>
      <c r="M161" s="779"/>
      <c r="N161" s="779"/>
      <c r="O161" s="779"/>
      <c r="P161" s="779"/>
      <c r="Q161" s="779"/>
      <c r="R161" s="779"/>
      <c r="S161" s="779"/>
      <c r="T161" s="779"/>
      <c r="U161" s="780"/>
      <c r="V161" s="735"/>
      <c r="W161" s="735"/>
      <c r="X161" s="735"/>
      <c r="Y161" s="735"/>
      <c r="Z161" s="735"/>
      <c r="AA161" s="735"/>
      <c r="AB161" s="735"/>
      <c r="AC161" s="735"/>
      <c r="AD161" s="735"/>
      <c r="AE161" s="735"/>
      <c r="AF161" s="735"/>
      <c r="AG161" s="735"/>
      <c r="AH161" s="767"/>
      <c r="AI161" s="767"/>
      <c r="AJ161" s="767"/>
      <c r="AK161" s="767"/>
      <c r="AL161" s="767"/>
      <c r="AM161" s="767"/>
      <c r="AN161" s="767"/>
      <c r="AO161" s="767"/>
      <c r="AP161" s="768"/>
      <c r="AQ161" s="735"/>
      <c r="AR161" s="735"/>
      <c r="AS161" s="735"/>
      <c r="AT161" s="735"/>
      <c r="AU161" s="735"/>
      <c r="AV161" s="735"/>
      <c r="AW161" s="735"/>
      <c r="AX161" s="735"/>
      <c r="AY161" s="735"/>
      <c r="AZ161" s="735"/>
      <c r="BA161" s="772"/>
      <c r="BB161" s="773"/>
      <c r="BC161" s="773"/>
      <c r="BD161" s="773"/>
      <c r="BE161" s="773"/>
      <c r="BF161" s="774"/>
      <c r="BG161" s="299"/>
    </row>
    <row r="162" spans="1:63" ht="14.25" customHeight="1">
      <c r="A162" s="56"/>
      <c r="B162" s="57"/>
      <c r="C162" s="57"/>
      <c r="D162" s="977"/>
      <c r="E162" s="778" t="str">
        <f>IF(D94="","",IF(AT94&lt;&gt;Datos!$AO$2,D94,""))</f>
        <v/>
      </c>
      <c r="F162" s="779"/>
      <c r="G162" s="779"/>
      <c r="H162" s="779"/>
      <c r="I162" s="779"/>
      <c r="J162" s="779"/>
      <c r="K162" s="779"/>
      <c r="L162" s="779"/>
      <c r="M162" s="779"/>
      <c r="N162" s="779"/>
      <c r="O162" s="779"/>
      <c r="P162" s="779"/>
      <c r="Q162" s="779"/>
      <c r="R162" s="779"/>
      <c r="S162" s="779"/>
      <c r="T162" s="779"/>
      <c r="U162" s="780"/>
      <c r="V162" s="735"/>
      <c r="W162" s="735"/>
      <c r="X162" s="735"/>
      <c r="Y162" s="735"/>
      <c r="Z162" s="735"/>
      <c r="AA162" s="735"/>
      <c r="AB162" s="735"/>
      <c r="AC162" s="735"/>
      <c r="AD162" s="735"/>
      <c r="AE162" s="735"/>
      <c r="AF162" s="735"/>
      <c r="AG162" s="735"/>
      <c r="AH162" s="767"/>
      <c r="AI162" s="767"/>
      <c r="AJ162" s="767"/>
      <c r="AK162" s="767"/>
      <c r="AL162" s="767"/>
      <c r="AM162" s="767"/>
      <c r="AN162" s="767"/>
      <c r="AO162" s="767"/>
      <c r="AP162" s="768"/>
      <c r="AQ162" s="735"/>
      <c r="AR162" s="735"/>
      <c r="AS162" s="735"/>
      <c r="AT162" s="735"/>
      <c r="AU162" s="735"/>
      <c r="AV162" s="735"/>
      <c r="AW162" s="735"/>
      <c r="AX162" s="735"/>
      <c r="AY162" s="735"/>
      <c r="AZ162" s="735"/>
      <c r="BA162" s="772"/>
      <c r="BB162" s="773"/>
      <c r="BC162" s="773"/>
      <c r="BD162" s="773"/>
      <c r="BE162" s="773"/>
      <c r="BF162" s="774"/>
      <c r="BG162" s="299"/>
    </row>
    <row r="163" spans="1:63" ht="14.25" customHeight="1" thickBot="1">
      <c r="A163" s="56"/>
      <c r="B163" s="57"/>
      <c r="C163" s="57"/>
      <c r="D163" s="979"/>
      <c r="E163" s="783" t="str">
        <f>IF(D95="","",IF(AT95&lt;&gt;Datos!$AO$2,D95,""))</f>
        <v/>
      </c>
      <c r="F163" s="784"/>
      <c r="G163" s="784"/>
      <c r="H163" s="784"/>
      <c r="I163" s="784"/>
      <c r="J163" s="784"/>
      <c r="K163" s="784"/>
      <c r="L163" s="784"/>
      <c r="M163" s="784"/>
      <c r="N163" s="784"/>
      <c r="O163" s="784"/>
      <c r="P163" s="784"/>
      <c r="Q163" s="784"/>
      <c r="R163" s="784"/>
      <c r="S163" s="784"/>
      <c r="T163" s="784"/>
      <c r="U163" s="785"/>
      <c r="V163" s="749"/>
      <c r="W163" s="749"/>
      <c r="X163" s="749"/>
      <c r="Y163" s="749"/>
      <c r="Z163" s="749"/>
      <c r="AA163" s="749"/>
      <c r="AB163" s="749"/>
      <c r="AC163" s="749"/>
      <c r="AD163" s="749"/>
      <c r="AE163" s="749"/>
      <c r="AF163" s="749"/>
      <c r="AG163" s="749"/>
      <c r="AH163" s="747"/>
      <c r="AI163" s="747"/>
      <c r="AJ163" s="747"/>
      <c r="AK163" s="747"/>
      <c r="AL163" s="747"/>
      <c r="AM163" s="747"/>
      <c r="AN163" s="747"/>
      <c r="AO163" s="747"/>
      <c r="AP163" s="748"/>
      <c r="AQ163" s="749"/>
      <c r="AR163" s="749"/>
      <c r="AS163" s="749"/>
      <c r="AT163" s="749"/>
      <c r="AU163" s="749"/>
      <c r="AV163" s="749"/>
      <c r="AW163" s="749"/>
      <c r="AX163" s="749"/>
      <c r="AY163" s="749"/>
      <c r="AZ163" s="749"/>
      <c r="BA163" s="981"/>
      <c r="BB163" s="982"/>
      <c r="BC163" s="982"/>
      <c r="BD163" s="982"/>
      <c r="BE163" s="982"/>
      <c r="BF163" s="983"/>
      <c r="BG163" s="300"/>
    </row>
    <row r="164" spans="1:63" ht="14.25" customHeight="1" thickTop="1">
      <c r="A164" s="56"/>
      <c r="B164" s="57"/>
      <c r="C164" s="57"/>
      <c r="D164" s="737" t="s">
        <v>401</v>
      </c>
      <c r="E164" s="775" t="str">
        <f>IF(D101="","",IF(AT101&lt;&gt;Datos!$AO$2,D101,""))</f>
        <v/>
      </c>
      <c r="F164" s="776"/>
      <c r="G164" s="776"/>
      <c r="H164" s="776"/>
      <c r="I164" s="776"/>
      <c r="J164" s="776"/>
      <c r="K164" s="776"/>
      <c r="L164" s="776"/>
      <c r="M164" s="776"/>
      <c r="N164" s="776"/>
      <c r="O164" s="776"/>
      <c r="P164" s="776"/>
      <c r="Q164" s="776"/>
      <c r="R164" s="776"/>
      <c r="S164" s="776"/>
      <c r="T164" s="776"/>
      <c r="U164" s="777"/>
      <c r="V164" s="742"/>
      <c r="W164" s="742"/>
      <c r="X164" s="742"/>
      <c r="Y164" s="742"/>
      <c r="Z164" s="742"/>
      <c r="AA164" s="742"/>
      <c r="AB164" s="742"/>
      <c r="AC164" s="742"/>
      <c r="AD164" s="742"/>
      <c r="AE164" s="742"/>
      <c r="AF164" s="742"/>
      <c r="AG164" s="742"/>
      <c r="AH164" s="740"/>
      <c r="AI164" s="740"/>
      <c r="AJ164" s="740"/>
      <c r="AK164" s="740"/>
      <c r="AL164" s="740"/>
      <c r="AM164" s="740"/>
      <c r="AN164" s="740"/>
      <c r="AO164" s="740"/>
      <c r="AP164" s="741"/>
      <c r="AQ164" s="742"/>
      <c r="AR164" s="742"/>
      <c r="AS164" s="742"/>
      <c r="AT164" s="742"/>
      <c r="AU164" s="742"/>
      <c r="AV164" s="742"/>
      <c r="AW164" s="742"/>
      <c r="AX164" s="742"/>
      <c r="AY164" s="742"/>
      <c r="AZ164" s="742"/>
      <c r="BA164" s="743"/>
      <c r="BB164" s="744"/>
      <c r="BC164" s="744"/>
      <c r="BD164" s="744"/>
      <c r="BE164" s="744"/>
      <c r="BF164" s="745"/>
      <c r="BG164" s="301"/>
    </row>
    <row r="165" spans="1:63" ht="14.25" customHeight="1">
      <c r="A165" s="56"/>
      <c r="B165" s="57"/>
      <c r="C165" s="57"/>
      <c r="D165" s="737"/>
      <c r="E165" s="775" t="str">
        <f>IF(D102="","",IF(AT102&lt;&gt;Datos!$AO$2,D102,""))</f>
        <v/>
      </c>
      <c r="F165" s="776"/>
      <c r="G165" s="776"/>
      <c r="H165" s="776"/>
      <c r="I165" s="776"/>
      <c r="J165" s="776"/>
      <c r="K165" s="776"/>
      <c r="L165" s="776"/>
      <c r="M165" s="776"/>
      <c r="N165" s="776"/>
      <c r="O165" s="776"/>
      <c r="P165" s="776"/>
      <c r="Q165" s="776"/>
      <c r="R165" s="776"/>
      <c r="S165" s="776"/>
      <c r="T165" s="776"/>
      <c r="U165" s="777"/>
      <c r="V165" s="735"/>
      <c r="W165" s="735"/>
      <c r="X165" s="735"/>
      <c r="Y165" s="735"/>
      <c r="Z165" s="735"/>
      <c r="AA165" s="735"/>
      <c r="AB165" s="735"/>
      <c r="AC165" s="735"/>
      <c r="AD165" s="735"/>
      <c r="AE165" s="735"/>
      <c r="AF165" s="735"/>
      <c r="AG165" s="735"/>
      <c r="AH165" s="767"/>
      <c r="AI165" s="767"/>
      <c r="AJ165" s="767"/>
      <c r="AK165" s="767"/>
      <c r="AL165" s="767"/>
      <c r="AM165" s="767"/>
      <c r="AN165" s="767"/>
      <c r="AO165" s="767"/>
      <c r="AP165" s="768"/>
      <c r="AQ165" s="735"/>
      <c r="AR165" s="735"/>
      <c r="AS165" s="735"/>
      <c r="AT165" s="735"/>
      <c r="AU165" s="735"/>
      <c r="AV165" s="735"/>
      <c r="AW165" s="735"/>
      <c r="AX165" s="735"/>
      <c r="AY165" s="735"/>
      <c r="AZ165" s="735"/>
      <c r="BA165" s="769"/>
      <c r="BB165" s="770"/>
      <c r="BC165" s="770"/>
      <c r="BD165" s="770"/>
      <c r="BE165" s="770"/>
      <c r="BF165" s="771"/>
      <c r="BG165" s="299"/>
    </row>
    <row r="166" spans="1:63" ht="14.25" customHeight="1">
      <c r="A166" s="56"/>
      <c r="B166" s="57"/>
      <c r="C166" s="57"/>
      <c r="D166" s="737"/>
      <c r="E166" s="775" t="str">
        <f>IF(D103="","",IF(AT103&lt;&gt;Datos!$AO$2,D103,""))</f>
        <v/>
      </c>
      <c r="F166" s="776"/>
      <c r="G166" s="776"/>
      <c r="H166" s="776"/>
      <c r="I166" s="776"/>
      <c r="J166" s="776"/>
      <c r="K166" s="776"/>
      <c r="L166" s="776"/>
      <c r="M166" s="776"/>
      <c r="N166" s="776"/>
      <c r="O166" s="776"/>
      <c r="P166" s="776"/>
      <c r="Q166" s="776"/>
      <c r="R166" s="776"/>
      <c r="S166" s="776"/>
      <c r="T166" s="776"/>
      <c r="U166" s="777"/>
      <c r="V166" s="735"/>
      <c r="W166" s="735"/>
      <c r="X166" s="735"/>
      <c r="Y166" s="735"/>
      <c r="Z166" s="735"/>
      <c r="AA166" s="735"/>
      <c r="AB166" s="735"/>
      <c r="AC166" s="735"/>
      <c r="AD166" s="735"/>
      <c r="AE166" s="735"/>
      <c r="AF166" s="735"/>
      <c r="AG166" s="735"/>
      <c r="AH166" s="767"/>
      <c r="AI166" s="767"/>
      <c r="AJ166" s="767"/>
      <c r="AK166" s="767"/>
      <c r="AL166" s="767"/>
      <c r="AM166" s="767"/>
      <c r="AN166" s="767"/>
      <c r="AO166" s="767"/>
      <c r="AP166" s="768"/>
      <c r="AQ166" s="735"/>
      <c r="AR166" s="735"/>
      <c r="AS166" s="735"/>
      <c r="AT166" s="735"/>
      <c r="AU166" s="735"/>
      <c r="AV166" s="735"/>
      <c r="AW166" s="735"/>
      <c r="AX166" s="735"/>
      <c r="AY166" s="735"/>
      <c r="AZ166" s="735"/>
      <c r="BA166" s="769"/>
      <c r="BB166" s="770"/>
      <c r="BC166" s="770"/>
      <c r="BD166" s="770"/>
      <c r="BE166" s="770"/>
      <c r="BF166" s="771"/>
      <c r="BG166" s="299"/>
    </row>
    <row r="167" spans="1:63" ht="14.25" customHeight="1">
      <c r="A167" s="56"/>
      <c r="B167" s="57"/>
      <c r="C167" s="57"/>
      <c r="D167" s="737"/>
      <c r="E167" s="775" t="str">
        <f>IF(D104="","",IF(AT104&lt;&gt;Datos!$AO$2,D104,""))</f>
        <v/>
      </c>
      <c r="F167" s="776"/>
      <c r="G167" s="776"/>
      <c r="H167" s="776"/>
      <c r="I167" s="776"/>
      <c r="J167" s="776"/>
      <c r="K167" s="776"/>
      <c r="L167" s="776"/>
      <c r="M167" s="776"/>
      <c r="N167" s="776"/>
      <c r="O167" s="776"/>
      <c r="P167" s="776"/>
      <c r="Q167" s="776"/>
      <c r="R167" s="776"/>
      <c r="S167" s="776"/>
      <c r="T167" s="776"/>
      <c r="U167" s="777"/>
      <c r="V167" s="735"/>
      <c r="W167" s="735"/>
      <c r="X167" s="735"/>
      <c r="Y167" s="735"/>
      <c r="Z167" s="735"/>
      <c r="AA167" s="735"/>
      <c r="AB167" s="735"/>
      <c r="AC167" s="735"/>
      <c r="AD167" s="735"/>
      <c r="AE167" s="735"/>
      <c r="AF167" s="735"/>
      <c r="AG167" s="735"/>
      <c r="AH167" s="767"/>
      <c r="AI167" s="767"/>
      <c r="AJ167" s="767"/>
      <c r="AK167" s="767"/>
      <c r="AL167" s="767"/>
      <c r="AM167" s="767"/>
      <c r="AN167" s="767"/>
      <c r="AO167" s="767"/>
      <c r="AP167" s="768"/>
      <c r="AQ167" s="735"/>
      <c r="AR167" s="735"/>
      <c r="AS167" s="735"/>
      <c r="AT167" s="735"/>
      <c r="AU167" s="735"/>
      <c r="AV167" s="735"/>
      <c r="AW167" s="735"/>
      <c r="AX167" s="735"/>
      <c r="AY167" s="735"/>
      <c r="AZ167" s="735"/>
      <c r="BA167" s="769"/>
      <c r="BB167" s="770"/>
      <c r="BC167" s="770"/>
      <c r="BD167" s="770"/>
      <c r="BE167" s="770"/>
      <c r="BF167" s="771"/>
      <c r="BG167" s="299"/>
    </row>
    <row r="168" spans="1:63" ht="14.25" customHeight="1">
      <c r="A168" s="56"/>
      <c r="B168" s="57"/>
      <c r="C168" s="57"/>
      <c r="D168" s="737"/>
      <c r="E168" s="775" t="str">
        <f>IF(D105="","",IF(AT105&lt;&gt;Datos!$AO$2,D105,""))</f>
        <v/>
      </c>
      <c r="F168" s="776"/>
      <c r="G168" s="776"/>
      <c r="H168" s="776"/>
      <c r="I168" s="776"/>
      <c r="J168" s="776"/>
      <c r="K168" s="776"/>
      <c r="L168" s="776"/>
      <c r="M168" s="776"/>
      <c r="N168" s="776"/>
      <c r="O168" s="776"/>
      <c r="P168" s="776"/>
      <c r="Q168" s="776"/>
      <c r="R168" s="776"/>
      <c r="S168" s="776"/>
      <c r="T168" s="776"/>
      <c r="U168" s="777"/>
      <c r="V168" s="735"/>
      <c r="W168" s="735"/>
      <c r="X168" s="735"/>
      <c r="Y168" s="735"/>
      <c r="Z168" s="735"/>
      <c r="AA168" s="735"/>
      <c r="AB168" s="735"/>
      <c r="AC168" s="735"/>
      <c r="AD168" s="735"/>
      <c r="AE168" s="735"/>
      <c r="AF168" s="735"/>
      <c r="AG168" s="735"/>
      <c r="AH168" s="767"/>
      <c r="AI168" s="767"/>
      <c r="AJ168" s="767"/>
      <c r="AK168" s="767"/>
      <c r="AL168" s="767"/>
      <c r="AM168" s="767"/>
      <c r="AN168" s="767"/>
      <c r="AO168" s="767"/>
      <c r="AP168" s="768"/>
      <c r="AQ168" s="735"/>
      <c r="AR168" s="735"/>
      <c r="AS168" s="735"/>
      <c r="AT168" s="735"/>
      <c r="AU168" s="735"/>
      <c r="AV168" s="735"/>
      <c r="AW168" s="735"/>
      <c r="AX168" s="735"/>
      <c r="AY168" s="735"/>
      <c r="AZ168" s="735"/>
      <c r="BA168" s="769"/>
      <c r="BB168" s="770"/>
      <c r="BC168" s="770"/>
      <c r="BD168" s="770"/>
      <c r="BE168" s="770"/>
      <c r="BF168" s="771"/>
      <c r="BG168" s="299"/>
    </row>
    <row r="169" spans="1:63" ht="14.25" customHeight="1">
      <c r="A169" s="56"/>
      <c r="B169" s="57"/>
      <c r="C169" s="57"/>
      <c r="D169" s="737"/>
      <c r="E169" s="775" t="str">
        <f>IF(D106="","",IF(AT106&lt;&gt;Datos!$AO$2,D106,""))</f>
        <v/>
      </c>
      <c r="F169" s="776"/>
      <c r="G169" s="776"/>
      <c r="H169" s="776"/>
      <c r="I169" s="776"/>
      <c r="J169" s="776"/>
      <c r="K169" s="776"/>
      <c r="L169" s="776"/>
      <c r="M169" s="776"/>
      <c r="N169" s="776"/>
      <c r="O169" s="776"/>
      <c r="P169" s="776"/>
      <c r="Q169" s="776"/>
      <c r="R169" s="776"/>
      <c r="S169" s="776"/>
      <c r="T169" s="776"/>
      <c r="U169" s="777"/>
      <c r="V169" s="735"/>
      <c r="W169" s="735"/>
      <c r="X169" s="735"/>
      <c r="Y169" s="735"/>
      <c r="Z169" s="735"/>
      <c r="AA169" s="735"/>
      <c r="AB169" s="735"/>
      <c r="AC169" s="735"/>
      <c r="AD169" s="735"/>
      <c r="AE169" s="735"/>
      <c r="AF169" s="735"/>
      <c r="AG169" s="735"/>
      <c r="AH169" s="767"/>
      <c r="AI169" s="767"/>
      <c r="AJ169" s="767"/>
      <c r="AK169" s="767"/>
      <c r="AL169" s="767"/>
      <c r="AM169" s="767"/>
      <c r="AN169" s="767"/>
      <c r="AO169" s="767"/>
      <c r="AP169" s="768"/>
      <c r="AQ169" s="735"/>
      <c r="AR169" s="735"/>
      <c r="AS169" s="735"/>
      <c r="AT169" s="735"/>
      <c r="AU169" s="735"/>
      <c r="AV169" s="735"/>
      <c r="AW169" s="735"/>
      <c r="AX169" s="735"/>
      <c r="AY169" s="735"/>
      <c r="AZ169" s="735"/>
      <c r="BA169" s="769"/>
      <c r="BB169" s="770"/>
      <c r="BC169" s="770"/>
      <c r="BD169" s="770"/>
      <c r="BE169" s="770"/>
      <c r="BF169" s="771"/>
      <c r="BG169" s="299"/>
    </row>
    <row r="170" spans="1:63" ht="14.25" customHeight="1">
      <c r="A170" s="56"/>
      <c r="B170" s="57"/>
      <c r="C170" s="57"/>
      <c r="D170" s="737"/>
      <c r="E170" s="775" t="str">
        <f>IF(D107="","",IF(AT107&lt;&gt;Datos!$AO$2,D107,""))</f>
        <v/>
      </c>
      <c r="F170" s="776"/>
      <c r="G170" s="776"/>
      <c r="H170" s="776"/>
      <c r="I170" s="776"/>
      <c r="J170" s="776"/>
      <c r="K170" s="776"/>
      <c r="L170" s="776"/>
      <c r="M170" s="776"/>
      <c r="N170" s="776"/>
      <c r="O170" s="776"/>
      <c r="P170" s="776"/>
      <c r="Q170" s="776"/>
      <c r="R170" s="776"/>
      <c r="S170" s="776"/>
      <c r="T170" s="776"/>
      <c r="U170" s="777"/>
      <c r="V170" s="735"/>
      <c r="W170" s="735"/>
      <c r="X170" s="735"/>
      <c r="Y170" s="735"/>
      <c r="Z170" s="735"/>
      <c r="AA170" s="735"/>
      <c r="AB170" s="735"/>
      <c r="AC170" s="735"/>
      <c r="AD170" s="735"/>
      <c r="AE170" s="735"/>
      <c r="AF170" s="735"/>
      <c r="AG170" s="735"/>
      <c r="AH170" s="767"/>
      <c r="AI170" s="767"/>
      <c r="AJ170" s="767"/>
      <c r="AK170" s="767"/>
      <c r="AL170" s="767"/>
      <c r="AM170" s="767"/>
      <c r="AN170" s="767"/>
      <c r="AO170" s="767"/>
      <c r="AP170" s="768"/>
      <c r="AQ170" s="735"/>
      <c r="AR170" s="735"/>
      <c r="AS170" s="735"/>
      <c r="AT170" s="735"/>
      <c r="AU170" s="735"/>
      <c r="AV170" s="735"/>
      <c r="AW170" s="735"/>
      <c r="AX170" s="735"/>
      <c r="AY170" s="735"/>
      <c r="AZ170" s="735"/>
      <c r="BA170" s="769"/>
      <c r="BB170" s="770"/>
      <c r="BC170" s="770"/>
      <c r="BD170" s="770"/>
      <c r="BE170" s="770"/>
      <c r="BF170" s="771"/>
      <c r="BG170" s="299"/>
    </row>
    <row r="171" spans="1:63" ht="14.25" customHeight="1">
      <c r="A171" s="56"/>
      <c r="B171" s="57"/>
      <c r="C171" s="57"/>
      <c r="D171" s="737"/>
      <c r="E171" s="775" t="str">
        <f>IF(D108="","",IF(AT108&lt;&gt;Datos!$AO$2,D108,""))</f>
        <v/>
      </c>
      <c r="F171" s="776"/>
      <c r="G171" s="776"/>
      <c r="H171" s="776"/>
      <c r="I171" s="776"/>
      <c r="J171" s="776"/>
      <c r="K171" s="776"/>
      <c r="L171" s="776"/>
      <c r="M171" s="776"/>
      <c r="N171" s="776"/>
      <c r="O171" s="776"/>
      <c r="P171" s="776"/>
      <c r="Q171" s="776"/>
      <c r="R171" s="776"/>
      <c r="S171" s="776"/>
      <c r="T171" s="776"/>
      <c r="U171" s="777"/>
      <c r="V171" s="735"/>
      <c r="W171" s="735"/>
      <c r="X171" s="735"/>
      <c r="Y171" s="735"/>
      <c r="Z171" s="735"/>
      <c r="AA171" s="735"/>
      <c r="AB171" s="735"/>
      <c r="AC171" s="735"/>
      <c r="AD171" s="735"/>
      <c r="AE171" s="735"/>
      <c r="AF171" s="735"/>
      <c r="AG171" s="735"/>
      <c r="AH171" s="767"/>
      <c r="AI171" s="767"/>
      <c r="AJ171" s="767"/>
      <c r="AK171" s="767"/>
      <c r="AL171" s="767"/>
      <c r="AM171" s="767"/>
      <c r="AN171" s="767"/>
      <c r="AO171" s="767"/>
      <c r="AP171" s="768"/>
      <c r="AQ171" s="735"/>
      <c r="AR171" s="735"/>
      <c r="AS171" s="735"/>
      <c r="AT171" s="735"/>
      <c r="AU171" s="735"/>
      <c r="AV171" s="735"/>
      <c r="AW171" s="735"/>
      <c r="AX171" s="735"/>
      <c r="AY171" s="735"/>
      <c r="AZ171" s="735"/>
      <c r="BA171" s="769"/>
      <c r="BB171" s="770"/>
      <c r="BC171" s="770"/>
      <c r="BD171" s="770"/>
      <c r="BE171" s="770"/>
      <c r="BF171" s="771"/>
      <c r="BG171" s="299"/>
    </row>
    <row r="172" spans="1:63" ht="14.25" customHeight="1">
      <c r="A172" s="56"/>
      <c r="B172" s="57"/>
      <c r="C172" s="57"/>
      <c r="D172" s="738"/>
      <c r="E172" s="775" t="str">
        <f>IF(D109="","",IF(AT109&lt;&gt;Datos!$AO$2,D109,""))</f>
        <v/>
      </c>
      <c r="F172" s="776"/>
      <c r="G172" s="776"/>
      <c r="H172" s="776"/>
      <c r="I172" s="776"/>
      <c r="J172" s="776"/>
      <c r="K172" s="776"/>
      <c r="L172" s="776"/>
      <c r="M172" s="776"/>
      <c r="N172" s="776"/>
      <c r="O172" s="776"/>
      <c r="P172" s="776"/>
      <c r="Q172" s="776"/>
      <c r="R172" s="776"/>
      <c r="S172" s="776"/>
      <c r="T172" s="776"/>
      <c r="U172" s="777"/>
      <c r="V172" s="735"/>
      <c r="W172" s="735"/>
      <c r="X172" s="735"/>
      <c r="Y172" s="735"/>
      <c r="Z172" s="735"/>
      <c r="AA172" s="735"/>
      <c r="AB172" s="735"/>
      <c r="AC172" s="735"/>
      <c r="AD172" s="735"/>
      <c r="AE172" s="735"/>
      <c r="AF172" s="735"/>
      <c r="AG172" s="735"/>
      <c r="AH172" s="767"/>
      <c r="AI172" s="767"/>
      <c r="AJ172" s="767"/>
      <c r="AK172" s="767"/>
      <c r="AL172" s="767"/>
      <c r="AM172" s="767"/>
      <c r="AN172" s="767"/>
      <c r="AO172" s="767"/>
      <c r="AP172" s="768"/>
      <c r="AQ172" s="735"/>
      <c r="AR172" s="735"/>
      <c r="AS172" s="735"/>
      <c r="AT172" s="735"/>
      <c r="AU172" s="735"/>
      <c r="AV172" s="735"/>
      <c r="AW172" s="735"/>
      <c r="AX172" s="735"/>
      <c r="AY172" s="735"/>
      <c r="AZ172" s="735"/>
      <c r="BA172" s="769"/>
      <c r="BB172" s="770"/>
      <c r="BC172" s="770"/>
      <c r="BD172" s="770"/>
      <c r="BE172" s="770"/>
      <c r="BF172" s="771"/>
      <c r="BG172" s="299"/>
    </row>
    <row r="173" spans="1:63" ht="14.25" customHeight="1">
      <c r="A173" s="56"/>
      <c r="B173" s="57"/>
      <c r="C173" s="57"/>
      <c r="D173" s="738"/>
      <c r="E173" s="775" t="str">
        <f>IF(D110="","",IF(AT110&lt;&gt;Datos!$AO$2,D110,""))</f>
        <v/>
      </c>
      <c r="F173" s="776"/>
      <c r="G173" s="776"/>
      <c r="H173" s="776"/>
      <c r="I173" s="776"/>
      <c r="J173" s="776"/>
      <c r="K173" s="776"/>
      <c r="L173" s="776"/>
      <c r="M173" s="776"/>
      <c r="N173" s="776"/>
      <c r="O173" s="776"/>
      <c r="P173" s="776"/>
      <c r="Q173" s="776"/>
      <c r="R173" s="776"/>
      <c r="S173" s="776"/>
      <c r="T173" s="776"/>
      <c r="U173" s="777"/>
      <c r="V173" s="735"/>
      <c r="W173" s="735"/>
      <c r="X173" s="735"/>
      <c r="Y173" s="735"/>
      <c r="Z173" s="735"/>
      <c r="AA173" s="735"/>
      <c r="AB173" s="735"/>
      <c r="AC173" s="735"/>
      <c r="AD173" s="735"/>
      <c r="AE173" s="735"/>
      <c r="AF173" s="735"/>
      <c r="AG173" s="735"/>
      <c r="AH173" s="767"/>
      <c r="AI173" s="767"/>
      <c r="AJ173" s="767"/>
      <c r="AK173" s="767"/>
      <c r="AL173" s="767"/>
      <c r="AM173" s="767"/>
      <c r="AN173" s="767"/>
      <c r="AO173" s="767"/>
      <c r="AP173" s="768"/>
      <c r="AQ173" s="735"/>
      <c r="AR173" s="735"/>
      <c r="AS173" s="735"/>
      <c r="AT173" s="735"/>
      <c r="AU173" s="735"/>
      <c r="AV173" s="735"/>
      <c r="AW173" s="735"/>
      <c r="AX173" s="735"/>
      <c r="AY173" s="735"/>
      <c r="AZ173" s="735"/>
      <c r="BA173" s="769"/>
      <c r="BB173" s="770"/>
      <c r="BC173" s="770"/>
      <c r="BD173" s="770"/>
      <c r="BE173" s="770"/>
      <c r="BF173" s="771"/>
      <c r="BG173" s="299"/>
    </row>
    <row r="174" spans="1:63">
      <c r="A174" s="56"/>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9"/>
    </row>
    <row r="175" spans="1:63" ht="15.75" customHeight="1">
      <c r="A175" s="56"/>
      <c r="B175" s="57"/>
      <c r="C175" s="57"/>
      <c r="D175" s="226"/>
      <c r="E175" s="226"/>
      <c r="F175" s="226"/>
      <c r="G175" s="226"/>
      <c r="H175" s="226"/>
      <c r="I175" s="226"/>
      <c r="J175" s="226"/>
      <c r="K175" s="226"/>
      <c r="L175" s="226"/>
      <c r="M175" s="226"/>
      <c r="N175" s="226"/>
      <c r="O175" s="226"/>
      <c r="P175" s="226"/>
      <c r="Q175" s="226"/>
      <c r="R175" s="226"/>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57"/>
      <c r="BD175" s="57"/>
      <c r="BE175" s="57"/>
      <c r="BF175" s="57"/>
      <c r="BG175" s="59"/>
      <c r="BK175" s="52" t="s">
        <v>428</v>
      </c>
    </row>
    <row r="176" spans="1:63" ht="31.9" customHeight="1">
      <c r="A176" s="56"/>
      <c r="B176" s="57"/>
      <c r="C176" s="57"/>
      <c r="D176" s="729" t="s">
        <v>431</v>
      </c>
      <c r="E176" s="729"/>
      <c r="F176" s="729"/>
      <c r="G176" s="729"/>
      <c r="H176" s="729"/>
      <c r="I176" s="729"/>
      <c r="J176" s="729"/>
      <c r="K176" s="729"/>
      <c r="L176" s="729"/>
      <c r="M176" s="729"/>
      <c r="N176" s="729"/>
      <c r="O176" s="729"/>
      <c r="P176" s="729"/>
      <c r="Q176" s="729"/>
      <c r="R176" s="729"/>
      <c r="S176" s="729"/>
      <c r="T176" s="729"/>
      <c r="U176" s="729"/>
      <c r="V176" s="729"/>
      <c r="W176" s="729"/>
      <c r="X176" s="729"/>
      <c r="Y176" s="729"/>
      <c r="Z176" s="729"/>
      <c r="AA176" s="729"/>
      <c r="AB176" s="729"/>
      <c r="AC176" s="729"/>
      <c r="AD176" s="729"/>
      <c r="AE176" s="729"/>
      <c r="AF176" s="729"/>
      <c r="AG176" s="729"/>
      <c r="AH176" s="729"/>
      <c r="AI176" s="729"/>
      <c r="AJ176" s="729"/>
      <c r="AK176" s="729"/>
      <c r="AL176" s="729"/>
      <c r="AM176" s="729"/>
      <c r="AN176" s="729"/>
      <c r="AO176" s="729"/>
      <c r="AP176" s="729"/>
      <c r="AQ176" s="729"/>
      <c r="AR176" s="729"/>
      <c r="AS176" s="729"/>
      <c r="AT176" s="729"/>
      <c r="AU176" s="729"/>
      <c r="AV176" s="729"/>
      <c r="AW176" s="729"/>
      <c r="AX176" s="729"/>
      <c r="AY176" s="729"/>
      <c r="AZ176" s="729"/>
      <c r="BA176" s="729"/>
      <c r="BB176" s="729"/>
      <c r="BC176" s="729"/>
      <c r="BD176" s="729"/>
      <c r="BE176" s="729"/>
      <c r="BF176" s="729"/>
      <c r="BG176" s="730"/>
      <c r="BK176" s="66" t="str">
        <f>IF(AT86=Datos!$AO$2,D86,"")</f>
        <v/>
      </c>
    </row>
    <row r="177" spans="1:63" ht="20.100000000000001" customHeight="1">
      <c r="A177" s="56"/>
      <c r="B177" s="57"/>
      <c r="C177" s="57"/>
      <c r="D177" s="753" t="s">
        <v>432</v>
      </c>
      <c r="E177" s="753"/>
      <c r="F177" s="753"/>
      <c r="G177" s="753"/>
      <c r="H177" s="753"/>
      <c r="I177" s="753"/>
      <c r="J177" s="753"/>
      <c r="K177" s="753"/>
      <c r="L177" s="753"/>
      <c r="M177" s="753"/>
      <c r="N177" s="753"/>
      <c r="O177" s="753"/>
      <c r="P177" s="753"/>
      <c r="Q177" s="753"/>
      <c r="R177" s="753"/>
      <c r="S177" s="753"/>
      <c r="T177" s="753"/>
      <c r="U177" s="753"/>
      <c r="V177" s="727" t="s">
        <v>422</v>
      </c>
      <c r="W177" s="727"/>
      <c r="X177" s="727"/>
      <c r="Y177" s="727"/>
      <c r="Z177" s="727"/>
      <c r="AA177" s="727"/>
      <c r="AB177" s="727"/>
      <c r="AC177" s="727"/>
      <c r="AD177" s="727"/>
      <c r="AE177" s="727"/>
      <c r="AF177" s="727"/>
      <c r="AG177" s="727"/>
      <c r="AH177" s="727"/>
      <c r="AI177" s="727"/>
      <c r="AJ177" s="727"/>
      <c r="AK177" s="727"/>
      <c r="AL177" s="727"/>
      <c r="AM177" s="727"/>
      <c r="AN177" s="727"/>
      <c r="AO177" s="727"/>
      <c r="AP177" s="727"/>
      <c r="AQ177" s="727"/>
      <c r="AR177" s="727"/>
      <c r="AS177" s="727"/>
      <c r="AT177" s="727"/>
      <c r="AU177" s="727"/>
      <c r="AV177" s="727"/>
      <c r="AW177" s="727"/>
      <c r="AX177" s="727"/>
      <c r="AY177" s="727"/>
      <c r="AZ177" s="727"/>
      <c r="BA177" s="727"/>
      <c r="BB177" s="727"/>
      <c r="BC177" s="727"/>
      <c r="BD177" s="727"/>
      <c r="BE177" s="727"/>
      <c r="BF177" s="727"/>
      <c r="BG177" s="728"/>
      <c r="BK177" s="66" t="str">
        <f>IF(AT87=Datos!$AO$2,D87,"")</f>
        <v/>
      </c>
    </row>
    <row r="178" spans="1:63" ht="25.15" customHeight="1">
      <c r="A178" s="56"/>
      <c r="B178" s="57"/>
      <c r="C178" s="57"/>
      <c r="D178" s="753"/>
      <c r="E178" s="753"/>
      <c r="F178" s="753"/>
      <c r="G178" s="753"/>
      <c r="H178" s="753"/>
      <c r="I178" s="753"/>
      <c r="J178" s="753"/>
      <c r="K178" s="753"/>
      <c r="L178" s="753"/>
      <c r="M178" s="753"/>
      <c r="N178" s="753"/>
      <c r="O178" s="753"/>
      <c r="P178" s="753"/>
      <c r="Q178" s="753"/>
      <c r="R178" s="753"/>
      <c r="S178" s="753"/>
      <c r="T178" s="753"/>
      <c r="U178" s="753"/>
      <c r="V178" s="754" t="s">
        <v>215</v>
      </c>
      <c r="W178" s="754"/>
      <c r="X178" s="754"/>
      <c r="Y178" s="754"/>
      <c r="Z178" s="754"/>
      <c r="AA178" s="754"/>
      <c r="AB178" s="754"/>
      <c r="AC178" s="754"/>
      <c r="AD178" s="754"/>
      <c r="AE178" s="754"/>
      <c r="AF178" s="754"/>
      <c r="AG178" s="754"/>
      <c r="AH178" s="754" t="s">
        <v>425</v>
      </c>
      <c r="AI178" s="754"/>
      <c r="AJ178" s="754"/>
      <c r="AK178" s="754"/>
      <c r="AL178" s="754"/>
      <c r="AM178" s="754"/>
      <c r="AN178" s="754"/>
      <c r="AO178" s="754"/>
      <c r="AP178" s="754"/>
      <c r="AQ178" s="754" t="s">
        <v>106</v>
      </c>
      <c r="AR178" s="754"/>
      <c r="AS178" s="754"/>
      <c r="AT178" s="754"/>
      <c r="AU178" s="754"/>
      <c r="AV178" s="754"/>
      <c r="AW178" s="754"/>
      <c r="AX178" s="754"/>
      <c r="AY178" s="754"/>
      <c r="AZ178" s="754"/>
      <c r="BA178" s="754" t="s">
        <v>423</v>
      </c>
      <c r="BB178" s="754"/>
      <c r="BC178" s="754"/>
      <c r="BD178" s="754"/>
      <c r="BE178" s="754"/>
      <c r="BF178" s="754"/>
      <c r="BG178" s="227" t="s">
        <v>424</v>
      </c>
      <c r="BK178" s="66" t="str">
        <f>IF(AT88=Datos!$AO$2,D88,"")</f>
        <v/>
      </c>
    </row>
    <row r="179" spans="1:63" ht="14.25" customHeight="1">
      <c r="A179" s="56"/>
      <c r="B179" s="57"/>
      <c r="C179" s="57"/>
      <c r="D179" s="755" t="s">
        <v>400</v>
      </c>
      <c r="E179" s="735"/>
      <c r="F179" s="735"/>
      <c r="G179" s="735"/>
      <c r="H179" s="735"/>
      <c r="I179" s="735"/>
      <c r="J179" s="735"/>
      <c r="K179" s="735"/>
      <c r="L179" s="735"/>
      <c r="M179" s="735"/>
      <c r="N179" s="735"/>
      <c r="O179" s="735"/>
      <c r="P179" s="735"/>
      <c r="Q179" s="735"/>
      <c r="R179" s="735"/>
      <c r="S179" s="735"/>
      <c r="T179" s="735"/>
      <c r="U179" s="735"/>
      <c r="V179" s="735"/>
      <c r="W179" s="735"/>
      <c r="X179" s="735"/>
      <c r="Y179" s="735"/>
      <c r="Z179" s="735"/>
      <c r="AA179" s="735"/>
      <c r="AB179" s="735"/>
      <c r="AC179" s="735"/>
      <c r="AD179" s="735"/>
      <c r="AE179" s="735"/>
      <c r="AF179" s="735"/>
      <c r="AG179" s="735"/>
      <c r="AH179" s="735"/>
      <c r="AI179" s="735"/>
      <c r="AJ179" s="735"/>
      <c r="AK179" s="735"/>
      <c r="AL179" s="735"/>
      <c r="AM179" s="735"/>
      <c r="AN179" s="735"/>
      <c r="AO179" s="735"/>
      <c r="AP179" s="735"/>
      <c r="AQ179" s="735"/>
      <c r="AR179" s="735"/>
      <c r="AS179" s="735"/>
      <c r="AT179" s="735"/>
      <c r="AU179" s="735"/>
      <c r="AV179" s="735"/>
      <c r="AW179" s="735"/>
      <c r="AX179" s="735"/>
      <c r="AY179" s="735"/>
      <c r="AZ179" s="735"/>
      <c r="BA179" s="736"/>
      <c r="BB179" s="736"/>
      <c r="BC179" s="736"/>
      <c r="BD179" s="736"/>
      <c r="BE179" s="736"/>
      <c r="BF179" s="736"/>
      <c r="BG179" s="299"/>
      <c r="BK179" s="66" t="str">
        <f>IF(AT89=Datos!$AO$2,D89,"")</f>
        <v/>
      </c>
    </row>
    <row r="180" spans="1:63" ht="14.25" customHeight="1">
      <c r="A180" s="56"/>
      <c r="B180" s="57"/>
      <c r="C180" s="57"/>
      <c r="D180" s="756"/>
      <c r="E180" s="735" t="str">
        <f>IF(D116="","",IF(AT116&lt;&gt;Datos!$AO$2,D116,""))</f>
        <v/>
      </c>
      <c r="F180" s="735"/>
      <c r="G180" s="735"/>
      <c r="H180" s="735"/>
      <c r="I180" s="735"/>
      <c r="J180" s="735"/>
      <c r="K180" s="735"/>
      <c r="L180" s="735"/>
      <c r="M180" s="735"/>
      <c r="N180" s="735"/>
      <c r="O180" s="735"/>
      <c r="P180" s="735"/>
      <c r="Q180" s="735"/>
      <c r="R180" s="735"/>
      <c r="S180" s="735"/>
      <c r="T180" s="735"/>
      <c r="U180" s="735"/>
      <c r="V180" s="735"/>
      <c r="W180" s="735"/>
      <c r="X180" s="735"/>
      <c r="Y180" s="735"/>
      <c r="Z180" s="735"/>
      <c r="AA180" s="735"/>
      <c r="AB180" s="735"/>
      <c r="AC180" s="735"/>
      <c r="AD180" s="735"/>
      <c r="AE180" s="735"/>
      <c r="AF180" s="735"/>
      <c r="AG180" s="735"/>
      <c r="AH180" s="735"/>
      <c r="AI180" s="735"/>
      <c r="AJ180" s="735"/>
      <c r="AK180" s="735"/>
      <c r="AL180" s="735"/>
      <c r="AM180" s="735"/>
      <c r="AN180" s="735"/>
      <c r="AO180" s="735"/>
      <c r="AP180" s="735"/>
      <c r="AQ180" s="735"/>
      <c r="AR180" s="735"/>
      <c r="AS180" s="735"/>
      <c r="AT180" s="735"/>
      <c r="AU180" s="735"/>
      <c r="AV180" s="735"/>
      <c r="AW180" s="735"/>
      <c r="AX180" s="735"/>
      <c r="AY180" s="735"/>
      <c r="AZ180" s="735"/>
      <c r="BA180" s="736"/>
      <c r="BB180" s="736"/>
      <c r="BC180" s="736"/>
      <c r="BD180" s="736"/>
      <c r="BE180" s="736"/>
      <c r="BF180" s="736"/>
      <c r="BG180" s="299"/>
      <c r="BK180" s="66" t="str">
        <f>IF(AT90=Datos!$AO$2,D90,"")</f>
        <v/>
      </c>
    </row>
    <row r="181" spans="1:63" ht="14.25" customHeight="1">
      <c r="A181" s="56"/>
      <c r="B181" s="57"/>
      <c r="C181" s="57"/>
      <c r="D181" s="756"/>
      <c r="E181" s="735" t="str">
        <f>IF(D117="","",IF(AT117&lt;&gt;Datos!$AO$2,D117,""))</f>
        <v/>
      </c>
      <c r="F181" s="735"/>
      <c r="G181" s="735"/>
      <c r="H181" s="735"/>
      <c r="I181" s="735"/>
      <c r="J181" s="735"/>
      <c r="K181" s="735"/>
      <c r="L181" s="735"/>
      <c r="M181" s="735"/>
      <c r="N181" s="735"/>
      <c r="O181" s="735"/>
      <c r="P181" s="735"/>
      <c r="Q181" s="735"/>
      <c r="R181" s="735"/>
      <c r="S181" s="735"/>
      <c r="T181" s="735"/>
      <c r="U181" s="735"/>
      <c r="V181" s="735"/>
      <c r="W181" s="735"/>
      <c r="X181" s="735"/>
      <c r="Y181" s="735"/>
      <c r="Z181" s="735"/>
      <c r="AA181" s="735"/>
      <c r="AB181" s="735"/>
      <c r="AC181" s="735"/>
      <c r="AD181" s="735"/>
      <c r="AE181" s="735"/>
      <c r="AF181" s="735"/>
      <c r="AG181" s="735"/>
      <c r="AH181" s="735"/>
      <c r="AI181" s="735"/>
      <c r="AJ181" s="735"/>
      <c r="AK181" s="735"/>
      <c r="AL181" s="735"/>
      <c r="AM181" s="735"/>
      <c r="AN181" s="735"/>
      <c r="AO181" s="735"/>
      <c r="AP181" s="735"/>
      <c r="AQ181" s="735"/>
      <c r="AR181" s="735"/>
      <c r="AS181" s="735"/>
      <c r="AT181" s="735"/>
      <c r="AU181" s="735"/>
      <c r="AV181" s="735"/>
      <c r="AW181" s="735"/>
      <c r="AX181" s="735"/>
      <c r="AY181" s="735"/>
      <c r="AZ181" s="735"/>
      <c r="BA181" s="736"/>
      <c r="BB181" s="736"/>
      <c r="BC181" s="736"/>
      <c r="BD181" s="736"/>
      <c r="BE181" s="736"/>
      <c r="BF181" s="736"/>
      <c r="BG181" s="299"/>
      <c r="BK181" s="66" t="str">
        <f>IF(AT91=Datos!$AO$2,D91,"")</f>
        <v/>
      </c>
    </row>
    <row r="182" spans="1:63" ht="14.25" customHeight="1">
      <c r="A182" s="56"/>
      <c r="B182" s="57"/>
      <c r="C182" s="57"/>
      <c r="D182" s="756"/>
      <c r="E182" s="735" t="str">
        <f>IF(D118="","",IF(AT118&lt;&gt;Datos!$AO$2,D118,""))</f>
        <v/>
      </c>
      <c r="F182" s="735"/>
      <c r="G182" s="735"/>
      <c r="H182" s="735"/>
      <c r="I182" s="735"/>
      <c r="J182" s="735"/>
      <c r="K182" s="735"/>
      <c r="L182" s="735"/>
      <c r="M182" s="735"/>
      <c r="N182" s="735"/>
      <c r="O182" s="735"/>
      <c r="P182" s="735"/>
      <c r="Q182" s="735"/>
      <c r="R182" s="735"/>
      <c r="S182" s="735"/>
      <c r="T182" s="735"/>
      <c r="U182" s="735"/>
      <c r="V182" s="735"/>
      <c r="W182" s="735"/>
      <c r="X182" s="735"/>
      <c r="Y182" s="735"/>
      <c r="Z182" s="735"/>
      <c r="AA182" s="735"/>
      <c r="AB182" s="735"/>
      <c r="AC182" s="735"/>
      <c r="AD182" s="735"/>
      <c r="AE182" s="735"/>
      <c r="AF182" s="735"/>
      <c r="AG182" s="735"/>
      <c r="AH182" s="735"/>
      <c r="AI182" s="735"/>
      <c r="AJ182" s="735"/>
      <c r="AK182" s="735"/>
      <c r="AL182" s="735"/>
      <c r="AM182" s="735"/>
      <c r="AN182" s="735"/>
      <c r="AO182" s="735"/>
      <c r="AP182" s="735"/>
      <c r="AQ182" s="735"/>
      <c r="AR182" s="735"/>
      <c r="AS182" s="735"/>
      <c r="AT182" s="735"/>
      <c r="AU182" s="735"/>
      <c r="AV182" s="735"/>
      <c r="AW182" s="735"/>
      <c r="AX182" s="735"/>
      <c r="AY182" s="735"/>
      <c r="AZ182" s="735"/>
      <c r="BA182" s="736"/>
      <c r="BB182" s="736"/>
      <c r="BC182" s="736"/>
      <c r="BD182" s="736"/>
      <c r="BE182" s="736"/>
      <c r="BF182" s="736"/>
      <c r="BG182" s="299"/>
      <c r="BK182" s="66" t="str">
        <f>IF(AT92=Datos!$AO$2,D92,"")</f>
        <v/>
      </c>
    </row>
    <row r="183" spans="1:63" ht="14.25" customHeight="1">
      <c r="A183" s="56"/>
      <c r="B183" s="57"/>
      <c r="C183" s="57"/>
      <c r="D183" s="756"/>
      <c r="E183" s="735" t="str">
        <f>IF(D119="","",IF(AT119&lt;&gt;Datos!$AO$2,D119,""))</f>
        <v/>
      </c>
      <c r="F183" s="735"/>
      <c r="G183" s="735"/>
      <c r="H183" s="735"/>
      <c r="I183" s="735"/>
      <c r="J183" s="735"/>
      <c r="K183" s="735"/>
      <c r="L183" s="735"/>
      <c r="M183" s="735"/>
      <c r="N183" s="735"/>
      <c r="O183" s="735"/>
      <c r="P183" s="735"/>
      <c r="Q183" s="735"/>
      <c r="R183" s="735"/>
      <c r="S183" s="735"/>
      <c r="T183" s="735"/>
      <c r="U183" s="735"/>
      <c r="V183" s="735"/>
      <c r="W183" s="735"/>
      <c r="X183" s="735"/>
      <c r="Y183" s="735"/>
      <c r="Z183" s="735"/>
      <c r="AA183" s="735"/>
      <c r="AB183" s="735"/>
      <c r="AC183" s="735"/>
      <c r="AD183" s="735"/>
      <c r="AE183" s="735"/>
      <c r="AF183" s="735"/>
      <c r="AG183" s="735"/>
      <c r="AH183" s="735"/>
      <c r="AI183" s="735"/>
      <c r="AJ183" s="735"/>
      <c r="AK183" s="735"/>
      <c r="AL183" s="735"/>
      <c r="AM183" s="735"/>
      <c r="AN183" s="735"/>
      <c r="AO183" s="735"/>
      <c r="AP183" s="735"/>
      <c r="AQ183" s="735"/>
      <c r="AR183" s="735"/>
      <c r="AS183" s="735"/>
      <c r="AT183" s="735"/>
      <c r="AU183" s="735"/>
      <c r="AV183" s="735"/>
      <c r="AW183" s="735"/>
      <c r="AX183" s="735"/>
      <c r="AY183" s="735"/>
      <c r="AZ183" s="735"/>
      <c r="BA183" s="736"/>
      <c r="BB183" s="736"/>
      <c r="BC183" s="736"/>
      <c r="BD183" s="736"/>
      <c r="BE183" s="736"/>
      <c r="BF183" s="736"/>
      <c r="BG183" s="299"/>
      <c r="BK183" s="66" t="str">
        <f>IF(AT93=Datos!$AO$2,D93,"")</f>
        <v/>
      </c>
    </row>
    <row r="184" spans="1:63" ht="14.25" customHeight="1">
      <c r="A184" s="56"/>
      <c r="B184" s="57"/>
      <c r="C184" s="57"/>
      <c r="D184" s="756"/>
      <c r="E184" s="735" t="str">
        <f>IF(D120="","",IF(AT120&lt;&gt;Datos!$AO$2,D120,""))</f>
        <v/>
      </c>
      <c r="F184" s="735"/>
      <c r="G184" s="735"/>
      <c r="H184" s="735"/>
      <c r="I184" s="735"/>
      <c r="J184" s="735"/>
      <c r="K184" s="735"/>
      <c r="L184" s="735"/>
      <c r="M184" s="735"/>
      <c r="N184" s="735"/>
      <c r="O184" s="735"/>
      <c r="P184" s="735"/>
      <c r="Q184" s="735"/>
      <c r="R184" s="735"/>
      <c r="S184" s="735"/>
      <c r="T184" s="735"/>
      <c r="U184" s="735"/>
      <c r="V184" s="735"/>
      <c r="W184" s="735"/>
      <c r="X184" s="735"/>
      <c r="Y184" s="735"/>
      <c r="Z184" s="735"/>
      <c r="AA184" s="735"/>
      <c r="AB184" s="735"/>
      <c r="AC184" s="735"/>
      <c r="AD184" s="735"/>
      <c r="AE184" s="735"/>
      <c r="AF184" s="735"/>
      <c r="AG184" s="735"/>
      <c r="AH184" s="735"/>
      <c r="AI184" s="735"/>
      <c r="AJ184" s="735"/>
      <c r="AK184" s="735"/>
      <c r="AL184" s="735"/>
      <c r="AM184" s="735"/>
      <c r="AN184" s="735"/>
      <c r="AO184" s="735"/>
      <c r="AP184" s="735"/>
      <c r="AQ184" s="735"/>
      <c r="AR184" s="735"/>
      <c r="AS184" s="735"/>
      <c r="AT184" s="735"/>
      <c r="AU184" s="735"/>
      <c r="AV184" s="735"/>
      <c r="AW184" s="735"/>
      <c r="AX184" s="735"/>
      <c r="AY184" s="735"/>
      <c r="AZ184" s="735"/>
      <c r="BA184" s="736"/>
      <c r="BB184" s="736"/>
      <c r="BC184" s="736"/>
      <c r="BD184" s="736"/>
      <c r="BE184" s="736"/>
      <c r="BF184" s="736"/>
      <c r="BG184" s="299"/>
      <c r="BK184" s="66" t="str">
        <f>IF(AT94=Datos!$AO$2,D94,"")</f>
        <v/>
      </c>
    </row>
    <row r="185" spans="1:63" ht="14.25" customHeight="1">
      <c r="A185" s="56"/>
      <c r="B185" s="57"/>
      <c r="C185" s="57"/>
      <c r="D185" s="756"/>
      <c r="E185" s="735"/>
      <c r="F185" s="735"/>
      <c r="G185" s="735"/>
      <c r="H185" s="735"/>
      <c r="I185" s="735"/>
      <c r="J185" s="735"/>
      <c r="K185" s="735"/>
      <c r="L185" s="735"/>
      <c r="M185" s="735"/>
      <c r="N185" s="735"/>
      <c r="O185" s="735"/>
      <c r="P185" s="735"/>
      <c r="Q185" s="735"/>
      <c r="R185" s="735"/>
      <c r="S185" s="735"/>
      <c r="T185" s="735"/>
      <c r="U185" s="735"/>
      <c r="V185" s="735"/>
      <c r="W185" s="735"/>
      <c r="X185" s="735"/>
      <c r="Y185" s="735"/>
      <c r="Z185" s="735"/>
      <c r="AA185" s="735"/>
      <c r="AB185" s="735"/>
      <c r="AC185" s="735"/>
      <c r="AD185" s="735"/>
      <c r="AE185" s="735"/>
      <c r="AF185" s="735"/>
      <c r="AG185" s="735"/>
      <c r="AH185" s="735"/>
      <c r="AI185" s="735"/>
      <c r="AJ185" s="735"/>
      <c r="AK185" s="735"/>
      <c r="AL185" s="735"/>
      <c r="AM185" s="735"/>
      <c r="AN185" s="735"/>
      <c r="AO185" s="735"/>
      <c r="AP185" s="735"/>
      <c r="AQ185" s="735"/>
      <c r="AR185" s="735"/>
      <c r="AS185" s="735"/>
      <c r="AT185" s="735"/>
      <c r="AU185" s="735"/>
      <c r="AV185" s="735"/>
      <c r="AW185" s="735"/>
      <c r="AX185" s="735"/>
      <c r="AY185" s="735"/>
      <c r="AZ185" s="735"/>
      <c r="BA185" s="736"/>
      <c r="BB185" s="736"/>
      <c r="BC185" s="736"/>
      <c r="BD185" s="736"/>
      <c r="BE185" s="736"/>
      <c r="BF185" s="736"/>
      <c r="BG185" s="299"/>
      <c r="BK185" s="66" t="str">
        <f>IF(AT95=Datos!$AO$2,D95,"")</f>
        <v/>
      </c>
    </row>
    <row r="186" spans="1:63" ht="14.25" customHeight="1">
      <c r="A186" s="56"/>
      <c r="B186" s="57"/>
      <c r="C186" s="57"/>
      <c r="D186" s="756"/>
      <c r="E186" s="735" t="str">
        <f>IF(D122="","",IF(AT122&lt;&gt;Datos!$AO$2,D122,""))</f>
        <v/>
      </c>
      <c r="F186" s="735"/>
      <c r="G186" s="735"/>
      <c r="H186" s="735"/>
      <c r="I186" s="735"/>
      <c r="J186" s="735"/>
      <c r="K186" s="735"/>
      <c r="L186" s="735"/>
      <c r="M186" s="735"/>
      <c r="N186" s="735"/>
      <c r="O186" s="735"/>
      <c r="P186" s="735"/>
      <c r="Q186" s="735"/>
      <c r="R186" s="735"/>
      <c r="S186" s="735"/>
      <c r="T186" s="735"/>
      <c r="U186" s="735"/>
      <c r="V186" s="735"/>
      <c r="W186" s="735"/>
      <c r="X186" s="735"/>
      <c r="Y186" s="735"/>
      <c r="Z186" s="735"/>
      <c r="AA186" s="735"/>
      <c r="AB186" s="735"/>
      <c r="AC186" s="735"/>
      <c r="AD186" s="735"/>
      <c r="AE186" s="735"/>
      <c r="AF186" s="735"/>
      <c r="AG186" s="735"/>
      <c r="AH186" s="735"/>
      <c r="AI186" s="735"/>
      <c r="AJ186" s="735"/>
      <c r="AK186" s="735"/>
      <c r="AL186" s="735"/>
      <c r="AM186" s="735"/>
      <c r="AN186" s="735"/>
      <c r="AO186" s="735"/>
      <c r="AP186" s="735"/>
      <c r="AQ186" s="735"/>
      <c r="AR186" s="735"/>
      <c r="AS186" s="735"/>
      <c r="AT186" s="735"/>
      <c r="AU186" s="735"/>
      <c r="AV186" s="735"/>
      <c r="AW186" s="735"/>
      <c r="AX186" s="735"/>
      <c r="AY186" s="735"/>
      <c r="AZ186" s="735"/>
      <c r="BA186" s="736"/>
      <c r="BB186" s="736"/>
      <c r="BC186" s="736"/>
      <c r="BD186" s="736"/>
      <c r="BE186" s="736"/>
      <c r="BF186" s="736"/>
      <c r="BG186" s="299"/>
      <c r="BK186" s="66" t="s">
        <v>427</v>
      </c>
    </row>
    <row r="187" spans="1:63" ht="14.25" customHeight="1">
      <c r="A187" s="56"/>
      <c r="B187" s="57"/>
      <c r="C187" s="57"/>
      <c r="D187" s="756"/>
      <c r="E187" s="735" t="str">
        <f>IF(D123="","",IF(AT123&lt;&gt;Datos!$AO$2,D123,""))</f>
        <v/>
      </c>
      <c r="F187" s="735"/>
      <c r="G187" s="735"/>
      <c r="H187" s="735"/>
      <c r="I187" s="735"/>
      <c r="J187" s="735"/>
      <c r="K187" s="735"/>
      <c r="L187" s="735"/>
      <c r="M187" s="735"/>
      <c r="N187" s="735"/>
      <c r="O187" s="735"/>
      <c r="P187" s="735"/>
      <c r="Q187" s="735"/>
      <c r="R187" s="735"/>
      <c r="S187" s="735"/>
      <c r="T187" s="735"/>
      <c r="U187" s="735"/>
      <c r="V187" s="735"/>
      <c r="W187" s="735"/>
      <c r="X187" s="735"/>
      <c r="Y187" s="735"/>
      <c r="Z187" s="735"/>
      <c r="AA187" s="735"/>
      <c r="AB187" s="735"/>
      <c r="AC187" s="735"/>
      <c r="AD187" s="735"/>
      <c r="AE187" s="735"/>
      <c r="AF187" s="735"/>
      <c r="AG187" s="735"/>
      <c r="AH187" s="735"/>
      <c r="AI187" s="735"/>
      <c r="AJ187" s="735"/>
      <c r="AK187" s="735"/>
      <c r="AL187" s="735"/>
      <c r="AM187" s="735"/>
      <c r="AN187" s="735"/>
      <c r="AO187" s="735"/>
      <c r="AP187" s="735"/>
      <c r="AQ187" s="735"/>
      <c r="AR187" s="735"/>
      <c r="AS187" s="735"/>
      <c r="AT187" s="735"/>
      <c r="AU187" s="735"/>
      <c r="AV187" s="735"/>
      <c r="AW187" s="735"/>
      <c r="AX187" s="735"/>
      <c r="AY187" s="735"/>
      <c r="AZ187" s="735"/>
      <c r="BA187" s="736"/>
      <c r="BB187" s="736"/>
      <c r="BC187" s="736"/>
      <c r="BD187" s="736"/>
      <c r="BE187" s="736"/>
      <c r="BF187" s="736"/>
      <c r="BG187" s="299"/>
      <c r="BK187" s="52" t="s">
        <v>429</v>
      </c>
    </row>
    <row r="188" spans="1:63" ht="14.25" customHeight="1" thickBot="1">
      <c r="A188" s="56"/>
      <c r="B188" s="57"/>
      <c r="C188" s="57"/>
      <c r="D188" s="757"/>
      <c r="E188" s="746"/>
      <c r="F188" s="747"/>
      <c r="G188" s="747"/>
      <c r="H188" s="747"/>
      <c r="I188" s="747"/>
      <c r="J188" s="747"/>
      <c r="K188" s="747"/>
      <c r="L188" s="747"/>
      <c r="M188" s="747"/>
      <c r="N188" s="747"/>
      <c r="O188" s="747"/>
      <c r="P188" s="747"/>
      <c r="Q188" s="747"/>
      <c r="R188" s="747"/>
      <c r="S188" s="747"/>
      <c r="T188" s="747"/>
      <c r="U188" s="748"/>
      <c r="V188" s="749"/>
      <c r="W188" s="749"/>
      <c r="X188" s="749"/>
      <c r="Y188" s="749"/>
      <c r="Z188" s="749"/>
      <c r="AA188" s="749"/>
      <c r="AB188" s="749"/>
      <c r="AC188" s="749"/>
      <c r="AD188" s="749"/>
      <c r="AE188" s="749"/>
      <c r="AF188" s="749"/>
      <c r="AG188" s="749"/>
      <c r="AH188" s="747"/>
      <c r="AI188" s="747"/>
      <c r="AJ188" s="747"/>
      <c r="AK188" s="747"/>
      <c r="AL188" s="747"/>
      <c r="AM188" s="747"/>
      <c r="AN188" s="747"/>
      <c r="AO188" s="747"/>
      <c r="AP188" s="748"/>
      <c r="AQ188" s="749"/>
      <c r="AR188" s="749"/>
      <c r="AS188" s="749"/>
      <c r="AT188" s="749"/>
      <c r="AU188" s="749"/>
      <c r="AV188" s="749"/>
      <c r="AW188" s="749"/>
      <c r="AX188" s="749"/>
      <c r="AY188" s="749"/>
      <c r="AZ188" s="749"/>
      <c r="BA188" s="750"/>
      <c r="BB188" s="751"/>
      <c r="BC188" s="751"/>
      <c r="BD188" s="751"/>
      <c r="BE188" s="751"/>
      <c r="BF188" s="752"/>
      <c r="BG188" s="300"/>
      <c r="BK188" s="66" t="str">
        <f>IF(AT101=Datos!$AO$2,D101,"")</f>
        <v/>
      </c>
    </row>
    <row r="189" spans="1:63" ht="14.25" customHeight="1" thickTop="1">
      <c r="A189" s="56"/>
      <c r="B189" s="57"/>
      <c r="C189" s="57"/>
      <c r="D189" s="737" t="s">
        <v>401</v>
      </c>
      <c r="E189" s="739" t="str">
        <f>IF(D130="","",IF(AT130&lt;&gt;Datos!$AO$2,D130,""))</f>
        <v/>
      </c>
      <c r="F189" s="740"/>
      <c r="G189" s="740"/>
      <c r="H189" s="740"/>
      <c r="I189" s="740"/>
      <c r="J189" s="740"/>
      <c r="K189" s="740"/>
      <c r="L189" s="740"/>
      <c r="M189" s="740"/>
      <c r="N189" s="740"/>
      <c r="O189" s="740"/>
      <c r="P189" s="740"/>
      <c r="Q189" s="740"/>
      <c r="R189" s="740"/>
      <c r="S189" s="740"/>
      <c r="T189" s="740"/>
      <c r="U189" s="741"/>
      <c r="V189" s="742"/>
      <c r="W189" s="742"/>
      <c r="X189" s="742"/>
      <c r="Y189" s="742"/>
      <c r="Z189" s="742"/>
      <c r="AA189" s="742"/>
      <c r="AB189" s="742"/>
      <c r="AC189" s="742"/>
      <c r="AD189" s="742"/>
      <c r="AE189" s="742"/>
      <c r="AF189" s="742"/>
      <c r="AG189" s="742"/>
      <c r="AH189" s="740"/>
      <c r="AI189" s="740"/>
      <c r="AJ189" s="740"/>
      <c r="AK189" s="740"/>
      <c r="AL189" s="740"/>
      <c r="AM189" s="740"/>
      <c r="AN189" s="740"/>
      <c r="AO189" s="740"/>
      <c r="AP189" s="741"/>
      <c r="AQ189" s="742"/>
      <c r="AR189" s="742"/>
      <c r="AS189" s="742"/>
      <c r="AT189" s="742"/>
      <c r="AU189" s="742"/>
      <c r="AV189" s="742"/>
      <c r="AW189" s="742"/>
      <c r="AX189" s="742"/>
      <c r="AY189" s="742"/>
      <c r="AZ189" s="742"/>
      <c r="BA189" s="743"/>
      <c r="BB189" s="744"/>
      <c r="BC189" s="744"/>
      <c r="BD189" s="744"/>
      <c r="BE189" s="744"/>
      <c r="BF189" s="745"/>
      <c r="BG189" s="301"/>
      <c r="BK189" s="66" t="str">
        <f>IF(AT102=Datos!$AO$2,D102,"")</f>
        <v/>
      </c>
    </row>
    <row r="190" spans="1:63" ht="14.25" customHeight="1">
      <c r="A190" s="56"/>
      <c r="B190" s="57"/>
      <c r="C190" s="57"/>
      <c r="D190" s="737"/>
      <c r="E190" s="735" t="str">
        <f>IF(D131="","",IF(AT131&lt;&gt;Datos!$AO$2,D131,""))</f>
        <v/>
      </c>
      <c r="F190" s="735"/>
      <c r="G190" s="735"/>
      <c r="H190" s="735"/>
      <c r="I190" s="735"/>
      <c r="J190" s="735"/>
      <c r="K190" s="735"/>
      <c r="L190" s="735"/>
      <c r="M190" s="735"/>
      <c r="N190" s="735"/>
      <c r="O190" s="735"/>
      <c r="P190" s="735"/>
      <c r="Q190" s="735"/>
      <c r="R190" s="735"/>
      <c r="S190" s="735"/>
      <c r="T190" s="735"/>
      <c r="U190" s="735"/>
      <c r="V190" s="735"/>
      <c r="W190" s="735"/>
      <c r="X190" s="735"/>
      <c r="Y190" s="735"/>
      <c r="Z190" s="735"/>
      <c r="AA190" s="735"/>
      <c r="AB190" s="735"/>
      <c r="AC190" s="735"/>
      <c r="AD190" s="735"/>
      <c r="AE190" s="735"/>
      <c r="AF190" s="735"/>
      <c r="AG190" s="735"/>
      <c r="AH190" s="735"/>
      <c r="AI190" s="735"/>
      <c r="AJ190" s="735"/>
      <c r="AK190" s="735"/>
      <c r="AL190" s="735"/>
      <c r="AM190" s="735"/>
      <c r="AN190" s="735"/>
      <c r="AO190" s="735"/>
      <c r="AP190" s="735"/>
      <c r="AQ190" s="735"/>
      <c r="AR190" s="735"/>
      <c r="AS190" s="735"/>
      <c r="AT190" s="735"/>
      <c r="AU190" s="735"/>
      <c r="AV190" s="735"/>
      <c r="AW190" s="735"/>
      <c r="AX190" s="735"/>
      <c r="AY190" s="735"/>
      <c r="AZ190" s="735"/>
      <c r="BA190" s="736"/>
      <c r="BB190" s="736"/>
      <c r="BC190" s="736"/>
      <c r="BD190" s="736"/>
      <c r="BE190" s="736"/>
      <c r="BF190" s="736"/>
      <c r="BG190" s="299"/>
      <c r="BK190" s="66" t="str">
        <f>IF(AT103=Datos!$AO$2,D103,"")</f>
        <v/>
      </c>
    </row>
    <row r="191" spans="1:63" ht="14.25" customHeight="1">
      <c r="A191" s="56"/>
      <c r="B191" s="57"/>
      <c r="C191" s="57"/>
      <c r="D191" s="737"/>
      <c r="E191" s="735" t="str">
        <f>IF(D132="","",IF(AT132&lt;&gt;Datos!$AO$2,D132,""))</f>
        <v/>
      </c>
      <c r="F191" s="735"/>
      <c r="G191" s="735"/>
      <c r="H191" s="735"/>
      <c r="I191" s="735"/>
      <c r="J191" s="735"/>
      <c r="K191" s="735"/>
      <c r="L191" s="735"/>
      <c r="M191" s="735"/>
      <c r="N191" s="735"/>
      <c r="O191" s="735"/>
      <c r="P191" s="735"/>
      <c r="Q191" s="735"/>
      <c r="R191" s="735"/>
      <c r="S191" s="735"/>
      <c r="T191" s="735"/>
      <c r="U191" s="735"/>
      <c r="V191" s="735"/>
      <c r="W191" s="735"/>
      <c r="X191" s="735"/>
      <c r="Y191" s="735"/>
      <c r="Z191" s="735"/>
      <c r="AA191" s="735"/>
      <c r="AB191" s="735"/>
      <c r="AC191" s="735"/>
      <c r="AD191" s="735"/>
      <c r="AE191" s="735"/>
      <c r="AF191" s="735"/>
      <c r="AG191" s="735"/>
      <c r="AH191" s="735"/>
      <c r="AI191" s="735"/>
      <c r="AJ191" s="735"/>
      <c r="AK191" s="735"/>
      <c r="AL191" s="735"/>
      <c r="AM191" s="735"/>
      <c r="AN191" s="735"/>
      <c r="AO191" s="735"/>
      <c r="AP191" s="735"/>
      <c r="AQ191" s="735"/>
      <c r="AR191" s="735"/>
      <c r="AS191" s="735"/>
      <c r="AT191" s="735"/>
      <c r="AU191" s="735"/>
      <c r="AV191" s="735"/>
      <c r="AW191" s="735"/>
      <c r="AX191" s="735"/>
      <c r="AY191" s="735"/>
      <c r="AZ191" s="735"/>
      <c r="BA191" s="736"/>
      <c r="BB191" s="736"/>
      <c r="BC191" s="736"/>
      <c r="BD191" s="736"/>
      <c r="BE191" s="736"/>
      <c r="BF191" s="736"/>
      <c r="BG191" s="299"/>
      <c r="BK191" s="66" t="str">
        <f>IF(AT104=Datos!$AO$2,D104,"")</f>
        <v/>
      </c>
    </row>
    <row r="192" spans="1:63" ht="14.25" customHeight="1">
      <c r="A192" s="56"/>
      <c r="B192" s="57"/>
      <c r="C192" s="57"/>
      <c r="D192" s="737"/>
      <c r="E192" s="735" t="str">
        <f>IF(D133="","",IF(AT133&lt;&gt;Datos!$AO$2,D133,""))</f>
        <v/>
      </c>
      <c r="F192" s="735"/>
      <c r="G192" s="735"/>
      <c r="H192" s="735"/>
      <c r="I192" s="735"/>
      <c r="J192" s="735"/>
      <c r="K192" s="735"/>
      <c r="L192" s="735"/>
      <c r="M192" s="735"/>
      <c r="N192" s="735"/>
      <c r="O192" s="735"/>
      <c r="P192" s="735"/>
      <c r="Q192" s="735"/>
      <c r="R192" s="735"/>
      <c r="S192" s="735"/>
      <c r="T192" s="735"/>
      <c r="U192" s="735"/>
      <c r="V192" s="735"/>
      <c r="W192" s="735"/>
      <c r="X192" s="735"/>
      <c r="Y192" s="735"/>
      <c r="Z192" s="735"/>
      <c r="AA192" s="735"/>
      <c r="AB192" s="735"/>
      <c r="AC192" s="735"/>
      <c r="AD192" s="735"/>
      <c r="AE192" s="735"/>
      <c r="AF192" s="735"/>
      <c r="AG192" s="735"/>
      <c r="AH192" s="735"/>
      <c r="AI192" s="735"/>
      <c r="AJ192" s="735"/>
      <c r="AK192" s="735"/>
      <c r="AL192" s="735"/>
      <c r="AM192" s="735"/>
      <c r="AN192" s="735"/>
      <c r="AO192" s="735"/>
      <c r="AP192" s="735"/>
      <c r="AQ192" s="735"/>
      <c r="AR192" s="735"/>
      <c r="AS192" s="735"/>
      <c r="AT192" s="735"/>
      <c r="AU192" s="735"/>
      <c r="AV192" s="735"/>
      <c r="AW192" s="735"/>
      <c r="AX192" s="735"/>
      <c r="AY192" s="735"/>
      <c r="AZ192" s="735"/>
      <c r="BA192" s="736"/>
      <c r="BB192" s="736"/>
      <c r="BC192" s="736"/>
      <c r="BD192" s="736"/>
      <c r="BE192" s="736"/>
      <c r="BF192" s="736"/>
      <c r="BG192" s="299"/>
      <c r="BK192" s="66" t="str">
        <f>IF(AT105=Datos!$AO$2,D105,"")</f>
        <v/>
      </c>
    </row>
    <row r="193" spans="1:64" ht="14.25" customHeight="1">
      <c r="A193" s="56"/>
      <c r="B193" s="57"/>
      <c r="C193" s="57"/>
      <c r="D193" s="737"/>
      <c r="E193" s="735" t="str">
        <f>IF(D134="","",IF(AT134&lt;&gt;Datos!$AO$2,D134,""))</f>
        <v/>
      </c>
      <c r="F193" s="735"/>
      <c r="G193" s="735"/>
      <c r="H193" s="735"/>
      <c r="I193" s="735"/>
      <c r="J193" s="735"/>
      <c r="K193" s="735"/>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735"/>
      <c r="AQ193" s="735"/>
      <c r="AR193" s="735"/>
      <c r="AS193" s="735"/>
      <c r="AT193" s="735"/>
      <c r="AU193" s="735"/>
      <c r="AV193" s="735"/>
      <c r="AW193" s="735"/>
      <c r="AX193" s="735"/>
      <c r="AY193" s="735"/>
      <c r="AZ193" s="735"/>
      <c r="BA193" s="736"/>
      <c r="BB193" s="736"/>
      <c r="BC193" s="736"/>
      <c r="BD193" s="736"/>
      <c r="BE193" s="736"/>
      <c r="BF193" s="736"/>
      <c r="BG193" s="299"/>
      <c r="BK193" s="66" t="str">
        <f>IF(AT106=Datos!$AO$2,D106,"")</f>
        <v/>
      </c>
    </row>
    <row r="194" spans="1:64" ht="14.25" customHeight="1">
      <c r="A194" s="56"/>
      <c r="B194" s="57"/>
      <c r="C194" s="57"/>
      <c r="D194" s="737"/>
      <c r="E194" s="735" t="str">
        <f>IF(D135="","",IF(AT135&lt;&gt;Datos!$AO$2,D135,""))</f>
        <v/>
      </c>
      <c r="F194" s="735"/>
      <c r="G194" s="735"/>
      <c r="H194" s="735"/>
      <c r="I194" s="735"/>
      <c r="J194" s="735"/>
      <c r="K194" s="735"/>
      <c r="L194" s="735"/>
      <c r="M194" s="735"/>
      <c r="N194" s="735"/>
      <c r="O194" s="735"/>
      <c r="P194" s="735"/>
      <c r="Q194" s="735"/>
      <c r="R194" s="735"/>
      <c r="S194" s="735"/>
      <c r="T194" s="735"/>
      <c r="U194" s="735"/>
      <c r="V194" s="735"/>
      <c r="W194" s="735"/>
      <c r="X194" s="735"/>
      <c r="Y194" s="735"/>
      <c r="Z194" s="735"/>
      <c r="AA194" s="735"/>
      <c r="AB194" s="735"/>
      <c r="AC194" s="735"/>
      <c r="AD194" s="735"/>
      <c r="AE194" s="735"/>
      <c r="AF194" s="735"/>
      <c r="AG194" s="735"/>
      <c r="AH194" s="735"/>
      <c r="AI194" s="735"/>
      <c r="AJ194" s="735"/>
      <c r="AK194" s="735"/>
      <c r="AL194" s="735"/>
      <c r="AM194" s="735"/>
      <c r="AN194" s="735"/>
      <c r="AO194" s="735"/>
      <c r="AP194" s="735"/>
      <c r="AQ194" s="735"/>
      <c r="AR194" s="735"/>
      <c r="AS194" s="735"/>
      <c r="AT194" s="735"/>
      <c r="AU194" s="735"/>
      <c r="AV194" s="735"/>
      <c r="AW194" s="735"/>
      <c r="AX194" s="735"/>
      <c r="AY194" s="735"/>
      <c r="AZ194" s="735"/>
      <c r="BA194" s="736"/>
      <c r="BB194" s="736"/>
      <c r="BC194" s="736"/>
      <c r="BD194" s="736"/>
      <c r="BE194" s="736"/>
      <c r="BF194" s="736"/>
      <c r="BG194" s="299"/>
      <c r="BK194" s="66" t="str">
        <f>IF(AT107=Datos!$AO$2,D107,"")</f>
        <v/>
      </c>
    </row>
    <row r="195" spans="1:64" ht="14.25" customHeight="1">
      <c r="A195" s="56"/>
      <c r="B195" s="57"/>
      <c r="C195" s="57"/>
      <c r="D195" s="737"/>
      <c r="E195" s="735" t="str">
        <f>IF(D136="","",IF(AT136&lt;&gt;Datos!$AO$2,D136,""))</f>
        <v/>
      </c>
      <c r="F195" s="735"/>
      <c r="G195" s="735"/>
      <c r="H195" s="735"/>
      <c r="I195" s="735"/>
      <c r="J195" s="735"/>
      <c r="K195" s="735"/>
      <c r="L195" s="735"/>
      <c r="M195" s="735"/>
      <c r="N195" s="735"/>
      <c r="O195" s="735"/>
      <c r="P195" s="735"/>
      <c r="Q195" s="735"/>
      <c r="R195" s="735"/>
      <c r="S195" s="735"/>
      <c r="T195" s="735"/>
      <c r="U195" s="735"/>
      <c r="V195" s="735"/>
      <c r="W195" s="735"/>
      <c r="X195" s="735"/>
      <c r="Y195" s="735"/>
      <c r="Z195" s="735"/>
      <c r="AA195" s="735"/>
      <c r="AB195" s="735"/>
      <c r="AC195" s="735"/>
      <c r="AD195" s="735"/>
      <c r="AE195" s="735"/>
      <c r="AF195" s="735"/>
      <c r="AG195" s="735"/>
      <c r="AH195" s="735"/>
      <c r="AI195" s="735"/>
      <c r="AJ195" s="735"/>
      <c r="AK195" s="735"/>
      <c r="AL195" s="735"/>
      <c r="AM195" s="735"/>
      <c r="AN195" s="735"/>
      <c r="AO195" s="735"/>
      <c r="AP195" s="735"/>
      <c r="AQ195" s="735"/>
      <c r="AR195" s="735"/>
      <c r="AS195" s="735"/>
      <c r="AT195" s="735"/>
      <c r="AU195" s="735"/>
      <c r="AV195" s="735"/>
      <c r="AW195" s="735"/>
      <c r="AX195" s="735"/>
      <c r="AY195" s="735"/>
      <c r="AZ195" s="735"/>
      <c r="BA195" s="736"/>
      <c r="BB195" s="736"/>
      <c r="BC195" s="736"/>
      <c r="BD195" s="736"/>
      <c r="BE195" s="736"/>
      <c r="BF195" s="736"/>
      <c r="BG195" s="299"/>
      <c r="BK195" s="66" t="str">
        <f>IF(AT108=Datos!$AO$2,D108,"")</f>
        <v/>
      </c>
    </row>
    <row r="196" spans="1:64" ht="14.25" customHeight="1">
      <c r="A196" s="56"/>
      <c r="B196" s="57"/>
      <c r="C196" s="57"/>
      <c r="D196" s="737"/>
      <c r="E196" s="735" t="str">
        <f>IF(D137="","",IF(AT137&lt;&gt;Datos!$AO$2,D137,""))</f>
        <v/>
      </c>
      <c r="F196" s="735"/>
      <c r="G196" s="735"/>
      <c r="H196" s="735"/>
      <c r="I196" s="735"/>
      <c r="J196" s="735"/>
      <c r="K196" s="735"/>
      <c r="L196" s="735"/>
      <c r="M196" s="735"/>
      <c r="N196" s="735"/>
      <c r="O196" s="735"/>
      <c r="P196" s="735"/>
      <c r="Q196" s="735"/>
      <c r="R196" s="735"/>
      <c r="S196" s="735"/>
      <c r="T196" s="735"/>
      <c r="U196" s="735"/>
      <c r="V196" s="735"/>
      <c r="W196" s="735"/>
      <c r="X196" s="735"/>
      <c r="Y196" s="735"/>
      <c r="Z196" s="735"/>
      <c r="AA196" s="735"/>
      <c r="AB196" s="735"/>
      <c r="AC196" s="735"/>
      <c r="AD196" s="735"/>
      <c r="AE196" s="735"/>
      <c r="AF196" s="735"/>
      <c r="AG196" s="735"/>
      <c r="AH196" s="735"/>
      <c r="AI196" s="735"/>
      <c r="AJ196" s="735"/>
      <c r="AK196" s="735"/>
      <c r="AL196" s="735"/>
      <c r="AM196" s="735"/>
      <c r="AN196" s="735"/>
      <c r="AO196" s="735"/>
      <c r="AP196" s="735"/>
      <c r="AQ196" s="735"/>
      <c r="AR196" s="735"/>
      <c r="AS196" s="735"/>
      <c r="AT196" s="735"/>
      <c r="AU196" s="735"/>
      <c r="AV196" s="735"/>
      <c r="AW196" s="735"/>
      <c r="AX196" s="735"/>
      <c r="AY196" s="735"/>
      <c r="AZ196" s="735"/>
      <c r="BA196" s="736"/>
      <c r="BB196" s="736"/>
      <c r="BC196" s="736"/>
      <c r="BD196" s="736"/>
      <c r="BE196" s="736"/>
      <c r="BF196" s="736"/>
      <c r="BG196" s="299"/>
      <c r="BK196" s="66" t="str">
        <f>IF(AT109=Datos!$AO$2,D109,"")</f>
        <v/>
      </c>
    </row>
    <row r="197" spans="1:64" ht="14.25" customHeight="1">
      <c r="A197" s="56"/>
      <c r="B197" s="57"/>
      <c r="C197" s="57"/>
      <c r="D197" s="738"/>
      <c r="E197" s="735" t="str">
        <f>IF(D138="","",IF(AT138&lt;&gt;Datos!$AO$2,D138,""))</f>
        <v/>
      </c>
      <c r="F197" s="735"/>
      <c r="G197" s="735"/>
      <c r="H197" s="735"/>
      <c r="I197" s="735"/>
      <c r="J197" s="735"/>
      <c r="K197" s="735"/>
      <c r="L197" s="735"/>
      <c r="M197" s="735"/>
      <c r="N197" s="735"/>
      <c r="O197" s="735"/>
      <c r="P197" s="735"/>
      <c r="Q197" s="735"/>
      <c r="R197" s="735"/>
      <c r="S197" s="735"/>
      <c r="T197" s="735"/>
      <c r="U197" s="735"/>
      <c r="V197" s="735"/>
      <c r="W197" s="735"/>
      <c r="X197" s="735"/>
      <c r="Y197" s="735"/>
      <c r="Z197" s="735"/>
      <c r="AA197" s="735"/>
      <c r="AB197" s="735"/>
      <c r="AC197" s="735"/>
      <c r="AD197" s="735"/>
      <c r="AE197" s="735"/>
      <c r="AF197" s="735"/>
      <c r="AG197" s="735"/>
      <c r="AH197" s="735"/>
      <c r="AI197" s="735"/>
      <c r="AJ197" s="735"/>
      <c r="AK197" s="735"/>
      <c r="AL197" s="735"/>
      <c r="AM197" s="735"/>
      <c r="AN197" s="735"/>
      <c r="AO197" s="735"/>
      <c r="AP197" s="735"/>
      <c r="AQ197" s="735"/>
      <c r="AR197" s="735"/>
      <c r="AS197" s="735"/>
      <c r="AT197" s="735"/>
      <c r="AU197" s="735"/>
      <c r="AV197" s="735"/>
      <c r="AW197" s="735"/>
      <c r="AX197" s="735"/>
      <c r="AY197" s="735"/>
      <c r="AZ197" s="735"/>
      <c r="BA197" s="736"/>
      <c r="BB197" s="736"/>
      <c r="BC197" s="736"/>
      <c r="BD197" s="736"/>
      <c r="BE197" s="736"/>
      <c r="BF197" s="736"/>
      <c r="BG197" s="299"/>
      <c r="BK197" s="66" t="str">
        <f>IF(AT110=Datos!$AO$2,D110,"")</f>
        <v/>
      </c>
    </row>
    <row r="198" spans="1:64" ht="14.25" customHeight="1">
      <c r="A198" s="56"/>
      <c r="B198" s="57"/>
      <c r="C198" s="57"/>
      <c r="D198" s="738"/>
      <c r="E198" s="735" t="str">
        <f>IF(D139="","",IF(AT139&lt;&gt;Datos!$AO$2,D139,""))</f>
        <v/>
      </c>
      <c r="F198" s="735"/>
      <c r="G198" s="735"/>
      <c r="H198" s="735"/>
      <c r="I198" s="735"/>
      <c r="J198" s="735"/>
      <c r="K198" s="735"/>
      <c r="L198" s="735"/>
      <c r="M198" s="735"/>
      <c r="N198" s="735"/>
      <c r="O198" s="735"/>
      <c r="P198" s="735"/>
      <c r="Q198" s="735"/>
      <c r="R198" s="735"/>
      <c r="S198" s="735"/>
      <c r="T198" s="735"/>
      <c r="U198" s="735"/>
      <c r="V198" s="735"/>
      <c r="W198" s="735"/>
      <c r="X198" s="735"/>
      <c r="Y198" s="735"/>
      <c r="Z198" s="735"/>
      <c r="AA198" s="735"/>
      <c r="AB198" s="735"/>
      <c r="AC198" s="735"/>
      <c r="AD198" s="735"/>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6"/>
      <c r="BB198" s="736"/>
      <c r="BC198" s="736"/>
      <c r="BD198" s="736"/>
      <c r="BE198" s="736"/>
      <c r="BF198" s="736"/>
      <c r="BG198" s="299"/>
      <c r="BK198" s="66" t="s">
        <v>427</v>
      </c>
    </row>
    <row r="199" spans="1:64" ht="14.25" customHeight="1">
      <c r="A199" s="56"/>
      <c r="B199" s="57"/>
      <c r="C199" s="57"/>
      <c r="D199" s="731" t="s">
        <v>430</v>
      </c>
      <c r="E199" s="731"/>
      <c r="F199" s="731"/>
      <c r="G199" s="731"/>
      <c r="H199" s="731"/>
      <c r="I199" s="731"/>
      <c r="J199" s="731"/>
      <c r="K199" s="731"/>
      <c r="L199" s="731"/>
      <c r="M199" s="731"/>
      <c r="N199" s="731"/>
      <c r="O199" s="731"/>
      <c r="P199" s="731"/>
      <c r="Q199" s="731"/>
      <c r="R199" s="731"/>
      <c r="S199" s="731"/>
      <c r="T199" s="731"/>
      <c r="U199" s="731"/>
      <c r="V199" s="731"/>
      <c r="W199" s="731"/>
      <c r="X199" s="731"/>
      <c r="Y199" s="731"/>
      <c r="Z199" s="731"/>
      <c r="AA199" s="731"/>
      <c r="AB199" s="731"/>
      <c r="AC199" s="731"/>
      <c r="AD199" s="731"/>
      <c r="AE199" s="731"/>
      <c r="AF199" s="731"/>
      <c r="AG199" s="731"/>
      <c r="AH199" s="731"/>
      <c r="AI199" s="731"/>
      <c r="AJ199" s="731"/>
      <c r="AK199" s="731"/>
      <c r="AL199" s="731"/>
      <c r="AM199" s="731"/>
      <c r="AN199" s="731"/>
      <c r="AO199" s="731"/>
      <c r="AP199" s="731"/>
      <c r="AQ199" s="731"/>
      <c r="AR199" s="731"/>
      <c r="AS199" s="731"/>
      <c r="AT199" s="731"/>
      <c r="AU199" s="731"/>
      <c r="AV199" s="731"/>
      <c r="AW199" s="731"/>
      <c r="AX199" s="731"/>
      <c r="AY199" s="731"/>
      <c r="AZ199" s="731"/>
      <c r="BA199" s="731"/>
      <c r="BB199" s="731"/>
      <c r="BC199" s="731"/>
      <c r="BD199" s="731"/>
      <c r="BE199" s="731"/>
      <c r="BF199" s="731"/>
      <c r="BG199" s="732"/>
    </row>
    <row r="200" spans="1:64" ht="15.75" customHeight="1">
      <c r="A200" s="56"/>
      <c r="B200" s="57"/>
      <c r="C200" s="57"/>
      <c r="D200" s="980"/>
      <c r="E200" s="980"/>
      <c r="F200" s="980"/>
      <c r="G200" s="980"/>
      <c r="H200" s="980"/>
      <c r="I200" s="980"/>
      <c r="J200" s="980"/>
      <c r="K200" s="980"/>
      <c r="L200" s="980"/>
      <c r="M200" s="980"/>
      <c r="N200" s="980"/>
      <c r="O200" s="980"/>
      <c r="P200" s="980"/>
      <c r="Q200" s="980"/>
      <c r="R200" s="980"/>
      <c r="S200" s="980"/>
      <c r="T200" s="980"/>
      <c r="U200" s="980"/>
      <c r="V200" s="980"/>
      <c r="W200" s="980"/>
      <c r="X200" s="980"/>
      <c r="Y200" s="980"/>
      <c r="Z200" s="980"/>
      <c r="AA200" s="980"/>
      <c r="AB200" s="980"/>
      <c r="AC200" s="980"/>
      <c r="AD200" s="980"/>
      <c r="AE200" s="980"/>
      <c r="AF200" s="980"/>
      <c r="AG200" s="980"/>
      <c r="AH200" s="980"/>
      <c r="AI200" s="980"/>
      <c r="AJ200" s="980"/>
      <c r="AK200" s="980"/>
      <c r="AL200" s="980"/>
      <c r="AM200" s="980"/>
      <c r="AN200" s="980"/>
      <c r="AO200" s="980"/>
      <c r="AP200" s="980"/>
      <c r="AQ200" s="980"/>
      <c r="AR200" s="980"/>
      <c r="AS200" s="980"/>
      <c r="AT200" s="980"/>
      <c r="AU200" s="980"/>
      <c r="AV200" s="980"/>
      <c r="AW200" s="980"/>
      <c r="AX200" s="980"/>
      <c r="AY200" s="980"/>
      <c r="AZ200" s="980"/>
      <c r="BA200" s="980"/>
      <c r="BB200" s="980"/>
      <c r="BC200" s="57"/>
      <c r="BD200" s="57"/>
      <c r="BE200" s="57"/>
      <c r="BF200" s="57"/>
      <c r="BG200" s="59"/>
    </row>
    <row r="201" spans="1:64" ht="15.75" customHeight="1">
      <c r="A201" s="56"/>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9"/>
    </row>
    <row r="202" spans="1:64" ht="15" customHeight="1">
      <c r="A202" s="56"/>
      <c r="B202" s="57"/>
      <c r="C202" s="57"/>
      <c r="D202" s="758" t="s">
        <v>227</v>
      </c>
      <c r="E202" s="758"/>
      <c r="F202" s="758"/>
      <c r="G202" s="758"/>
      <c r="H202" s="758"/>
      <c r="I202" s="758"/>
      <c r="J202" s="758"/>
      <c r="K202" s="758"/>
      <c r="L202" s="758"/>
      <c r="M202" s="758"/>
      <c r="N202" s="758"/>
      <c r="O202" s="758"/>
      <c r="P202" s="758"/>
      <c r="Q202" s="758"/>
      <c r="R202" s="758"/>
      <c r="S202" s="758"/>
      <c r="T202" s="758"/>
      <c r="U202" s="758"/>
      <c r="V202" s="758"/>
      <c r="W202" s="758"/>
      <c r="X202" s="758"/>
      <c r="Y202" s="758"/>
      <c r="Z202" s="758"/>
      <c r="AA202" s="758"/>
      <c r="AB202" s="758"/>
      <c r="AC202" s="758"/>
      <c r="AD202" s="758"/>
      <c r="AE202" s="758"/>
      <c r="AF202" s="758"/>
      <c r="AG202" s="758"/>
      <c r="AH202" s="758"/>
      <c r="AI202" s="758"/>
      <c r="AJ202" s="758"/>
      <c r="AK202" s="758"/>
      <c r="AL202" s="758"/>
      <c r="AM202" s="758"/>
      <c r="AN202" s="758"/>
      <c r="AO202" s="758"/>
      <c r="AP202" s="758"/>
      <c r="AQ202" s="758"/>
      <c r="AR202" s="758"/>
      <c r="AS202" s="758"/>
      <c r="AT202" s="758"/>
      <c r="AU202" s="758"/>
      <c r="AV202" s="758"/>
      <c r="AW202" s="758"/>
      <c r="AX202" s="758"/>
      <c r="AY202" s="758"/>
      <c r="AZ202" s="758"/>
      <c r="BA202" s="758"/>
      <c r="BB202" s="758"/>
      <c r="BC202" s="758"/>
      <c r="BD202" s="758"/>
      <c r="BE202" s="758"/>
      <c r="BF202" s="758"/>
      <c r="BG202" s="759"/>
      <c r="BK202" s="57"/>
      <c r="BL202" s="57"/>
    </row>
    <row r="203" spans="1:64" ht="20.25" customHeight="1">
      <c r="A203" s="56"/>
      <c r="B203" s="57"/>
      <c r="C203" s="57"/>
      <c r="D203" s="760" t="s">
        <v>215</v>
      </c>
      <c r="E203" s="760"/>
      <c r="F203" s="760"/>
      <c r="G203" s="760"/>
      <c r="H203" s="760"/>
      <c r="I203" s="760"/>
      <c r="J203" s="760"/>
      <c r="K203" s="760"/>
      <c r="L203" s="760"/>
      <c r="M203" s="760"/>
      <c r="N203" s="760"/>
      <c r="O203" s="760"/>
      <c r="P203" s="760"/>
      <c r="Q203" s="760"/>
      <c r="R203" s="760"/>
      <c r="S203" s="760"/>
      <c r="T203" s="760"/>
      <c r="U203" s="760"/>
      <c r="V203" s="760" t="s">
        <v>425</v>
      </c>
      <c r="W203" s="760"/>
      <c r="X203" s="760"/>
      <c r="Y203" s="760"/>
      <c r="Z203" s="760"/>
      <c r="AA203" s="760"/>
      <c r="AB203" s="760"/>
      <c r="AC203" s="760"/>
      <c r="AD203" s="760"/>
      <c r="AE203" s="760"/>
      <c r="AF203" s="760"/>
      <c r="AG203" s="760"/>
      <c r="AH203" s="760"/>
      <c r="AI203" s="760"/>
      <c r="AJ203" s="760"/>
      <c r="AK203" s="760"/>
      <c r="AL203" s="760"/>
      <c r="AM203" s="760"/>
      <c r="AN203" s="760" t="s">
        <v>106</v>
      </c>
      <c r="AO203" s="760"/>
      <c r="AP203" s="760"/>
      <c r="AQ203" s="760"/>
      <c r="AR203" s="760"/>
      <c r="AS203" s="760"/>
      <c r="AT203" s="760"/>
      <c r="AU203" s="760"/>
      <c r="AV203" s="760"/>
      <c r="AW203" s="760"/>
      <c r="AX203" s="760"/>
      <c r="AY203" s="760"/>
      <c r="AZ203" s="760"/>
      <c r="BA203" s="760"/>
      <c r="BB203" s="760"/>
      <c r="BC203" s="760"/>
      <c r="BD203" s="760"/>
      <c r="BE203" s="760"/>
      <c r="BF203" s="760"/>
      <c r="BG203" s="761"/>
      <c r="BK203" s="57"/>
      <c r="BL203" s="57"/>
    </row>
    <row r="204" spans="1:64">
      <c r="A204" s="56"/>
      <c r="B204" s="57"/>
      <c r="C204" s="57"/>
      <c r="D204" s="762"/>
      <c r="E204" s="762"/>
      <c r="F204" s="762"/>
      <c r="G204" s="762"/>
      <c r="H204" s="762"/>
      <c r="I204" s="762"/>
      <c r="J204" s="762"/>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c r="AT204" s="762"/>
      <c r="AU204" s="762"/>
      <c r="AV204" s="762"/>
      <c r="AW204" s="762"/>
      <c r="AX204" s="762"/>
      <c r="AY204" s="762"/>
      <c r="AZ204" s="762"/>
      <c r="BA204" s="762"/>
      <c r="BB204" s="762"/>
      <c r="BC204" s="762"/>
      <c r="BD204" s="762"/>
      <c r="BE204" s="762"/>
      <c r="BF204" s="762"/>
      <c r="BG204" s="763"/>
      <c r="BK204" s="57"/>
      <c r="BL204" s="57"/>
    </row>
    <row r="205" spans="1:64">
      <c r="A205" s="56"/>
      <c r="B205" s="57"/>
      <c r="C205" s="57"/>
      <c r="D205" s="762"/>
      <c r="E205" s="762"/>
      <c r="F205" s="762"/>
      <c r="G205" s="762"/>
      <c r="H205" s="762"/>
      <c r="I205" s="762"/>
      <c r="J205" s="762"/>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c r="AT205" s="762"/>
      <c r="AU205" s="762"/>
      <c r="AV205" s="762"/>
      <c r="AW205" s="762"/>
      <c r="AX205" s="762"/>
      <c r="AY205" s="762"/>
      <c r="AZ205" s="762"/>
      <c r="BA205" s="762"/>
      <c r="BB205" s="762"/>
      <c r="BC205" s="762"/>
      <c r="BD205" s="762"/>
      <c r="BE205" s="762"/>
      <c r="BF205" s="762"/>
      <c r="BG205" s="763"/>
      <c r="BK205" s="57"/>
      <c r="BL205" s="57"/>
    </row>
    <row r="206" spans="1:64">
      <c r="A206" s="56"/>
      <c r="B206" s="57"/>
      <c r="C206" s="57"/>
      <c r="D206" s="762"/>
      <c r="E206" s="762"/>
      <c r="F206" s="762"/>
      <c r="G206" s="762"/>
      <c r="H206" s="762"/>
      <c r="I206" s="762"/>
      <c r="J206" s="762"/>
      <c r="K206" s="762"/>
      <c r="L206" s="762"/>
      <c r="M206" s="762"/>
      <c r="N206" s="762"/>
      <c r="O206" s="762"/>
      <c r="P206" s="762"/>
      <c r="Q206" s="762"/>
      <c r="R206" s="762"/>
      <c r="S206" s="762"/>
      <c r="T206" s="762"/>
      <c r="U206" s="762"/>
      <c r="V206" s="762"/>
      <c r="W206" s="762"/>
      <c r="X206" s="762"/>
      <c r="Y206" s="762"/>
      <c r="Z206" s="762"/>
      <c r="AA206" s="762"/>
      <c r="AB206" s="762"/>
      <c r="AC206" s="762"/>
      <c r="AD206" s="762"/>
      <c r="AE206" s="762"/>
      <c r="AF206" s="762"/>
      <c r="AG206" s="762"/>
      <c r="AH206" s="762"/>
      <c r="AI206" s="762"/>
      <c r="AJ206" s="762"/>
      <c r="AK206" s="762"/>
      <c r="AL206" s="762"/>
      <c r="AM206" s="762"/>
      <c r="AN206" s="762"/>
      <c r="AO206" s="762"/>
      <c r="AP206" s="762"/>
      <c r="AQ206" s="762"/>
      <c r="AR206" s="762"/>
      <c r="AS206" s="762"/>
      <c r="AT206" s="762"/>
      <c r="AU206" s="762"/>
      <c r="AV206" s="762"/>
      <c r="AW206" s="762"/>
      <c r="AX206" s="762"/>
      <c r="AY206" s="762"/>
      <c r="AZ206" s="762"/>
      <c r="BA206" s="762"/>
      <c r="BB206" s="762"/>
      <c r="BC206" s="762"/>
      <c r="BD206" s="762"/>
      <c r="BE206" s="762"/>
      <c r="BF206" s="762"/>
      <c r="BG206" s="763"/>
      <c r="BK206" s="57"/>
      <c r="BL206" s="57"/>
    </row>
    <row r="207" spans="1:64">
      <c r="A207" s="56"/>
      <c r="B207" s="57"/>
      <c r="C207" s="57"/>
      <c r="D207" s="762"/>
      <c r="E207" s="762"/>
      <c r="F207" s="762"/>
      <c r="G207" s="762"/>
      <c r="H207" s="762"/>
      <c r="I207" s="762"/>
      <c r="J207" s="762"/>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c r="AT207" s="762"/>
      <c r="AU207" s="762"/>
      <c r="AV207" s="762"/>
      <c r="AW207" s="762"/>
      <c r="AX207" s="762"/>
      <c r="AY207" s="762"/>
      <c r="AZ207" s="762"/>
      <c r="BA207" s="762"/>
      <c r="BB207" s="762"/>
      <c r="BC207" s="762"/>
      <c r="BD207" s="762"/>
      <c r="BE207" s="762"/>
      <c r="BF207" s="762"/>
      <c r="BG207" s="763"/>
      <c r="BK207" s="57"/>
      <c r="BL207" s="57"/>
    </row>
    <row r="208" spans="1:64">
      <c r="A208" s="56"/>
      <c r="B208" s="57"/>
      <c r="C208" s="57"/>
      <c r="D208" s="762"/>
      <c r="E208" s="762"/>
      <c r="F208" s="762"/>
      <c r="G208" s="762"/>
      <c r="H208" s="762"/>
      <c r="I208" s="762"/>
      <c r="J208" s="762"/>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c r="AT208" s="762"/>
      <c r="AU208" s="762"/>
      <c r="AV208" s="762"/>
      <c r="AW208" s="762"/>
      <c r="AX208" s="762"/>
      <c r="AY208" s="762"/>
      <c r="AZ208" s="762"/>
      <c r="BA208" s="762"/>
      <c r="BB208" s="762"/>
      <c r="BC208" s="762"/>
      <c r="BD208" s="762"/>
      <c r="BE208" s="762"/>
      <c r="BF208" s="762"/>
      <c r="BG208" s="763"/>
      <c r="BK208" s="57"/>
      <c r="BL208" s="57"/>
    </row>
    <row r="209" spans="1:64">
      <c r="A209" s="56"/>
      <c r="B209" s="57"/>
      <c r="C209" s="57"/>
      <c r="D209" s="762"/>
      <c r="E209" s="762"/>
      <c r="F209" s="762"/>
      <c r="G209" s="762"/>
      <c r="H209" s="762"/>
      <c r="I209" s="762"/>
      <c r="J209" s="762"/>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c r="AT209" s="762"/>
      <c r="AU209" s="762"/>
      <c r="AV209" s="762"/>
      <c r="AW209" s="762"/>
      <c r="AX209" s="762"/>
      <c r="AY209" s="762"/>
      <c r="AZ209" s="762"/>
      <c r="BA209" s="762"/>
      <c r="BB209" s="762"/>
      <c r="BC209" s="762"/>
      <c r="BD209" s="762"/>
      <c r="BE209" s="762"/>
      <c r="BF209" s="762"/>
      <c r="BG209" s="763"/>
      <c r="BK209" s="57"/>
      <c r="BL209" s="57"/>
    </row>
    <row r="210" spans="1:64">
      <c r="A210" s="56"/>
      <c r="B210" s="57"/>
      <c r="C210" s="57"/>
      <c r="D210" s="764"/>
      <c r="E210" s="765"/>
      <c r="F210" s="765"/>
      <c r="G210" s="765"/>
      <c r="H210" s="765"/>
      <c r="I210" s="765"/>
      <c r="J210" s="765"/>
      <c r="K210" s="765"/>
      <c r="L210" s="765"/>
      <c r="M210" s="765"/>
      <c r="N210" s="765"/>
      <c r="O210" s="765"/>
      <c r="P210" s="765"/>
      <c r="Q210" s="765"/>
      <c r="R210" s="765"/>
      <c r="S210" s="765"/>
      <c r="T210" s="765"/>
      <c r="U210" s="976"/>
      <c r="V210" s="762"/>
      <c r="W210" s="762"/>
      <c r="X210" s="762"/>
      <c r="Y210" s="762"/>
      <c r="Z210" s="762"/>
      <c r="AA210" s="762"/>
      <c r="AB210" s="762"/>
      <c r="AC210" s="762"/>
      <c r="AD210" s="762"/>
      <c r="AE210" s="762"/>
      <c r="AF210" s="762"/>
      <c r="AG210" s="762"/>
      <c r="AH210" s="762"/>
      <c r="AI210" s="762"/>
      <c r="AJ210" s="762"/>
      <c r="AK210" s="762"/>
      <c r="AL210" s="762"/>
      <c r="AM210" s="762"/>
      <c r="AN210" s="764"/>
      <c r="AO210" s="765"/>
      <c r="AP210" s="765"/>
      <c r="AQ210" s="765"/>
      <c r="AR210" s="765"/>
      <c r="AS210" s="765"/>
      <c r="AT210" s="765"/>
      <c r="AU210" s="765"/>
      <c r="AV210" s="765"/>
      <c r="AW210" s="765"/>
      <c r="AX210" s="765"/>
      <c r="AY210" s="765"/>
      <c r="AZ210" s="765"/>
      <c r="BA210" s="765"/>
      <c r="BB210" s="765"/>
      <c r="BC210" s="765"/>
      <c r="BD210" s="765"/>
      <c r="BE210" s="765"/>
      <c r="BF210" s="765"/>
      <c r="BG210" s="766"/>
      <c r="BK210" s="57"/>
      <c r="BL210" s="57"/>
    </row>
    <row r="211" spans="1:64">
      <c r="A211" s="56"/>
      <c r="B211" s="57"/>
      <c r="C211" s="57"/>
      <c r="D211" s="764"/>
      <c r="E211" s="765"/>
      <c r="F211" s="765"/>
      <c r="G211" s="765"/>
      <c r="H211" s="765"/>
      <c r="I211" s="765"/>
      <c r="J211" s="765"/>
      <c r="K211" s="765"/>
      <c r="L211" s="765"/>
      <c r="M211" s="765"/>
      <c r="N211" s="765"/>
      <c r="O211" s="765"/>
      <c r="P211" s="765"/>
      <c r="Q211" s="765"/>
      <c r="R211" s="765"/>
      <c r="S211" s="765"/>
      <c r="T211" s="765"/>
      <c r="U211" s="976"/>
      <c r="V211" s="762"/>
      <c r="W211" s="762"/>
      <c r="X211" s="762"/>
      <c r="Y211" s="762"/>
      <c r="Z211" s="762"/>
      <c r="AA211" s="762"/>
      <c r="AB211" s="762"/>
      <c r="AC211" s="762"/>
      <c r="AD211" s="762"/>
      <c r="AE211" s="762"/>
      <c r="AF211" s="762"/>
      <c r="AG211" s="762"/>
      <c r="AH211" s="762"/>
      <c r="AI211" s="762"/>
      <c r="AJ211" s="762"/>
      <c r="AK211" s="762"/>
      <c r="AL211" s="762"/>
      <c r="AM211" s="762"/>
      <c r="AN211" s="764"/>
      <c r="AO211" s="765"/>
      <c r="AP211" s="765"/>
      <c r="AQ211" s="765"/>
      <c r="AR211" s="765"/>
      <c r="AS211" s="765"/>
      <c r="AT211" s="765"/>
      <c r="AU211" s="765"/>
      <c r="AV211" s="765"/>
      <c r="AW211" s="765"/>
      <c r="AX211" s="765"/>
      <c r="AY211" s="765"/>
      <c r="AZ211" s="765"/>
      <c r="BA211" s="765"/>
      <c r="BB211" s="765"/>
      <c r="BC211" s="765"/>
      <c r="BD211" s="765"/>
      <c r="BE211" s="765"/>
      <c r="BF211" s="765"/>
      <c r="BG211" s="766"/>
      <c r="BK211" s="57"/>
      <c r="BL211" s="57"/>
    </row>
    <row r="212" spans="1:64">
      <c r="A212" s="56"/>
      <c r="B212" s="57"/>
      <c r="C212" s="57"/>
      <c r="D212" s="764"/>
      <c r="E212" s="765"/>
      <c r="F212" s="765"/>
      <c r="G212" s="765"/>
      <c r="H212" s="765"/>
      <c r="I212" s="765"/>
      <c r="J212" s="765"/>
      <c r="K212" s="765"/>
      <c r="L212" s="765"/>
      <c r="M212" s="765"/>
      <c r="N212" s="765"/>
      <c r="O212" s="765"/>
      <c r="P212" s="765"/>
      <c r="Q212" s="765"/>
      <c r="R212" s="765"/>
      <c r="S212" s="765"/>
      <c r="T212" s="765"/>
      <c r="U212" s="976"/>
      <c r="V212" s="762"/>
      <c r="W212" s="762"/>
      <c r="X212" s="762"/>
      <c r="Y212" s="762"/>
      <c r="Z212" s="762"/>
      <c r="AA212" s="762"/>
      <c r="AB212" s="762"/>
      <c r="AC212" s="762"/>
      <c r="AD212" s="762"/>
      <c r="AE212" s="762"/>
      <c r="AF212" s="762"/>
      <c r="AG212" s="762"/>
      <c r="AH212" s="762"/>
      <c r="AI212" s="762"/>
      <c r="AJ212" s="762"/>
      <c r="AK212" s="762"/>
      <c r="AL212" s="762"/>
      <c r="AM212" s="762"/>
      <c r="AN212" s="764"/>
      <c r="AO212" s="765"/>
      <c r="AP212" s="765"/>
      <c r="AQ212" s="765"/>
      <c r="AR212" s="765"/>
      <c r="AS212" s="765"/>
      <c r="AT212" s="765"/>
      <c r="AU212" s="765"/>
      <c r="AV212" s="765"/>
      <c r="AW212" s="765"/>
      <c r="AX212" s="765"/>
      <c r="AY212" s="765"/>
      <c r="AZ212" s="765"/>
      <c r="BA212" s="765"/>
      <c r="BB212" s="765"/>
      <c r="BC212" s="765"/>
      <c r="BD212" s="765"/>
      <c r="BE212" s="765"/>
      <c r="BF212" s="765"/>
      <c r="BG212" s="766"/>
      <c r="BK212" s="57"/>
      <c r="BL212" s="57"/>
    </row>
    <row r="213" spans="1:64">
      <c r="A213" s="56"/>
      <c r="B213" s="57"/>
      <c r="C213" s="57"/>
      <c r="D213" s="764"/>
      <c r="E213" s="765"/>
      <c r="F213" s="765"/>
      <c r="G213" s="765"/>
      <c r="H213" s="765"/>
      <c r="I213" s="765"/>
      <c r="J213" s="765"/>
      <c r="K213" s="765"/>
      <c r="L213" s="765"/>
      <c r="M213" s="765"/>
      <c r="N213" s="765"/>
      <c r="O213" s="765"/>
      <c r="P213" s="765"/>
      <c r="Q213" s="765"/>
      <c r="R213" s="765"/>
      <c r="S213" s="765"/>
      <c r="T213" s="765"/>
      <c r="U213" s="976"/>
      <c r="V213" s="762"/>
      <c r="W213" s="762"/>
      <c r="X213" s="762"/>
      <c r="Y213" s="762"/>
      <c r="Z213" s="762"/>
      <c r="AA213" s="762"/>
      <c r="AB213" s="762"/>
      <c r="AC213" s="762"/>
      <c r="AD213" s="762"/>
      <c r="AE213" s="762"/>
      <c r="AF213" s="762"/>
      <c r="AG213" s="762"/>
      <c r="AH213" s="762"/>
      <c r="AI213" s="762"/>
      <c r="AJ213" s="762"/>
      <c r="AK213" s="762"/>
      <c r="AL213" s="762"/>
      <c r="AM213" s="762"/>
      <c r="AN213" s="764"/>
      <c r="AO213" s="765"/>
      <c r="AP213" s="765"/>
      <c r="AQ213" s="765"/>
      <c r="AR213" s="765"/>
      <c r="AS213" s="765"/>
      <c r="AT213" s="765"/>
      <c r="AU213" s="765"/>
      <c r="AV213" s="765"/>
      <c r="AW213" s="765"/>
      <c r="AX213" s="765"/>
      <c r="AY213" s="765"/>
      <c r="AZ213" s="765"/>
      <c r="BA213" s="765"/>
      <c r="BB213" s="765"/>
      <c r="BC213" s="765"/>
      <c r="BD213" s="765"/>
      <c r="BE213" s="765"/>
      <c r="BF213" s="765"/>
      <c r="BG213" s="766"/>
      <c r="BK213" s="57"/>
      <c r="BL213" s="57"/>
    </row>
    <row r="214" spans="1:64" ht="15" customHeight="1">
      <c r="A214" s="56"/>
      <c r="B214" s="57"/>
      <c r="C214" s="57"/>
      <c r="D214" s="731" t="str">
        <f>IF(AK12=Datos!$A$6,"*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4" s="731"/>
      <c r="F214" s="731"/>
      <c r="G214" s="731"/>
      <c r="H214" s="731"/>
      <c r="I214" s="731"/>
      <c r="J214" s="731"/>
      <c r="K214" s="731"/>
      <c r="L214" s="731"/>
      <c r="M214" s="731"/>
      <c r="N214" s="731"/>
      <c r="O214" s="731"/>
      <c r="P214" s="731"/>
      <c r="Q214" s="731"/>
      <c r="R214" s="731"/>
      <c r="S214" s="731"/>
      <c r="T214" s="731"/>
      <c r="U214" s="731"/>
      <c r="V214" s="731"/>
      <c r="W214" s="731"/>
      <c r="X214" s="731"/>
      <c r="Y214" s="731"/>
      <c r="Z214" s="731"/>
      <c r="AA214" s="731"/>
      <c r="AB214" s="731"/>
      <c r="AC214" s="731"/>
      <c r="AD214" s="731"/>
      <c r="AE214" s="731"/>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57"/>
      <c r="BD214" s="57"/>
      <c r="BE214" s="57"/>
      <c r="BF214" s="57"/>
      <c r="BG214" s="59"/>
      <c r="BK214" s="57"/>
      <c r="BL214" s="57"/>
    </row>
    <row r="215" spans="1:64" ht="15" customHeight="1">
      <c r="A215" s="56"/>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9"/>
      <c r="BK215" s="57"/>
      <c r="BL215" s="57"/>
    </row>
    <row r="216" spans="1:64" ht="15.75" thickBot="1">
      <c r="A216" s="93"/>
      <c r="B216" s="94"/>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6"/>
      <c r="BK216" s="57"/>
      <c r="BL216" s="57"/>
    </row>
    <row r="217" spans="1:64">
      <c r="BK217" s="57"/>
      <c r="BL217" s="57"/>
    </row>
    <row r="218" spans="1:64">
      <c r="BK218" s="57"/>
      <c r="BL218" s="57"/>
    </row>
    <row r="230" spans="63:64" ht="30">
      <c r="BK230" s="66" t="s">
        <v>109</v>
      </c>
      <c r="BL230" s="249">
        <v>1</v>
      </c>
    </row>
    <row r="231" spans="63:64">
      <c r="BK231" s="82"/>
    </row>
  </sheetData>
  <sheetProtection formatColumns="0" formatRows="0"/>
  <mergeCells count="867">
    <mergeCell ref="R80:W80"/>
    <mergeCell ref="D214:BB214"/>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 ref="D206:U206"/>
    <mergeCell ref="V206:AM206"/>
    <mergeCell ref="AN206:BG206"/>
    <mergeCell ref="D207:U207"/>
    <mergeCell ref="V207:AM207"/>
    <mergeCell ref="AN207:BG207"/>
    <mergeCell ref="D205:U205"/>
    <mergeCell ref="V205:AM205"/>
    <mergeCell ref="AN205:BG205"/>
    <mergeCell ref="D199:BB199"/>
    <mergeCell ref="BC199:BG199"/>
    <mergeCell ref="D200:BB200"/>
    <mergeCell ref="D202:BG202"/>
    <mergeCell ref="D203:U203"/>
    <mergeCell ref="V203:AM203"/>
    <mergeCell ref="AN203:BG203"/>
    <mergeCell ref="BA197:BF197"/>
    <mergeCell ref="E198:U198"/>
    <mergeCell ref="V198:AG198"/>
    <mergeCell ref="AH198:AP198"/>
    <mergeCell ref="AQ198:AZ198"/>
    <mergeCell ref="BA198:BF198"/>
    <mergeCell ref="D204:U204"/>
    <mergeCell ref="V204:AM204"/>
    <mergeCell ref="AN204:BG204"/>
    <mergeCell ref="D189:D198"/>
    <mergeCell ref="E197:U197"/>
    <mergeCell ref="V197:AG197"/>
    <mergeCell ref="AH197:AP197"/>
    <mergeCell ref="AQ197:AZ197"/>
    <mergeCell ref="BA193:BF193"/>
    <mergeCell ref="BA194:BF194"/>
    <mergeCell ref="E195:U195"/>
    <mergeCell ref="V195:AG195"/>
    <mergeCell ref="AH195:AP195"/>
    <mergeCell ref="AQ195:AZ195"/>
    <mergeCell ref="BA195:BF195"/>
    <mergeCell ref="E196:U196"/>
    <mergeCell ref="V196:AG196"/>
    <mergeCell ref="AH196:AP196"/>
    <mergeCell ref="AQ196:AZ196"/>
    <mergeCell ref="BA196:BF196"/>
    <mergeCell ref="E188:U188"/>
    <mergeCell ref="V188:AG188"/>
    <mergeCell ref="AH188:AP188"/>
    <mergeCell ref="AQ188:AZ188"/>
    <mergeCell ref="BA188:BF188"/>
    <mergeCell ref="E189:U189"/>
    <mergeCell ref="V189:AG189"/>
    <mergeCell ref="AH189:AP189"/>
    <mergeCell ref="AQ189:AZ189"/>
    <mergeCell ref="E191:U191"/>
    <mergeCell ref="V191:AG191"/>
    <mergeCell ref="AH191:AP191"/>
    <mergeCell ref="AQ191:AZ191"/>
    <mergeCell ref="E194:U194"/>
    <mergeCell ref="V194:AG194"/>
    <mergeCell ref="AH194:AP194"/>
    <mergeCell ref="AQ194:AZ194"/>
    <mergeCell ref="BA189:BF189"/>
    <mergeCell ref="E190:U190"/>
    <mergeCell ref="V190:AG190"/>
    <mergeCell ref="AH190:AP190"/>
    <mergeCell ref="AQ190:AZ190"/>
    <mergeCell ref="BA190:BF190"/>
    <mergeCell ref="BA191:BF191"/>
    <mergeCell ref="E192:U192"/>
    <mergeCell ref="V192:AG192"/>
    <mergeCell ref="AH192:AP192"/>
    <mergeCell ref="AQ192:AZ192"/>
    <mergeCell ref="BA192:BF192"/>
    <mergeCell ref="E193:U193"/>
    <mergeCell ref="V193:AG193"/>
    <mergeCell ref="AH193:AP193"/>
    <mergeCell ref="AQ193:AZ193"/>
    <mergeCell ref="AQ183:AZ183"/>
    <mergeCell ref="BA183:BF183"/>
    <mergeCell ref="BA186:BF186"/>
    <mergeCell ref="E187:U187"/>
    <mergeCell ref="V187:AG187"/>
    <mergeCell ref="AH187:AP187"/>
    <mergeCell ref="AQ187:AZ187"/>
    <mergeCell ref="BA187:BF187"/>
    <mergeCell ref="E184:U184"/>
    <mergeCell ref="V184:AG184"/>
    <mergeCell ref="AH184:AP184"/>
    <mergeCell ref="AQ184:AZ184"/>
    <mergeCell ref="BA184:BF184"/>
    <mergeCell ref="E185:U185"/>
    <mergeCell ref="V185:AG185"/>
    <mergeCell ref="AH185:AP185"/>
    <mergeCell ref="AQ185:AZ185"/>
    <mergeCell ref="BA185:BF185"/>
    <mergeCell ref="E186:U186"/>
    <mergeCell ref="V186:AG186"/>
    <mergeCell ref="AH186:AP186"/>
    <mergeCell ref="AQ186:AZ186"/>
    <mergeCell ref="BA180:BF180"/>
    <mergeCell ref="E181:U181"/>
    <mergeCell ref="V181:AG181"/>
    <mergeCell ref="AH181:AP181"/>
    <mergeCell ref="AQ181:AZ181"/>
    <mergeCell ref="BA181:BF181"/>
    <mergeCell ref="D179:D188"/>
    <mergeCell ref="E179:U179"/>
    <mergeCell ref="V179:AG179"/>
    <mergeCell ref="AH179:AP179"/>
    <mergeCell ref="AQ179:AZ179"/>
    <mergeCell ref="BA179:BF179"/>
    <mergeCell ref="E180:U180"/>
    <mergeCell ref="V180:AG180"/>
    <mergeCell ref="AH180:AP180"/>
    <mergeCell ref="AQ180:AZ180"/>
    <mergeCell ref="E182:U182"/>
    <mergeCell ref="V182:AG182"/>
    <mergeCell ref="AH182:AP182"/>
    <mergeCell ref="AQ182:AZ182"/>
    <mergeCell ref="BA182:BF182"/>
    <mergeCell ref="E183:U183"/>
    <mergeCell ref="V183:AG183"/>
    <mergeCell ref="AH183:AP183"/>
    <mergeCell ref="D176:BG176"/>
    <mergeCell ref="D177:U178"/>
    <mergeCell ref="V177:BG177"/>
    <mergeCell ref="V178:AG178"/>
    <mergeCell ref="AH178:AP178"/>
    <mergeCell ref="AQ178:AZ178"/>
    <mergeCell ref="BA178:BF178"/>
    <mergeCell ref="E172:U172"/>
    <mergeCell ref="V172:AG172"/>
    <mergeCell ref="AH172:AP172"/>
    <mergeCell ref="AQ172:AZ172"/>
    <mergeCell ref="BA172:BF172"/>
    <mergeCell ref="E173:U173"/>
    <mergeCell ref="V173:AG173"/>
    <mergeCell ref="AH173:AP173"/>
    <mergeCell ref="AQ173:AZ173"/>
    <mergeCell ref="BA173:BF173"/>
    <mergeCell ref="D164:D173"/>
    <mergeCell ref="E170:U170"/>
    <mergeCell ref="V170:AG170"/>
    <mergeCell ref="AH170:AP170"/>
    <mergeCell ref="AQ170:AZ170"/>
    <mergeCell ref="BA170:BF170"/>
    <mergeCell ref="E171:U171"/>
    <mergeCell ref="V171:AG171"/>
    <mergeCell ref="AH171:AP171"/>
    <mergeCell ref="AQ171:AZ171"/>
    <mergeCell ref="BA171:BF171"/>
    <mergeCell ref="E168:U168"/>
    <mergeCell ref="V168:AG168"/>
    <mergeCell ref="AH168:AP168"/>
    <mergeCell ref="AQ168:AZ168"/>
    <mergeCell ref="BA168:BF168"/>
    <mergeCell ref="E169:U169"/>
    <mergeCell ref="V169:AG169"/>
    <mergeCell ref="AH169:AP169"/>
    <mergeCell ref="AQ169:AZ169"/>
    <mergeCell ref="BA169:BF169"/>
    <mergeCell ref="E166:U166"/>
    <mergeCell ref="V166:AG166"/>
    <mergeCell ref="AH166:AP166"/>
    <mergeCell ref="AQ166:AZ166"/>
    <mergeCell ref="BA166:BF166"/>
    <mergeCell ref="E167:U167"/>
    <mergeCell ref="V167:AG167"/>
    <mergeCell ref="AH167:AP167"/>
    <mergeCell ref="AQ167:AZ167"/>
    <mergeCell ref="BA167:BF167"/>
    <mergeCell ref="BA164:BF164"/>
    <mergeCell ref="E165:U165"/>
    <mergeCell ref="V165:AG165"/>
    <mergeCell ref="AH165:AP165"/>
    <mergeCell ref="AQ165:AZ165"/>
    <mergeCell ref="BA165:BF165"/>
    <mergeCell ref="E163:U163"/>
    <mergeCell ref="V163:AG163"/>
    <mergeCell ref="AH163:AP163"/>
    <mergeCell ref="AQ163:AZ163"/>
    <mergeCell ref="BA163:BF163"/>
    <mergeCell ref="E164:U164"/>
    <mergeCell ref="V164:AG164"/>
    <mergeCell ref="AH164:AP164"/>
    <mergeCell ref="AQ164:AZ164"/>
    <mergeCell ref="E161:U161"/>
    <mergeCell ref="V161:AG161"/>
    <mergeCell ref="AH161:AP161"/>
    <mergeCell ref="AQ161:AZ161"/>
    <mergeCell ref="BA161:BF161"/>
    <mergeCell ref="E162:U162"/>
    <mergeCell ref="V162:AG162"/>
    <mergeCell ref="AH162:AP162"/>
    <mergeCell ref="AQ162:AZ162"/>
    <mergeCell ref="BA162:BF162"/>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AQ155:AZ155"/>
    <mergeCell ref="BA155:BF155"/>
    <mergeCell ref="E156:U156"/>
    <mergeCell ref="V156:AG156"/>
    <mergeCell ref="AH156:AP156"/>
    <mergeCell ref="AQ156:AZ156"/>
    <mergeCell ref="BA156:BF156"/>
    <mergeCell ref="BA153:BF153"/>
    <mergeCell ref="D154:D163"/>
    <mergeCell ref="E154:U154"/>
    <mergeCell ref="V154:AG154"/>
    <mergeCell ref="AH154:AP154"/>
    <mergeCell ref="AQ154:AZ154"/>
    <mergeCell ref="BA154:BF154"/>
    <mergeCell ref="E155:U155"/>
    <mergeCell ref="V155:AG155"/>
    <mergeCell ref="AH155:AP155"/>
    <mergeCell ref="E157:U157"/>
    <mergeCell ref="V157:AG157"/>
    <mergeCell ref="AH157:AP157"/>
    <mergeCell ref="AQ157:AZ157"/>
    <mergeCell ref="BA157:BF157"/>
    <mergeCell ref="E158:U158"/>
    <mergeCell ref="V158:AG158"/>
    <mergeCell ref="AM144:AN144"/>
    <mergeCell ref="AO144:AR144"/>
    <mergeCell ref="D148:J149"/>
    <mergeCell ref="L148:BF149"/>
    <mergeCell ref="D151:BG151"/>
    <mergeCell ref="D152:U153"/>
    <mergeCell ref="V152:BG152"/>
    <mergeCell ref="V153:AG153"/>
    <mergeCell ref="AH153:AP153"/>
    <mergeCell ref="AQ153:AZ153"/>
    <mergeCell ref="J133:P133"/>
    <mergeCell ref="R133:W133"/>
    <mergeCell ref="A140:J140"/>
    <mergeCell ref="G143:K145"/>
    <mergeCell ref="T144:U144"/>
    <mergeCell ref="V144:W144"/>
    <mergeCell ref="AF130:AG131"/>
    <mergeCell ref="AH130:AI131"/>
    <mergeCell ref="AJ130:AK131"/>
    <mergeCell ref="R131:W131"/>
    <mergeCell ref="R132:W132"/>
    <mergeCell ref="AA132:AA133"/>
    <mergeCell ref="AB132:AC133"/>
    <mergeCell ref="AD132:AE133"/>
    <mergeCell ref="AF132:AG133"/>
    <mergeCell ref="AH132:AI133"/>
    <mergeCell ref="AF128:AG129"/>
    <mergeCell ref="AH128:AI129"/>
    <mergeCell ref="AJ128:AK129"/>
    <mergeCell ref="AP128:BF128"/>
    <mergeCell ref="R129:W129"/>
    <mergeCell ref="AP129:BF133"/>
    <mergeCell ref="R130:W130"/>
    <mergeCell ref="AA130:AA131"/>
    <mergeCell ref="AB130:AC131"/>
    <mergeCell ref="AD130:AE131"/>
    <mergeCell ref="AD128:AE129"/>
    <mergeCell ref="AJ132:AK133"/>
    <mergeCell ref="BL125:BN125"/>
    <mergeCell ref="BQ125:BS125"/>
    <mergeCell ref="J126:P126"/>
    <mergeCell ref="R126:W126"/>
    <mergeCell ref="AA126:AA127"/>
    <mergeCell ref="AB126:AC127"/>
    <mergeCell ref="AD126:AE127"/>
    <mergeCell ref="AF126:AG127"/>
    <mergeCell ref="AH126:AI127"/>
    <mergeCell ref="AJ126:AK127"/>
    <mergeCell ref="AF124:AG125"/>
    <mergeCell ref="AH124:AI125"/>
    <mergeCell ref="AJ124:AK125"/>
    <mergeCell ref="AP124:BF124"/>
    <mergeCell ref="R125:W125"/>
    <mergeCell ref="AP125:BF126"/>
    <mergeCell ref="E124:P124"/>
    <mergeCell ref="R124:W124"/>
    <mergeCell ref="Z124:Z133"/>
    <mergeCell ref="AA124:AA125"/>
    <mergeCell ref="AB124:AC125"/>
    <mergeCell ref="AD124:AE125"/>
    <mergeCell ref="AA128:AA129"/>
    <mergeCell ref="AB128:AC129"/>
    <mergeCell ref="R123:W123"/>
    <mergeCell ref="AB123:AC123"/>
    <mergeCell ref="AD123:AE123"/>
    <mergeCell ref="AF123:AG123"/>
    <mergeCell ref="AH123:AI123"/>
    <mergeCell ref="AJ123:AK123"/>
    <mergeCell ref="Z120:AK120"/>
    <mergeCell ref="BK120:BM121"/>
    <mergeCell ref="D121:G121"/>
    <mergeCell ref="D110:S110"/>
    <mergeCell ref="T110:W110"/>
    <mergeCell ref="X110:Y110"/>
    <mergeCell ref="Z110:AA110"/>
    <mergeCell ref="AB110:AC110"/>
    <mergeCell ref="BP121:BP122"/>
    <mergeCell ref="BQ121:BQ122"/>
    <mergeCell ref="R122:W122"/>
    <mergeCell ref="AB122:AK122"/>
    <mergeCell ref="AR110:AS110"/>
    <mergeCell ref="AT110:AV110"/>
    <mergeCell ref="BC110:BG110"/>
    <mergeCell ref="A113:J113"/>
    <mergeCell ref="U115:AK115"/>
    <mergeCell ref="U116:Y116"/>
    <mergeCell ref="Z116:AA116"/>
    <mergeCell ref="AE116:AI116"/>
    <mergeCell ref="AJ116:AK116"/>
    <mergeCell ref="AD110:AE110"/>
    <mergeCell ref="AF110:AG110"/>
    <mergeCell ref="AH110:AI110"/>
    <mergeCell ref="AJ110:AK110"/>
    <mergeCell ref="AL110:AM110"/>
    <mergeCell ref="AN110:AQ110"/>
    <mergeCell ref="AL108:AM108"/>
    <mergeCell ref="AN108:AQ108"/>
    <mergeCell ref="AR108:AS108"/>
    <mergeCell ref="AT108:AV108"/>
    <mergeCell ref="AL109:AM109"/>
    <mergeCell ref="AN109:AQ109"/>
    <mergeCell ref="AR109:AS109"/>
    <mergeCell ref="AT109:AV109"/>
    <mergeCell ref="BC109:BG109"/>
    <mergeCell ref="D109:S109"/>
    <mergeCell ref="T109:W109"/>
    <mergeCell ref="X109:Y109"/>
    <mergeCell ref="Z109:AA109"/>
    <mergeCell ref="AB109:AC109"/>
    <mergeCell ref="AD109:AE109"/>
    <mergeCell ref="AF109:AG109"/>
    <mergeCell ref="AH109:AI109"/>
    <mergeCell ref="AJ109:AK109"/>
    <mergeCell ref="D107:S107"/>
    <mergeCell ref="T107:W107"/>
    <mergeCell ref="X107:Y107"/>
    <mergeCell ref="Z107:AA107"/>
    <mergeCell ref="AB107:AC107"/>
    <mergeCell ref="AR107:AS107"/>
    <mergeCell ref="AT107:AV107"/>
    <mergeCell ref="BC107:BG107"/>
    <mergeCell ref="D108:S108"/>
    <mergeCell ref="T108:W108"/>
    <mergeCell ref="X108:Y108"/>
    <mergeCell ref="Z108:AA108"/>
    <mergeCell ref="AB108:AC108"/>
    <mergeCell ref="AD108:AE108"/>
    <mergeCell ref="AF108:AG108"/>
    <mergeCell ref="AD107:AE107"/>
    <mergeCell ref="AF107:AG107"/>
    <mergeCell ref="AH107:AI107"/>
    <mergeCell ref="AJ107:AK107"/>
    <mergeCell ref="AL107:AM107"/>
    <mergeCell ref="AN107:AQ107"/>
    <mergeCell ref="BC108:BG108"/>
    <mergeCell ref="AH108:AI108"/>
    <mergeCell ref="AJ108:AK108"/>
    <mergeCell ref="BC105:BG105"/>
    <mergeCell ref="D106:S106"/>
    <mergeCell ref="T106:W106"/>
    <mergeCell ref="X106:Y106"/>
    <mergeCell ref="Z106:AA106"/>
    <mergeCell ref="AB106:AC106"/>
    <mergeCell ref="AD106:AE106"/>
    <mergeCell ref="AF106:AG106"/>
    <mergeCell ref="AH106:AI106"/>
    <mergeCell ref="AJ106:AK106"/>
    <mergeCell ref="AH105:AI105"/>
    <mergeCell ref="AJ105:AK105"/>
    <mergeCell ref="AL105:AM105"/>
    <mergeCell ref="AN105:AQ105"/>
    <mergeCell ref="AR105:AS105"/>
    <mergeCell ref="AT105:AV105"/>
    <mergeCell ref="AL106:AM106"/>
    <mergeCell ref="AN106:AQ106"/>
    <mergeCell ref="AR106:AS106"/>
    <mergeCell ref="AT106:AV106"/>
    <mergeCell ref="BC106:BG106"/>
    <mergeCell ref="D105:S105"/>
    <mergeCell ref="T105:W105"/>
    <mergeCell ref="X105:Y105"/>
    <mergeCell ref="Z105:AA105"/>
    <mergeCell ref="AB105:AC105"/>
    <mergeCell ref="AD105:AE105"/>
    <mergeCell ref="AF105:AG105"/>
    <mergeCell ref="AD104:AE104"/>
    <mergeCell ref="AF104:AG104"/>
    <mergeCell ref="AL103:AM103"/>
    <mergeCell ref="AN103:AQ103"/>
    <mergeCell ref="AR103:AS103"/>
    <mergeCell ref="AT103:AV103"/>
    <mergeCell ref="BC103:BG103"/>
    <mergeCell ref="D104:S104"/>
    <mergeCell ref="T104:W104"/>
    <mergeCell ref="X104:Y104"/>
    <mergeCell ref="Z104:AA104"/>
    <mergeCell ref="AB104:AC104"/>
    <mergeCell ref="AR104:AS104"/>
    <mergeCell ref="AT104:AV104"/>
    <mergeCell ref="BC104:BG104"/>
    <mergeCell ref="AH104:AI104"/>
    <mergeCell ref="AJ104:AK104"/>
    <mergeCell ref="AL104:AM104"/>
    <mergeCell ref="AN104:AQ104"/>
    <mergeCell ref="BC102:BG102"/>
    <mergeCell ref="D103:S103"/>
    <mergeCell ref="T103:W103"/>
    <mergeCell ref="X103:Y103"/>
    <mergeCell ref="Z103:AA103"/>
    <mergeCell ref="AB103:AC103"/>
    <mergeCell ref="AD103:AE103"/>
    <mergeCell ref="AF103:AG103"/>
    <mergeCell ref="AH103:AI103"/>
    <mergeCell ref="AJ103:AK103"/>
    <mergeCell ref="AH102:AI102"/>
    <mergeCell ref="AJ102:AK102"/>
    <mergeCell ref="AL102:AM102"/>
    <mergeCell ref="AN102:AQ102"/>
    <mergeCell ref="AR102:AS102"/>
    <mergeCell ref="AT102:AV102"/>
    <mergeCell ref="AW101:AY110"/>
    <mergeCell ref="AZ101:BB110"/>
    <mergeCell ref="BC101:BG101"/>
    <mergeCell ref="D102:S102"/>
    <mergeCell ref="T102:W102"/>
    <mergeCell ref="X102:Y102"/>
    <mergeCell ref="Z102:AA102"/>
    <mergeCell ref="AB102:AC102"/>
    <mergeCell ref="AD102:AE102"/>
    <mergeCell ref="AF102:AG102"/>
    <mergeCell ref="AH101:AI101"/>
    <mergeCell ref="AJ101:AK101"/>
    <mergeCell ref="AL101:AM101"/>
    <mergeCell ref="AN101:AQ101"/>
    <mergeCell ref="AR101:AS101"/>
    <mergeCell ref="AT101:AV101"/>
    <mergeCell ref="AW100:AY100"/>
    <mergeCell ref="AZ100:BB100"/>
    <mergeCell ref="BC100:BG100"/>
    <mergeCell ref="D101:S101"/>
    <mergeCell ref="T101:W101"/>
    <mergeCell ref="X101:Y101"/>
    <mergeCell ref="Z101:AA101"/>
    <mergeCell ref="AB101:AC101"/>
    <mergeCell ref="AD101:AE101"/>
    <mergeCell ref="AF101:AG101"/>
    <mergeCell ref="AD100:AE100"/>
    <mergeCell ref="AF100:AG100"/>
    <mergeCell ref="AH100:AI100"/>
    <mergeCell ref="AJ100:AK100"/>
    <mergeCell ref="AN100:AQ100"/>
    <mergeCell ref="AT100:AV100"/>
    <mergeCell ref="AL99:AM100"/>
    <mergeCell ref="AN99:AQ99"/>
    <mergeCell ref="AR99:AS100"/>
    <mergeCell ref="BS99:BU99"/>
    <mergeCell ref="BV99:BX99"/>
    <mergeCell ref="D100:S100"/>
    <mergeCell ref="T100:W100"/>
    <mergeCell ref="X100:Y100"/>
    <mergeCell ref="Z100:AA100"/>
    <mergeCell ref="AB100:AC100"/>
    <mergeCell ref="AT95:AV95"/>
    <mergeCell ref="BC95:BG95"/>
    <mergeCell ref="X98:AM98"/>
    <mergeCell ref="AN98:AS98"/>
    <mergeCell ref="X99:AA99"/>
    <mergeCell ref="AB99:AC99"/>
    <mergeCell ref="AD99:AE99"/>
    <mergeCell ref="AF99:AG99"/>
    <mergeCell ref="AH99:AI99"/>
    <mergeCell ref="AJ99:AK99"/>
    <mergeCell ref="AF95:AG95"/>
    <mergeCell ref="AH95:AI95"/>
    <mergeCell ref="AJ95:AK95"/>
    <mergeCell ref="AL95:AM95"/>
    <mergeCell ref="AN95:AQ95"/>
    <mergeCell ref="AR95:AS95"/>
    <mergeCell ref="D95:S95"/>
    <mergeCell ref="T95:W95"/>
    <mergeCell ref="X95:Y95"/>
    <mergeCell ref="Z95:AA95"/>
    <mergeCell ref="AB95:AC95"/>
    <mergeCell ref="AD95:AE95"/>
    <mergeCell ref="AJ94:AK94"/>
    <mergeCell ref="AL94:AM94"/>
    <mergeCell ref="AN94:AQ94"/>
    <mergeCell ref="AR94:AS94"/>
    <mergeCell ref="AT94:AV94"/>
    <mergeCell ref="BC94:BG94"/>
    <mergeCell ref="AT93:AV93"/>
    <mergeCell ref="BC93:BG93"/>
    <mergeCell ref="D94:S94"/>
    <mergeCell ref="T94:W94"/>
    <mergeCell ref="X94:Y94"/>
    <mergeCell ref="Z94:AA94"/>
    <mergeCell ref="AB94:AC94"/>
    <mergeCell ref="AD94:AE94"/>
    <mergeCell ref="AF94:AG94"/>
    <mergeCell ref="AH94:AI94"/>
    <mergeCell ref="AF93:AG93"/>
    <mergeCell ref="AH93:AI93"/>
    <mergeCell ref="AJ93:AK93"/>
    <mergeCell ref="AL93:AM93"/>
    <mergeCell ref="AN93:AQ93"/>
    <mergeCell ref="AR93:AS93"/>
    <mergeCell ref="D93:S93"/>
    <mergeCell ref="T93:W93"/>
    <mergeCell ref="X93:Y93"/>
    <mergeCell ref="Z93:AA93"/>
    <mergeCell ref="AB93:AC93"/>
    <mergeCell ref="AD93:AE93"/>
    <mergeCell ref="AN92:AQ92"/>
    <mergeCell ref="AR92:AS92"/>
    <mergeCell ref="AT92:AV92"/>
    <mergeCell ref="BC92:BG92"/>
    <mergeCell ref="AT91:AV91"/>
    <mergeCell ref="BC91:BG91"/>
    <mergeCell ref="D92:S92"/>
    <mergeCell ref="T92:W92"/>
    <mergeCell ref="X92:Y92"/>
    <mergeCell ref="Z92:AA92"/>
    <mergeCell ref="AB92:AC92"/>
    <mergeCell ref="AD92:AE92"/>
    <mergeCell ref="AF92:AG92"/>
    <mergeCell ref="AH92:AI92"/>
    <mergeCell ref="AF91:AG91"/>
    <mergeCell ref="AH91:AI91"/>
    <mergeCell ref="AJ91:AK91"/>
    <mergeCell ref="AL91:AM91"/>
    <mergeCell ref="AN91:AQ91"/>
    <mergeCell ref="AR91:AS91"/>
    <mergeCell ref="D91:S91"/>
    <mergeCell ref="T91:W91"/>
    <mergeCell ref="BC90:BG90"/>
    <mergeCell ref="AT89:AV89"/>
    <mergeCell ref="BC89:BG89"/>
    <mergeCell ref="D90:S90"/>
    <mergeCell ref="T90:W90"/>
    <mergeCell ref="X90:Y90"/>
    <mergeCell ref="Z90:AA90"/>
    <mergeCell ref="AB90:AC90"/>
    <mergeCell ref="AD90:AE90"/>
    <mergeCell ref="AF90:AG90"/>
    <mergeCell ref="AH90:AI90"/>
    <mergeCell ref="AF89:AG89"/>
    <mergeCell ref="AH89:AI89"/>
    <mergeCell ref="AJ89:AK89"/>
    <mergeCell ref="AL89:AM89"/>
    <mergeCell ref="AN89:AQ89"/>
    <mergeCell ref="AR89:AS89"/>
    <mergeCell ref="D89:S89"/>
    <mergeCell ref="T89:W89"/>
    <mergeCell ref="X89:Y89"/>
    <mergeCell ref="Z89:AA89"/>
    <mergeCell ref="AB89:AC89"/>
    <mergeCell ref="AD89:AE89"/>
    <mergeCell ref="AJ90:AK90"/>
    <mergeCell ref="BC88:BG88"/>
    <mergeCell ref="AT87:AV87"/>
    <mergeCell ref="BC87:BG87"/>
    <mergeCell ref="D88:S88"/>
    <mergeCell ref="T88:W88"/>
    <mergeCell ref="X88:Y88"/>
    <mergeCell ref="Z88:AA88"/>
    <mergeCell ref="AB88:AC88"/>
    <mergeCell ref="AD88:AE88"/>
    <mergeCell ref="AF88:AG88"/>
    <mergeCell ref="AH88:AI88"/>
    <mergeCell ref="AF87:AG87"/>
    <mergeCell ref="AH87:AI87"/>
    <mergeCell ref="AJ87:AK87"/>
    <mergeCell ref="AL87:AM87"/>
    <mergeCell ref="AN87:AQ87"/>
    <mergeCell ref="AR87:AS87"/>
    <mergeCell ref="BC86:BG86"/>
    <mergeCell ref="D87:S87"/>
    <mergeCell ref="T87:W87"/>
    <mergeCell ref="X87:Y87"/>
    <mergeCell ref="Z87:AA87"/>
    <mergeCell ref="AB87:AC87"/>
    <mergeCell ref="AD87:AE87"/>
    <mergeCell ref="AF86:AG86"/>
    <mergeCell ref="AH86:AI86"/>
    <mergeCell ref="AJ86:AK86"/>
    <mergeCell ref="AL86:AM86"/>
    <mergeCell ref="AN86:AQ86"/>
    <mergeCell ref="AR86:AS86"/>
    <mergeCell ref="D86:S86"/>
    <mergeCell ref="T86:W86"/>
    <mergeCell ref="X86:Y86"/>
    <mergeCell ref="Z86:AA86"/>
    <mergeCell ref="AB86:AC86"/>
    <mergeCell ref="AD86:AE86"/>
    <mergeCell ref="D85:S85"/>
    <mergeCell ref="T85:W85"/>
    <mergeCell ref="X85:Y85"/>
    <mergeCell ref="Z85:AA85"/>
    <mergeCell ref="AB85:AC85"/>
    <mergeCell ref="AD85:AE85"/>
    <mergeCell ref="AT86:AV86"/>
    <mergeCell ref="AW86:AY95"/>
    <mergeCell ref="AZ86:BB95"/>
    <mergeCell ref="AJ88:AK88"/>
    <mergeCell ref="AL88:AM88"/>
    <mergeCell ref="AN88:AQ88"/>
    <mergeCell ref="AR88:AS88"/>
    <mergeCell ref="AT88:AV88"/>
    <mergeCell ref="X91:Y91"/>
    <mergeCell ref="Z91:AA91"/>
    <mergeCell ref="AB91:AC91"/>
    <mergeCell ref="AD91:AE91"/>
    <mergeCell ref="AL90:AM90"/>
    <mergeCell ref="AN90:AQ90"/>
    <mergeCell ref="AR90:AS90"/>
    <mergeCell ref="AT90:AV90"/>
    <mergeCell ref="AJ92:AK92"/>
    <mergeCell ref="AL92:AM92"/>
    <mergeCell ref="AJ84:AK84"/>
    <mergeCell ref="AL84:AM85"/>
    <mergeCell ref="AN84:AQ84"/>
    <mergeCell ref="AR84:AS85"/>
    <mergeCell ref="BS84:BU84"/>
    <mergeCell ref="BV84:BX84"/>
    <mergeCell ref="AZ85:BB85"/>
    <mergeCell ref="BC85:BG85"/>
    <mergeCell ref="F80:G80"/>
    <mergeCell ref="H80:I80"/>
    <mergeCell ref="A83:J83"/>
    <mergeCell ref="X83:AM83"/>
    <mergeCell ref="AN83:AS83"/>
    <mergeCell ref="X84:AA84"/>
    <mergeCell ref="AB84:AC84"/>
    <mergeCell ref="AD84:AE84"/>
    <mergeCell ref="AF84:AG84"/>
    <mergeCell ref="AH84:AI84"/>
    <mergeCell ref="AF85:AG85"/>
    <mergeCell ref="AH85:AI85"/>
    <mergeCell ref="AJ85:AK85"/>
    <mergeCell ref="AN85:AQ85"/>
    <mergeCell ref="AT85:AV85"/>
    <mergeCell ref="AW85:AY85"/>
    <mergeCell ref="C73:D77"/>
    <mergeCell ref="E74:H74"/>
    <mergeCell ref="I74:L74"/>
    <mergeCell ref="M74:P74"/>
    <mergeCell ref="AA74:AA75"/>
    <mergeCell ref="AB74:AC75"/>
    <mergeCell ref="AD74:AE75"/>
    <mergeCell ref="E76:P76"/>
    <mergeCell ref="R76:W76"/>
    <mergeCell ref="E77:I79"/>
    <mergeCell ref="R77:W77"/>
    <mergeCell ref="J78:P78"/>
    <mergeCell ref="R78:W78"/>
    <mergeCell ref="R79:W79"/>
    <mergeCell ref="BS69:BS70"/>
    <mergeCell ref="BT69:BT70"/>
    <mergeCell ref="BU69:BU70"/>
    <mergeCell ref="R70:W70"/>
    <mergeCell ref="AA70:AA71"/>
    <mergeCell ref="AB70:AC71"/>
    <mergeCell ref="AD70:AE71"/>
    <mergeCell ref="AF70:AG71"/>
    <mergeCell ref="AH70:AI71"/>
    <mergeCell ref="AJ70:AK71"/>
    <mergeCell ref="AP70:BF70"/>
    <mergeCell ref="R71:W71"/>
    <mergeCell ref="AP71:BF75"/>
    <mergeCell ref="R72:W72"/>
    <mergeCell ref="AA72:AA73"/>
    <mergeCell ref="AB72:AC73"/>
    <mergeCell ref="AD72:AE73"/>
    <mergeCell ref="AJ74:AK75"/>
    <mergeCell ref="R75:W75"/>
    <mergeCell ref="AF72:AG73"/>
    <mergeCell ref="AH72:AI73"/>
    <mergeCell ref="AJ72:AK73"/>
    <mergeCell ref="AF74:AG75"/>
    <mergeCell ref="AH74:AI75"/>
    <mergeCell ref="AP66:BF66"/>
    <mergeCell ref="AP67:BF68"/>
    <mergeCell ref="R68:W68"/>
    <mergeCell ref="AA68:AA69"/>
    <mergeCell ref="AB68:AC69"/>
    <mergeCell ref="AD68:AE69"/>
    <mergeCell ref="AF68:AG69"/>
    <mergeCell ref="AH68:AI69"/>
    <mergeCell ref="AJ68:AK69"/>
    <mergeCell ref="R69:W69"/>
    <mergeCell ref="E66:H66"/>
    <mergeCell ref="I66:V66"/>
    <mergeCell ref="Z66:Z75"/>
    <mergeCell ref="AA66:AA67"/>
    <mergeCell ref="AB66:AC67"/>
    <mergeCell ref="AD66:AE67"/>
    <mergeCell ref="AF66:AG67"/>
    <mergeCell ref="AH66:AI67"/>
    <mergeCell ref="AJ66:AK67"/>
    <mergeCell ref="E69:P69"/>
    <mergeCell ref="J71:P71"/>
    <mergeCell ref="E75:H75"/>
    <mergeCell ref="I75:L75"/>
    <mergeCell ref="M75:P75"/>
    <mergeCell ref="Z62:AK62"/>
    <mergeCell ref="D63:G63"/>
    <mergeCell ref="E64:Z64"/>
    <mergeCell ref="AB64:AK64"/>
    <mergeCell ref="E65:H65"/>
    <mergeCell ref="I65:V65"/>
    <mergeCell ref="AB65:AC65"/>
    <mergeCell ref="AD65:AE65"/>
    <mergeCell ref="AF65:AG65"/>
    <mergeCell ref="AH65:AI65"/>
    <mergeCell ref="AJ65:AK65"/>
    <mergeCell ref="D59:I59"/>
    <mergeCell ref="J59:AB59"/>
    <mergeCell ref="AD59:BF59"/>
    <mergeCell ref="BK59:BM60"/>
    <mergeCell ref="BP60:BP61"/>
    <mergeCell ref="BQ60:BQ61"/>
    <mergeCell ref="A61:J61"/>
    <mergeCell ref="D57:I57"/>
    <mergeCell ref="J57:AB57"/>
    <mergeCell ref="AD57:BF57"/>
    <mergeCell ref="D58:I58"/>
    <mergeCell ref="J58:AB58"/>
    <mergeCell ref="AD58:BF58"/>
    <mergeCell ref="D55:I55"/>
    <mergeCell ref="J55:AB55"/>
    <mergeCell ref="AD55:BF55"/>
    <mergeCell ref="D56:I56"/>
    <mergeCell ref="J56:AB56"/>
    <mergeCell ref="AD56:BF56"/>
    <mergeCell ref="D53:I53"/>
    <mergeCell ref="J53:AB53"/>
    <mergeCell ref="AD53:BF53"/>
    <mergeCell ref="D54:I54"/>
    <mergeCell ref="J54:AB54"/>
    <mergeCell ref="AD54:BF54"/>
    <mergeCell ref="D51:I51"/>
    <mergeCell ref="J51:AB51"/>
    <mergeCell ref="AD51:BF51"/>
    <mergeCell ref="D52:I52"/>
    <mergeCell ref="J52:AB52"/>
    <mergeCell ref="AD52:BF52"/>
    <mergeCell ref="D48:AB48"/>
    <mergeCell ref="AD48:BF48"/>
    <mergeCell ref="D49:I49"/>
    <mergeCell ref="J49:AB49"/>
    <mergeCell ref="AD49:BF49"/>
    <mergeCell ref="D50:I50"/>
    <mergeCell ref="J50:AB50"/>
    <mergeCell ref="AD50:BF50"/>
    <mergeCell ref="D46:I46"/>
    <mergeCell ref="J46:AB46"/>
    <mergeCell ref="AD46:BF46"/>
    <mergeCell ref="D47:I47"/>
    <mergeCell ref="J47:AB47"/>
    <mergeCell ref="AD47:BF47"/>
    <mergeCell ref="D44:I44"/>
    <mergeCell ref="J44:AB44"/>
    <mergeCell ref="AD44:BF44"/>
    <mergeCell ref="D45:I45"/>
    <mergeCell ref="J45:AB45"/>
    <mergeCell ref="AD45:BF45"/>
    <mergeCell ref="D42:I42"/>
    <mergeCell ref="J42:AB42"/>
    <mergeCell ref="AD42:BF42"/>
    <mergeCell ref="D43:I43"/>
    <mergeCell ref="J43:AB43"/>
    <mergeCell ref="AD43:BF43"/>
    <mergeCell ref="D40:I40"/>
    <mergeCell ref="J40:AB40"/>
    <mergeCell ref="AD40:BF40"/>
    <mergeCell ref="D41:I41"/>
    <mergeCell ref="J41:AB41"/>
    <mergeCell ref="AD41:BF41"/>
    <mergeCell ref="D38:I38"/>
    <mergeCell ref="J38:AB38"/>
    <mergeCell ref="AD38:BF38"/>
    <mergeCell ref="D39:I39"/>
    <mergeCell ref="J39:AB39"/>
    <mergeCell ref="AD39:BF39"/>
    <mergeCell ref="D35:AB35"/>
    <mergeCell ref="AD35:BF36"/>
    <mergeCell ref="D36:AB36"/>
    <mergeCell ref="D37:I37"/>
    <mergeCell ref="J37:AB37"/>
    <mergeCell ref="AD37:BF37"/>
    <mergeCell ref="D28:AB28"/>
    <mergeCell ref="AD28:BF33"/>
    <mergeCell ref="D29:AB29"/>
    <mergeCell ref="D30:AB30"/>
    <mergeCell ref="D31:AB31"/>
    <mergeCell ref="D32:AB32"/>
    <mergeCell ref="D33:AB33"/>
    <mergeCell ref="D22:AR22"/>
    <mergeCell ref="AY22:BF22"/>
    <mergeCell ref="D23:AV23"/>
    <mergeCell ref="AY23:BF23"/>
    <mergeCell ref="D27:AB27"/>
    <mergeCell ref="AD27:BF27"/>
    <mergeCell ref="D25:O25"/>
    <mergeCell ref="R25:S25"/>
    <mergeCell ref="W25:AC25"/>
    <mergeCell ref="AI25:AR25"/>
    <mergeCell ref="AU25:AV25"/>
    <mergeCell ref="D17:Q17"/>
    <mergeCell ref="S17:V17"/>
    <mergeCell ref="X17:BF17"/>
    <mergeCell ref="D19:BC19"/>
    <mergeCell ref="D20:BF20"/>
    <mergeCell ref="D21:BF21"/>
    <mergeCell ref="AT10:BC10"/>
    <mergeCell ref="M12:T12"/>
    <mergeCell ref="V12:AJ12"/>
    <mergeCell ref="A14:J14"/>
    <mergeCell ref="D16:Q16"/>
    <mergeCell ref="S16:V16"/>
    <mergeCell ref="X16:BB16"/>
    <mergeCell ref="D5:G5"/>
    <mergeCell ref="K5:BF5"/>
    <mergeCell ref="D7:G7"/>
    <mergeCell ref="K7:BF7"/>
    <mergeCell ref="D9:I9"/>
    <mergeCell ref="K9:AJ9"/>
    <mergeCell ref="AQ9:AW9"/>
    <mergeCell ref="AX9:BF9"/>
    <mergeCell ref="A1:Q3"/>
    <mergeCell ref="U1:BA1"/>
    <mergeCell ref="BB1:BF1"/>
    <mergeCell ref="V2:BA2"/>
    <mergeCell ref="BB2:BF2"/>
    <mergeCell ref="U3:BA3"/>
    <mergeCell ref="BB3:BF3"/>
  </mergeCells>
  <conditionalFormatting sqref="X86:Y86">
    <cfRule type="expression" dxfId="2398" priority="385">
      <formula>AND($D86&lt;&gt;"",$X86="")</formula>
    </cfRule>
  </conditionalFormatting>
  <conditionalFormatting sqref="Z86:AA86">
    <cfRule type="expression" dxfId="2397" priority="384">
      <formula>AND($D86&lt;&gt;"",$Z86="")</formula>
    </cfRule>
  </conditionalFormatting>
  <conditionalFormatting sqref="AB86:AC86">
    <cfRule type="expression" dxfId="2396" priority="383">
      <formula>AND($D86&lt;&gt;"",$AB86="")</formula>
    </cfRule>
  </conditionalFormatting>
  <conditionalFormatting sqref="AD86:AE86">
    <cfRule type="expression" dxfId="2395" priority="382">
      <formula>AND($D86&lt;&gt;"",$AD86="")</formula>
    </cfRule>
  </conditionalFormatting>
  <conditionalFormatting sqref="AF86:AG86">
    <cfRule type="expression" dxfId="2394" priority="381">
      <formula>AND($D86&lt;&gt;"",$AF86="")</formula>
    </cfRule>
  </conditionalFormatting>
  <conditionalFormatting sqref="AH86:AI86">
    <cfRule type="expression" dxfId="2393" priority="380">
      <formula>AND($D86&lt;&gt;"",$AH86="")</formula>
    </cfRule>
  </conditionalFormatting>
  <conditionalFormatting sqref="AJ86:AK86">
    <cfRule type="expression" dxfId="2392" priority="379">
      <formula>AND($D86&lt;&gt;"",$AJ86="")</formula>
    </cfRule>
  </conditionalFormatting>
  <conditionalFormatting sqref="E65:H65">
    <cfRule type="expression" dxfId="2391" priority="378">
      <formula>$I$66&lt;&gt;""</formula>
    </cfRule>
  </conditionalFormatting>
  <conditionalFormatting sqref="I65:V65">
    <cfRule type="expression" dxfId="2390" priority="377">
      <formula>$I$66&lt;&gt;""</formula>
    </cfRule>
  </conditionalFormatting>
  <conditionalFormatting sqref="AD124:AE133">
    <cfRule type="expression" dxfId="2389" priority="336">
      <formula>$AK$12=1</formula>
    </cfRule>
  </conditionalFormatting>
  <conditionalFormatting sqref="AB66:AC67">
    <cfRule type="expression" dxfId="2388" priority="372">
      <formula>$AK$12=1</formula>
    </cfRule>
  </conditionalFormatting>
  <conditionalFormatting sqref="AB68:AC69">
    <cfRule type="expression" dxfId="2387" priority="371">
      <formula>$AK$12=1</formula>
    </cfRule>
  </conditionalFormatting>
  <conditionalFormatting sqref="AB70:AC71">
    <cfRule type="expression" dxfId="2386" priority="370">
      <formula>$AK$12=1</formula>
    </cfRule>
  </conditionalFormatting>
  <conditionalFormatting sqref="AB72:AC73">
    <cfRule type="expression" dxfId="2385" priority="369">
      <formula>$AK$12=1</formula>
    </cfRule>
  </conditionalFormatting>
  <conditionalFormatting sqref="AB74:AC75">
    <cfRule type="expression" dxfId="2384" priority="368">
      <formula>$AK$12=1</formula>
    </cfRule>
  </conditionalFormatting>
  <conditionalFormatting sqref="AD66:AE75">
    <cfRule type="expression" dxfId="2383" priority="367">
      <formula>$AK$12=1</formula>
    </cfRule>
  </conditionalFormatting>
  <conditionalFormatting sqref="AB124:AC125">
    <cfRule type="expression" dxfId="2382" priority="361">
      <formula>$AB$66=x</formula>
    </cfRule>
    <cfRule type="expression" dxfId="2381" priority="366">
      <formula>$AK$12=1</formula>
    </cfRule>
  </conditionalFormatting>
  <conditionalFormatting sqref="AB126:AC127">
    <cfRule type="expression" dxfId="2380" priority="356">
      <formula>$AB$68=x</formula>
    </cfRule>
    <cfRule type="expression" dxfId="2379" priority="365">
      <formula>$AK$12=1</formula>
    </cfRule>
  </conditionalFormatting>
  <conditionalFormatting sqref="AB128:AC129">
    <cfRule type="expression" dxfId="2378" priority="351">
      <formula>$AB$70=x</formula>
    </cfRule>
    <cfRule type="expression" dxfId="2377" priority="364">
      <formula>$AK$12=1</formula>
    </cfRule>
  </conditionalFormatting>
  <conditionalFormatting sqref="AB130:AC131">
    <cfRule type="expression" dxfId="2376" priority="346">
      <formula>$AB$72=x</formula>
    </cfRule>
    <cfRule type="expression" dxfId="2375" priority="363">
      <formula>$AK$12=1</formula>
    </cfRule>
  </conditionalFormatting>
  <conditionalFormatting sqref="AB132:AC133">
    <cfRule type="expression" dxfId="2374" priority="341">
      <formula>$AB$74=x</formula>
    </cfRule>
    <cfRule type="expression" dxfId="2373" priority="362">
      <formula>$AK$12=1</formula>
    </cfRule>
  </conditionalFormatting>
  <conditionalFormatting sqref="AJ124:AK125">
    <cfRule type="expression" dxfId="2372" priority="357">
      <formula>$AJ$66=x</formula>
    </cfRule>
  </conditionalFormatting>
  <conditionalFormatting sqref="AJ126:AK127">
    <cfRule type="expression" dxfId="2371" priority="352">
      <formula>$AJ$68=x</formula>
    </cfRule>
  </conditionalFormatting>
  <conditionalFormatting sqref="AJ128:AK129">
    <cfRule type="expression" dxfId="2370" priority="347">
      <formula>$AJ$70=x</formula>
    </cfRule>
  </conditionalFormatting>
  <conditionalFormatting sqref="AJ130:AK131">
    <cfRule type="expression" dxfId="2369" priority="342">
      <formula>$AJ$72=x</formula>
    </cfRule>
  </conditionalFormatting>
  <conditionalFormatting sqref="AJ132:AK133">
    <cfRule type="expression" dxfId="2368" priority="337">
      <formula>$AJ$74=x</formula>
    </cfRule>
  </conditionalFormatting>
  <conditionalFormatting sqref="AD124:AE125">
    <cfRule type="expression" dxfId="2367" priority="360">
      <formula>$AD$66=x</formula>
    </cfRule>
  </conditionalFormatting>
  <conditionalFormatting sqref="AF124:AG125">
    <cfRule type="expression" dxfId="2366" priority="359">
      <formula>$AF$66=x</formula>
    </cfRule>
  </conditionalFormatting>
  <conditionalFormatting sqref="AH124:AI125">
    <cfRule type="expression" dxfId="2365" priority="358">
      <formula>$AH$66=x</formula>
    </cfRule>
  </conditionalFormatting>
  <conditionalFormatting sqref="AD126:AE127">
    <cfRule type="expression" dxfId="2364" priority="355">
      <formula>$AD$68=x</formula>
    </cfRule>
  </conditionalFormatting>
  <conditionalFormatting sqref="AF126:AG127">
    <cfRule type="expression" dxfId="2363" priority="354">
      <formula>$AF$68=x</formula>
    </cfRule>
  </conditionalFormatting>
  <conditionalFormatting sqref="AH126:AI127">
    <cfRule type="expression" dxfId="2362" priority="353">
      <formula>$AH$68=x</formula>
    </cfRule>
  </conditionalFormatting>
  <conditionalFormatting sqref="AD128:AE129">
    <cfRule type="expression" dxfId="2361" priority="350">
      <formula>$AD$70=x</formula>
    </cfRule>
  </conditionalFormatting>
  <conditionalFormatting sqref="AF128:AG129">
    <cfRule type="expression" dxfId="2360" priority="349">
      <formula>$AF$70=x</formula>
    </cfRule>
  </conditionalFormatting>
  <conditionalFormatting sqref="AH128:AI129">
    <cfRule type="expression" dxfId="2359" priority="348">
      <formula>$AH$70=x</formula>
    </cfRule>
  </conditionalFormatting>
  <conditionalFormatting sqref="AD130:AE131">
    <cfRule type="expression" dxfId="2358" priority="345">
      <formula>$AD$72=x</formula>
    </cfRule>
  </conditionalFormatting>
  <conditionalFormatting sqref="AF130:AG131">
    <cfRule type="expression" dxfId="2357" priority="344">
      <formula>$AF$72=x</formula>
    </cfRule>
  </conditionalFormatting>
  <conditionalFormatting sqref="AH130:AI131">
    <cfRule type="expression" dxfId="2356" priority="343">
      <formula>$AH$72=x</formula>
    </cfRule>
  </conditionalFormatting>
  <conditionalFormatting sqref="AD132:AE133">
    <cfRule type="expression" dxfId="2355" priority="340">
      <formula>$AD$74=x</formula>
    </cfRule>
  </conditionalFormatting>
  <conditionalFormatting sqref="AF132:AG133">
    <cfRule type="expression" dxfId="2354" priority="339">
      <formula>$AF$74=x</formula>
    </cfRule>
  </conditionalFormatting>
  <conditionalFormatting sqref="AH132:AI133">
    <cfRule type="expression" dxfId="2353" priority="338">
      <formula>$AH$74=x</formula>
    </cfRule>
  </conditionalFormatting>
  <conditionalFormatting sqref="D28:AB33">
    <cfRule type="cellIs" dxfId="2352" priority="335" operator="notEqual">
      <formula>$BF$18</formula>
    </cfRule>
  </conditionalFormatting>
  <conditionalFormatting sqref="AD28">
    <cfRule type="cellIs" dxfId="2351" priority="334" operator="notEqual">
      <formula>$BF$18</formula>
    </cfRule>
  </conditionalFormatting>
  <conditionalFormatting sqref="I66:V66">
    <cfRule type="expression" dxfId="2350" priority="333">
      <formula>$I$65&lt;&gt;""</formula>
    </cfRule>
  </conditionalFormatting>
  <conditionalFormatting sqref="D21">
    <cfRule type="expression" dxfId="2349" priority="332">
      <formula>$AK$12&lt;&gt;1</formula>
    </cfRule>
  </conditionalFormatting>
  <conditionalFormatting sqref="X89:Y89">
    <cfRule type="expression" dxfId="2348" priority="326">
      <formula>AND($D89&lt;&gt;"",$X89="")</formula>
    </cfRule>
  </conditionalFormatting>
  <conditionalFormatting sqref="Z89:AA89">
    <cfRule type="expression" dxfId="2347" priority="325">
      <formula>AND($D89&lt;&gt;"",$Z89="")</formula>
    </cfRule>
  </conditionalFormatting>
  <conditionalFormatting sqref="AB89:AC89">
    <cfRule type="expression" dxfId="2346" priority="324">
      <formula>AND($D89&lt;&gt;"",$AB89="")</formula>
    </cfRule>
  </conditionalFormatting>
  <conditionalFormatting sqref="AD89:AE89">
    <cfRule type="expression" dxfId="2345" priority="323">
      <formula>AND($D89&lt;&gt;"",$AD89="")</formula>
    </cfRule>
  </conditionalFormatting>
  <conditionalFormatting sqref="AF89:AG89">
    <cfRule type="expression" dxfId="2344" priority="322">
      <formula>AND($D89&lt;&gt;"",$AF89="")</formula>
    </cfRule>
  </conditionalFormatting>
  <conditionalFormatting sqref="AH89:AI89">
    <cfRule type="expression" dxfId="2343" priority="321">
      <formula>AND($D89&lt;&gt;"",$AH89="")</formula>
    </cfRule>
  </conditionalFormatting>
  <conditionalFormatting sqref="AJ89:AK89">
    <cfRule type="expression" dxfId="2342" priority="320">
      <formula>AND($D89&lt;&gt;"",$AJ89="")</formula>
    </cfRule>
  </conditionalFormatting>
  <conditionalFormatting sqref="X90:Y90">
    <cfRule type="expression" dxfId="2341" priority="319">
      <formula>AND($D90&lt;&gt;"",$X90="")</formula>
    </cfRule>
  </conditionalFormatting>
  <conditionalFormatting sqref="Z90:AA90">
    <cfRule type="expression" dxfId="2340" priority="318">
      <formula>AND($D90&lt;&gt;"",$Z90="")</formula>
    </cfRule>
  </conditionalFormatting>
  <conditionalFormatting sqref="AB90:AC90">
    <cfRule type="expression" dxfId="2339" priority="317">
      <formula>AND($D90&lt;&gt;"",$AB90="")</formula>
    </cfRule>
  </conditionalFormatting>
  <conditionalFormatting sqref="AD90:AE90">
    <cfRule type="expression" dxfId="2338" priority="316">
      <formula>AND($D90&lt;&gt;"",$AD90="")</formula>
    </cfRule>
  </conditionalFormatting>
  <conditionalFormatting sqref="AF90:AG90">
    <cfRule type="expression" dxfId="2337" priority="315">
      <formula>AND($D90&lt;&gt;"",$AF90="")</formula>
    </cfRule>
  </conditionalFormatting>
  <conditionalFormatting sqref="AH90:AI90">
    <cfRule type="expression" dxfId="2336" priority="314">
      <formula>AND($D90&lt;&gt;"",$AH90="")</formula>
    </cfRule>
  </conditionalFormatting>
  <conditionalFormatting sqref="AJ90:AK90">
    <cfRule type="expression" dxfId="2335" priority="313">
      <formula>AND($D90&lt;&gt;"",$AJ90="")</formula>
    </cfRule>
  </conditionalFormatting>
  <conditionalFormatting sqref="X91:Y91">
    <cfRule type="expression" dxfId="2334" priority="312">
      <formula>AND($D91&lt;&gt;"",$X91="")</formula>
    </cfRule>
  </conditionalFormatting>
  <conditionalFormatting sqref="Z91:AA91">
    <cfRule type="expression" dxfId="2333" priority="311">
      <formula>AND($D91&lt;&gt;"",$Z91="")</formula>
    </cfRule>
  </conditionalFormatting>
  <conditionalFormatting sqref="AB91:AC91">
    <cfRule type="expression" dxfId="2332" priority="310">
      <formula>AND($D91&lt;&gt;"",$AB91="")</formula>
    </cfRule>
  </conditionalFormatting>
  <conditionalFormatting sqref="AD91:AE91">
    <cfRule type="expression" dxfId="2331" priority="309">
      <formula>AND($D91&lt;&gt;"",$AD91="")</formula>
    </cfRule>
  </conditionalFormatting>
  <conditionalFormatting sqref="AF91:AG91">
    <cfRule type="expression" dxfId="2330" priority="308">
      <formula>AND($D91&lt;&gt;"",$AF91="")</formula>
    </cfRule>
  </conditionalFormatting>
  <conditionalFormatting sqref="AH91:AI91">
    <cfRule type="expression" dxfId="2329" priority="307">
      <formula>AND($D91&lt;&gt;"",$AH91="")</formula>
    </cfRule>
  </conditionalFormatting>
  <conditionalFormatting sqref="AJ91:AK91">
    <cfRule type="expression" dxfId="2328" priority="306">
      <formula>AND($D91&lt;&gt;"",$AJ91="")</formula>
    </cfRule>
  </conditionalFormatting>
  <conditionalFormatting sqref="X92:Y92">
    <cfRule type="expression" dxfId="2327" priority="305">
      <formula>AND($D92&lt;&gt;"",$X92="")</formula>
    </cfRule>
  </conditionalFormatting>
  <conditionalFormatting sqref="Z92:AA92">
    <cfRule type="expression" dxfId="2326" priority="304">
      <formula>AND($D92&lt;&gt;"",$Z92="")</formula>
    </cfRule>
  </conditionalFormatting>
  <conditionalFormatting sqref="AB92:AC92">
    <cfRule type="expression" dxfId="2325" priority="303">
      <formula>AND($D92&lt;&gt;"",$AB92="")</formula>
    </cfRule>
  </conditionalFormatting>
  <conditionalFormatting sqref="AD92:AE92">
    <cfRule type="expression" dxfId="2324" priority="302">
      <formula>AND($D92&lt;&gt;"",$AD92="")</formula>
    </cfRule>
  </conditionalFormatting>
  <conditionalFormatting sqref="AF92:AG92">
    <cfRule type="expression" dxfId="2323" priority="301">
      <formula>AND($D92&lt;&gt;"",$AF92="")</formula>
    </cfRule>
  </conditionalFormatting>
  <conditionalFormatting sqref="AH92:AI92">
    <cfRule type="expression" dxfId="2322" priority="300">
      <formula>AND($D92&lt;&gt;"",$AH92="")</formula>
    </cfRule>
  </conditionalFormatting>
  <conditionalFormatting sqref="AJ92:AK92">
    <cfRule type="expression" dxfId="2321" priority="299">
      <formula>AND($D92&lt;&gt;"",$AJ92="")</formula>
    </cfRule>
  </conditionalFormatting>
  <conditionalFormatting sqref="X93:Y93">
    <cfRule type="expression" dxfId="2320" priority="298">
      <formula>AND($D93&lt;&gt;"",$X93="")</formula>
    </cfRule>
  </conditionalFormatting>
  <conditionalFormatting sqref="Z93:AA93">
    <cfRule type="expression" dxfId="2319" priority="297">
      <formula>AND($D93&lt;&gt;"",$Z93="")</formula>
    </cfRule>
  </conditionalFormatting>
  <conditionalFormatting sqref="AB93:AC93">
    <cfRule type="expression" dxfId="2318" priority="296">
      <formula>AND($D93&lt;&gt;"",$AB93="")</formula>
    </cfRule>
  </conditionalFormatting>
  <conditionalFormatting sqref="AD93:AE93">
    <cfRule type="expression" dxfId="2317" priority="295">
      <formula>AND($D93&lt;&gt;"",$AD93="")</formula>
    </cfRule>
  </conditionalFormatting>
  <conditionalFormatting sqref="AF93:AG93">
    <cfRule type="expression" dxfId="2316" priority="294">
      <formula>AND($D93&lt;&gt;"",$AF93="")</formula>
    </cfRule>
  </conditionalFormatting>
  <conditionalFormatting sqref="AH93:AI93">
    <cfRule type="expression" dxfId="2315" priority="293">
      <formula>AND($D93&lt;&gt;"",$AH93="")</formula>
    </cfRule>
  </conditionalFormatting>
  <conditionalFormatting sqref="AJ93:AK93">
    <cfRule type="expression" dxfId="2314" priority="292">
      <formula>AND($D93&lt;&gt;"",$AJ93="")</formula>
    </cfRule>
  </conditionalFormatting>
  <conditionalFormatting sqref="X94:Y94">
    <cfRule type="expression" dxfId="2313" priority="291">
      <formula>AND($D94&lt;&gt;"",$X94="")</formula>
    </cfRule>
  </conditionalFormatting>
  <conditionalFormatting sqref="Z94:AA94">
    <cfRule type="expression" dxfId="2312" priority="290">
      <formula>AND($D94&lt;&gt;"",$Z94="")</formula>
    </cfRule>
  </conditionalFormatting>
  <conditionalFormatting sqref="AB94:AC94">
    <cfRule type="expression" dxfId="2311" priority="289">
      <formula>AND($D94&lt;&gt;"",$AB94="")</formula>
    </cfRule>
  </conditionalFormatting>
  <conditionalFormatting sqref="AD94:AE94">
    <cfRule type="expression" dxfId="2310" priority="288">
      <formula>AND($D94&lt;&gt;"",$AD94="")</formula>
    </cfRule>
  </conditionalFormatting>
  <conditionalFormatting sqref="AF94:AG94">
    <cfRule type="expression" dxfId="2309" priority="287">
      <formula>AND($D94&lt;&gt;"",$AF94="")</formula>
    </cfRule>
  </conditionalFormatting>
  <conditionalFormatting sqref="AH94:AI94">
    <cfRule type="expression" dxfId="2308" priority="286">
      <formula>AND($D94&lt;&gt;"",$AH94="")</formula>
    </cfRule>
  </conditionalFormatting>
  <conditionalFormatting sqref="AJ94:AK94">
    <cfRule type="expression" dxfId="2307" priority="285">
      <formula>AND($D94&lt;&gt;"",$AJ94="")</formula>
    </cfRule>
  </conditionalFormatting>
  <conditionalFormatting sqref="X95:Y95">
    <cfRule type="expression" dxfId="2306" priority="284">
      <formula>AND($D95&lt;&gt;"",$X95="")</formula>
    </cfRule>
  </conditionalFormatting>
  <conditionalFormatting sqref="Z95:AA95">
    <cfRule type="expression" dxfId="2305" priority="283">
      <formula>AND($D95&lt;&gt;"",$Z95="")</formula>
    </cfRule>
  </conditionalFormatting>
  <conditionalFormatting sqref="AB95:AC95">
    <cfRule type="expression" dxfId="2304" priority="282">
      <formula>AND($D95&lt;&gt;"",$AB95="")</formula>
    </cfRule>
  </conditionalFormatting>
  <conditionalFormatting sqref="AD95:AE95">
    <cfRule type="expression" dxfId="2303" priority="281">
      <formula>AND($D95&lt;&gt;"",$AD95="")</formula>
    </cfRule>
  </conditionalFormatting>
  <conditionalFormatting sqref="AF95:AG95">
    <cfRule type="expression" dxfId="2302" priority="280">
      <formula>AND($D95&lt;&gt;"",$AF95="")</formula>
    </cfRule>
  </conditionalFormatting>
  <conditionalFormatting sqref="AH95:AI95">
    <cfRule type="expression" dxfId="2301" priority="279">
      <formula>AND($D95&lt;&gt;"",$AH95="")</formula>
    </cfRule>
  </conditionalFormatting>
  <conditionalFormatting sqref="AJ95:AK95">
    <cfRule type="expression" dxfId="2300" priority="278">
      <formula>AND($D95&lt;&gt;"",$AJ95="")</formula>
    </cfRule>
  </conditionalFormatting>
  <conditionalFormatting sqref="X104:Y104">
    <cfRule type="expression" dxfId="2299" priority="237">
      <formula>AND($D104&lt;&gt;"",$X104="")</formula>
    </cfRule>
  </conditionalFormatting>
  <conditionalFormatting sqref="Z104:AA104">
    <cfRule type="expression" dxfId="2298" priority="236">
      <formula>AND($D104&lt;&gt;"",$Z104="")</formula>
    </cfRule>
  </conditionalFormatting>
  <conditionalFormatting sqref="AB104:AC104">
    <cfRule type="expression" dxfId="2297" priority="235">
      <formula>AND($D104&lt;&gt;"",$AB104="")</formula>
    </cfRule>
  </conditionalFormatting>
  <conditionalFormatting sqref="AD104:AE104">
    <cfRule type="expression" dxfId="2296" priority="234">
      <formula>AND($D104&lt;&gt;"",$AD104="")</formula>
    </cfRule>
  </conditionalFormatting>
  <conditionalFormatting sqref="AF104:AG104">
    <cfRule type="expression" dxfId="2295" priority="233">
      <formula>AND($D104&lt;&gt;"",$AF104="")</formula>
    </cfRule>
  </conditionalFormatting>
  <conditionalFormatting sqref="AH104:AI104">
    <cfRule type="expression" dxfId="2294" priority="232">
      <formula>AND($D104&lt;&gt;"",$AH104="")</formula>
    </cfRule>
  </conditionalFormatting>
  <conditionalFormatting sqref="AJ104:AK104">
    <cfRule type="expression" dxfId="2293" priority="231">
      <formula>AND($D104&lt;&gt;"",$AJ104="")</formula>
    </cfRule>
  </conditionalFormatting>
  <conditionalFormatting sqref="X103:Y103">
    <cfRule type="expression" dxfId="2292" priority="244">
      <formula>AND($D103&lt;&gt;"",$X103="")</formula>
    </cfRule>
  </conditionalFormatting>
  <conditionalFormatting sqref="Z103:AA103">
    <cfRule type="expression" dxfId="2291" priority="243">
      <formula>AND($D103&lt;&gt;"",$Z103="")</formula>
    </cfRule>
  </conditionalFormatting>
  <conditionalFormatting sqref="AB103:AC103">
    <cfRule type="expression" dxfId="2290" priority="242">
      <formula>AND($D103&lt;&gt;"",$AB103="")</formula>
    </cfRule>
  </conditionalFormatting>
  <conditionalFormatting sqref="AD103:AE103">
    <cfRule type="expression" dxfId="2289" priority="241">
      <formula>AND($D103&lt;&gt;"",$AD103="")</formula>
    </cfRule>
  </conditionalFormatting>
  <conditionalFormatting sqref="AF103:AG103">
    <cfRule type="expression" dxfId="2288" priority="240">
      <formula>AND($D103&lt;&gt;"",$AF103="")</formula>
    </cfRule>
  </conditionalFormatting>
  <conditionalFormatting sqref="AH103:AI103">
    <cfRule type="expression" dxfId="2287" priority="239">
      <formula>AND($D103&lt;&gt;"",$AH103="")</formula>
    </cfRule>
  </conditionalFormatting>
  <conditionalFormatting sqref="AJ103:AK103">
    <cfRule type="expression" dxfId="2286" priority="238">
      <formula>AND($D103&lt;&gt;"",$AJ103="")</formula>
    </cfRule>
  </conditionalFormatting>
  <conditionalFormatting sqref="X105:Y105">
    <cfRule type="expression" dxfId="2285" priority="230">
      <formula>AND($D105&lt;&gt;"",$X105="")</formula>
    </cfRule>
  </conditionalFormatting>
  <conditionalFormatting sqref="Z105:AA105">
    <cfRule type="expression" dxfId="2284" priority="229">
      <formula>AND($D105&lt;&gt;"",$Z105="")</formula>
    </cfRule>
  </conditionalFormatting>
  <conditionalFormatting sqref="AB105:AC105">
    <cfRule type="expression" dxfId="2283" priority="228">
      <formula>AND($D105&lt;&gt;"",$AB105="")</formula>
    </cfRule>
  </conditionalFormatting>
  <conditionalFormatting sqref="AD105:AE105">
    <cfRule type="expression" dxfId="2282" priority="227">
      <formula>AND($D105&lt;&gt;"",$AD105="")</formula>
    </cfRule>
  </conditionalFormatting>
  <conditionalFormatting sqref="AF105:AG105">
    <cfRule type="expression" dxfId="2281" priority="226">
      <formula>AND($D105&lt;&gt;"",$AF105="")</formula>
    </cfRule>
  </conditionalFormatting>
  <conditionalFormatting sqref="AH105:AI105">
    <cfRule type="expression" dxfId="2280" priority="225">
      <formula>AND($D105&lt;&gt;"",$AH105="")</formula>
    </cfRule>
  </conditionalFormatting>
  <conditionalFormatting sqref="AJ105:AK105">
    <cfRule type="expression" dxfId="2279" priority="224">
      <formula>AND($D105&lt;&gt;"",$AJ105="")</formula>
    </cfRule>
  </conditionalFormatting>
  <conditionalFormatting sqref="X106:Y106">
    <cfRule type="expression" dxfId="2278" priority="223">
      <formula>AND($D106&lt;&gt;"",$X106="")</formula>
    </cfRule>
  </conditionalFormatting>
  <conditionalFormatting sqref="Z106:AA106">
    <cfRule type="expression" dxfId="2277" priority="222">
      <formula>AND($D106&lt;&gt;"",$Z106="")</formula>
    </cfRule>
  </conditionalFormatting>
  <conditionalFormatting sqref="AB106:AC106">
    <cfRule type="expression" dxfId="2276" priority="221">
      <formula>AND($D106&lt;&gt;"",$AB106="")</formula>
    </cfRule>
  </conditionalFormatting>
  <conditionalFormatting sqref="AD106:AE106">
    <cfRule type="expression" dxfId="2275" priority="220">
      <formula>AND($D106&lt;&gt;"",$AD106="")</formula>
    </cfRule>
  </conditionalFormatting>
  <conditionalFormatting sqref="AF106:AG106">
    <cfRule type="expression" dxfId="2274" priority="219">
      <formula>AND($D106&lt;&gt;"",$AF106="")</formula>
    </cfRule>
  </conditionalFormatting>
  <conditionalFormatting sqref="AH106:AI106">
    <cfRule type="expression" dxfId="2273" priority="218">
      <formula>AND($D106&lt;&gt;"",$AH106="")</formula>
    </cfRule>
  </conditionalFormatting>
  <conditionalFormatting sqref="AJ106:AK106">
    <cfRule type="expression" dxfId="2272" priority="217">
      <formula>AND($D106&lt;&gt;"",$AJ106="")</formula>
    </cfRule>
  </conditionalFormatting>
  <conditionalFormatting sqref="X107:Y107">
    <cfRule type="expression" dxfId="2271" priority="216">
      <formula>AND($D107&lt;&gt;"",$X107="")</formula>
    </cfRule>
  </conditionalFormatting>
  <conditionalFormatting sqref="Z107:AA107">
    <cfRule type="expression" dxfId="2270" priority="215">
      <formula>AND($D107&lt;&gt;"",$Z107="")</formula>
    </cfRule>
  </conditionalFormatting>
  <conditionalFormatting sqref="AB107:AC107">
    <cfRule type="expression" dxfId="2269" priority="214">
      <formula>AND($D107&lt;&gt;"",$AB107="")</formula>
    </cfRule>
  </conditionalFormatting>
  <conditionalFormatting sqref="AD107:AE107">
    <cfRule type="expression" dxfId="2268" priority="213">
      <formula>AND($D107&lt;&gt;"",$AD107="")</formula>
    </cfRule>
  </conditionalFormatting>
  <conditionalFormatting sqref="AF107:AG107">
    <cfRule type="expression" dxfId="2267" priority="212">
      <formula>AND($D107&lt;&gt;"",$AF107="")</formula>
    </cfRule>
  </conditionalFormatting>
  <conditionalFormatting sqref="AH107:AI107">
    <cfRule type="expression" dxfId="2266" priority="211">
      <formula>AND($D107&lt;&gt;"",$AH107="")</formula>
    </cfRule>
  </conditionalFormatting>
  <conditionalFormatting sqref="AJ107:AK107">
    <cfRule type="expression" dxfId="2265" priority="210">
      <formula>AND($D107&lt;&gt;"",$AJ107="")</formula>
    </cfRule>
  </conditionalFormatting>
  <conditionalFormatting sqref="X108:Y108">
    <cfRule type="expression" dxfId="2264" priority="209">
      <formula>AND($D108&lt;&gt;"",$X108="")</formula>
    </cfRule>
  </conditionalFormatting>
  <conditionalFormatting sqref="Z108:AA108">
    <cfRule type="expression" dxfId="2263" priority="208">
      <formula>AND($D108&lt;&gt;"",$Z108="")</formula>
    </cfRule>
  </conditionalFormatting>
  <conditionalFormatting sqref="AB108:AC108">
    <cfRule type="expression" dxfId="2262" priority="207">
      <formula>AND($D108&lt;&gt;"",$AB108="")</formula>
    </cfRule>
  </conditionalFormatting>
  <conditionalFormatting sqref="AD108:AE108">
    <cfRule type="expression" dxfId="2261" priority="206">
      <formula>AND($D108&lt;&gt;"",$AD108="")</formula>
    </cfRule>
  </conditionalFormatting>
  <conditionalFormatting sqref="AF108:AG108">
    <cfRule type="expression" dxfId="2260" priority="205">
      <formula>AND($D108&lt;&gt;"",$AF108="")</formula>
    </cfRule>
  </conditionalFormatting>
  <conditionalFormatting sqref="AH108:AI108">
    <cfRule type="expression" dxfId="2259" priority="204">
      <formula>AND($D108&lt;&gt;"",$AH108="")</formula>
    </cfRule>
  </conditionalFormatting>
  <conditionalFormatting sqref="AJ108:AK108">
    <cfRule type="expression" dxfId="2258" priority="203">
      <formula>AND($D108&lt;&gt;"",$AJ108="")</formula>
    </cfRule>
  </conditionalFormatting>
  <conditionalFormatting sqref="X109:Y109">
    <cfRule type="expression" dxfId="2257" priority="202">
      <formula>AND($D109&lt;&gt;"",$X109="")</formula>
    </cfRule>
  </conditionalFormatting>
  <conditionalFormatting sqref="Z109:AA109">
    <cfRule type="expression" dxfId="2256" priority="201">
      <formula>AND($D109&lt;&gt;"",$Z109="")</formula>
    </cfRule>
  </conditionalFormatting>
  <conditionalFormatting sqref="AB109:AC109">
    <cfRule type="expression" dxfId="2255" priority="200">
      <formula>AND($D109&lt;&gt;"",$AB109="")</formula>
    </cfRule>
  </conditionalFormatting>
  <conditionalFormatting sqref="AD109:AE109">
    <cfRule type="expression" dxfId="2254" priority="199">
      <formula>AND($D109&lt;&gt;"",$AD109="")</formula>
    </cfRule>
  </conditionalFormatting>
  <conditionalFormatting sqref="AF109:AG109">
    <cfRule type="expression" dxfId="2253" priority="198">
      <formula>AND($D109&lt;&gt;"",$AF109="")</formula>
    </cfRule>
  </conditionalFormatting>
  <conditionalFormatting sqref="AH109:AI109">
    <cfRule type="expression" dxfId="2252" priority="197">
      <formula>AND($D109&lt;&gt;"",$AH109="")</formula>
    </cfRule>
  </conditionalFormatting>
  <conditionalFormatting sqref="AJ109:AK109">
    <cfRule type="expression" dxfId="2251" priority="196">
      <formula>AND($D109&lt;&gt;"",$AJ109="")</formula>
    </cfRule>
  </conditionalFormatting>
  <conditionalFormatting sqref="X110:Y110">
    <cfRule type="expression" dxfId="2250" priority="195">
      <formula>AND($D110&lt;&gt;"",$X110="")</formula>
    </cfRule>
  </conditionalFormatting>
  <conditionalFormatting sqref="Z110:AA110">
    <cfRule type="expression" dxfId="2249" priority="194">
      <formula>AND($D110&lt;&gt;"",$Z110="")</formula>
    </cfRule>
  </conditionalFormatting>
  <conditionalFormatting sqref="AB110:AC110">
    <cfRule type="expression" dxfId="2248" priority="193">
      <formula>AND($D110&lt;&gt;"",$AB110="")</formula>
    </cfRule>
  </conditionalFormatting>
  <conditionalFormatting sqref="AD110:AE110">
    <cfRule type="expression" dxfId="2247" priority="192">
      <formula>AND($D110&lt;&gt;"",$AD110="")</formula>
    </cfRule>
  </conditionalFormatting>
  <conditionalFormatting sqref="AF110:AG110">
    <cfRule type="expression" dxfId="2246" priority="191">
      <formula>AND($D110&lt;&gt;"",$AF110="")</formula>
    </cfRule>
  </conditionalFormatting>
  <conditionalFormatting sqref="AH110:AI110">
    <cfRule type="expression" dxfId="2245" priority="190">
      <formula>AND($D110&lt;&gt;"",$AH110="")</formula>
    </cfRule>
  </conditionalFormatting>
  <conditionalFormatting sqref="AJ110:AK110">
    <cfRule type="expression" dxfId="2244" priority="189">
      <formula>AND($D110&lt;&gt;"",$AJ110="")</formula>
    </cfRule>
  </conditionalFormatting>
  <conditionalFormatting sqref="S143:W145">
    <cfRule type="expression" dxfId="2243" priority="40">
      <formula>$AM$144=x</formula>
    </cfRule>
  </conditionalFormatting>
  <conditionalFormatting sqref="AL143:AR145">
    <cfRule type="expression" dxfId="2242" priority="39">
      <formula>$T$144=x</formula>
    </cfRule>
  </conditionalFormatting>
  <conditionalFormatting sqref="R68:W72 R122:W126 R75:W75 R129:W133">
    <cfRule type="expression" dxfId="2241" priority="390">
      <formula>$BL$230=1</formula>
    </cfRule>
  </conditionalFormatting>
  <conditionalFormatting sqref="AK12">
    <cfRule type="expression" dxfId="2240" priority="391">
      <formula>$BL$230=1</formula>
    </cfRule>
  </conditionalFormatting>
  <conditionalFormatting sqref="BF18">
    <cfRule type="expression" dxfId="2239" priority="37">
      <formula>$BL$230=1</formula>
    </cfRule>
  </conditionalFormatting>
  <conditionalFormatting sqref="X102:Y102">
    <cfRule type="expression" dxfId="2238" priority="29">
      <formula>AND($D102&lt;&gt;"",$X102="")</formula>
    </cfRule>
  </conditionalFormatting>
  <conditionalFormatting sqref="Z102:AA102">
    <cfRule type="expression" dxfId="2237" priority="28">
      <formula>AND($D102&lt;&gt;"",$Z102="")</formula>
    </cfRule>
  </conditionalFormatting>
  <conditionalFormatting sqref="AB102:AC102">
    <cfRule type="expression" dxfId="2236" priority="27">
      <formula>AND($D102&lt;&gt;"",$AB102="")</formula>
    </cfRule>
  </conditionalFormatting>
  <conditionalFormatting sqref="AD102:AE102">
    <cfRule type="expression" dxfId="2235" priority="26">
      <formula>AND($D102&lt;&gt;"",$AD102="")</formula>
    </cfRule>
  </conditionalFormatting>
  <conditionalFormatting sqref="AF102:AG102">
    <cfRule type="expression" dxfId="2234" priority="25">
      <formula>AND($D102&lt;&gt;"",$AF102="")</formula>
    </cfRule>
  </conditionalFormatting>
  <conditionalFormatting sqref="AH102:AI102">
    <cfRule type="expression" dxfId="2233" priority="24">
      <formula>AND($D102&lt;&gt;"",$AH102="")</formula>
    </cfRule>
  </conditionalFormatting>
  <conditionalFormatting sqref="AJ102:AK102">
    <cfRule type="expression" dxfId="2232" priority="23">
      <formula>AND($D102&lt;&gt;"",$AJ102="")</formula>
    </cfRule>
  </conditionalFormatting>
  <conditionalFormatting sqref="X101:Y101">
    <cfRule type="expression" dxfId="2231" priority="36">
      <formula>AND($D101&lt;&gt;"",$X101="")</formula>
    </cfRule>
  </conditionalFormatting>
  <conditionalFormatting sqref="Z101:AA101">
    <cfRule type="expression" dxfId="2230" priority="35">
      <formula>AND($D101&lt;&gt;"",$Z101="")</formula>
    </cfRule>
  </conditionalFormatting>
  <conditionalFormatting sqref="AB101:AC101">
    <cfRule type="expression" dxfId="2229" priority="34">
      <formula>AND($D101&lt;&gt;"",$AB101="")</formula>
    </cfRule>
  </conditionalFormatting>
  <conditionalFormatting sqref="AD101:AE101">
    <cfRule type="expression" dxfId="2228" priority="33">
      <formula>AND($D101&lt;&gt;"",$AD101="")</formula>
    </cfRule>
  </conditionalFormatting>
  <conditionalFormatting sqref="AF101:AG101">
    <cfRule type="expression" dxfId="2227" priority="32">
      <formula>AND($D101&lt;&gt;"",$AF101="")</formula>
    </cfRule>
  </conditionalFormatting>
  <conditionalFormatting sqref="AH101:AI101">
    <cfRule type="expression" dxfId="2226" priority="31">
      <formula>AND($D101&lt;&gt;"",$AH101="")</formula>
    </cfRule>
  </conditionalFormatting>
  <conditionalFormatting sqref="AJ101:AK101">
    <cfRule type="expression" dxfId="2225" priority="30">
      <formula>AND($D101&lt;&gt;"",$AJ101="")</formula>
    </cfRule>
  </conditionalFormatting>
  <conditionalFormatting sqref="D176:BG179 D189:BG198 E180:BG188">
    <cfRule type="expression" dxfId="2224" priority="22">
      <formula>$AM$144=x</formula>
    </cfRule>
  </conditionalFormatting>
  <conditionalFormatting sqref="X87:Y87">
    <cfRule type="expression" dxfId="2223" priority="16">
      <formula>AND($D87&lt;&gt;"",$X87="")</formula>
    </cfRule>
  </conditionalFormatting>
  <conditionalFormatting sqref="Z87:AA87">
    <cfRule type="expression" dxfId="2222" priority="15">
      <formula>AND($D87&lt;&gt;"",$Z87="")</formula>
    </cfRule>
  </conditionalFormatting>
  <conditionalFormatting sqref="AB87:AC87">
    <cfRule type="expression" dxfId="2221" priority="14">
      <formula>AND($D87&lt;&gt;"",$AB87="")</formula>
    </cfRule>
  </conditionalFormatting>
  <conditionalFormatting sqref="AD87:AE87">
    <cfRule type="expression" dxfId="2220" priority="13">
      <formula>AND($D87&lt;&gt;"",$AD87="")</formula>
    </cfRule>
  </conditionalFormatting>
  <conditionalFormatting sqref="AF87:AG87">
    <cfRule type="expression" dxfId="2219" priority="12">
      <formula>AND($D87&lt;&gt;"",$AF87="")</formula>
    </cfRule>
  </conditionalFormatting>
  <conditionalFormatting sqref="AH87:AI87">
    <cfRule type="expression" dxfId="2218" priority="11">
      <formula>AND($D87&lt;&gt;"",$AH87="")</formula>
    </cfRule>
  </conditionalFormatting>
  <conditionalFormatting sqref="AJ87:AK87">
    <cfRule type="expression" dxfId="2217" priority="10">
      <formula>AND($D87&lt;&gt;"",$AJ87="")</formula>
    </cfRule>
  </conditionalFormatting>
  <conditionalFormatting sqref="X88:Y88">
    <cfRule type="expression" dxfId="2216" priority="9">
      <formula>AND($D88&lt;&gt;"",$X88="")</formula>
    </cfRule>
  </conditionalFormatting>
  <conditionalFormatting sqref="Z88:AA88">
    <cfRule type="expression" dxfId="2215" priority="8">
      <formula>AND($D88&lt;&gt;"",$Z88="")</formula>
    </cfRule>
  </conditionalFormatting>
  <conditionalFormatting sqref="AB88:AC88">
    <cfRule type="expression" dxfId="2214" priority="7">
      <formula>AND($D88&lt;&gt;"",$AB88="")</formula>
    </cfRule>
  </conditionalFormatting>
  <conditionalFormatting sqref="AD88:AE88">
    <cfRule type="expression" dxfId="2213" priority="6">
      <formula>AND($D88&lt;&gt;"",$AD88="")</formula>
    </cfRule>
  </conditionalFormatting>
  <conditionalFormatting sqref="AF88:AG88">
    <cfRule type="expression" dxfId="2212" priority="5">
      <formula>AND($D88&lt;&gt;"",$AF88="")</formula>
    </cfRule>
  </conditionalFormatting>
  <conditionalFormatting sqref="AH88:AI88">
    <cfRule type="expression" dxfId="2211" priority="4">
      <formula>AND($D88&lt;&gt;"",$AH88="")</formula>
    </cfRule>
  </conditionalFormatting>
  <conditionalFormatting sqref="AJ88:AK88">
    <cfRule type="expression" dxfId="2210" priority="3">
      <formula>AND($D88&lt;&gt;"",$AJ88="")</formula>
    </cfRule>
  </conditionalFormatting>
  <conditionalFormatting sqref="E66:H66">
    <cfRule type="expression" dxfId="2209" priority="2">
      <formula>$I$66&lt;&gt;""</formula>
    </cfRule>
  </conditionalFormatting>
  <conditionalFormatting sqref="R76:W80">
    <cfRule type="expression" dxfId="2208" priority="1">
      <formula>$BL$231=1</formula>
    </cfRule>
  </conditionalFormatting>
  <dataValidations count="21">
    <dataValidation type="list" allowBlank="1" showInputMessage="1" showErrorMessage="1" sqref="D38:I47">
      <formula1>Agente_generador_internas</formula1>
    </dataValidation>
    <dataValidation type="list" allowBlank="1" showInputMessage="1" showErrorMessage="1" sqref="D50:I59">
      <formula1>Agente_generador_externas</formula1>
    </dataValidation>
    <dataValidation type="list" allowBlank="1" showInputMessage="1" showErrorMessage="1" sqref="T144 AM144">
      <formula1>x</formula1>
    </dataValidation>
    <dataValidation showInputMessage="1" showErrorMessage="1" sqref="D204:D213"/>
    <dataValidation allowBlank="1" showInputMessage="1" sqref="X17"/>
    <dataValidation type="list" allowBlank="1" showErrorMessage="1" promptTitle="Seleccione según corresponda" sqref="D28:AB33">
      <formula1>IF($AK$12=1,Trámites_y_OPAS_afectados,IF($AK$12=2,Objetivos_estratégicos,IF($AK$12=3,Trámites_y_OPAS_afectados,IF($AK$12=4,Trámites_y_OPAS_afectados,IF($AK$12=5,Objetivos_estratégicos)))))</formula1>
    </dataValidation>
    <dataValidation type="list" allowBlank="1" showInputMessage="1" sqref="AD28">
      <formula1>IF($AK$12=1,Otros_procesos_afectados,IF($AK$12=2,Otros_procesos_afectados,IF($AK$12=3,Otros_procesos_afectados,IF($AK$12=4,Otros_procesos_afectados,IF($AK$12=5,Otros_procesos_afectados)))))</formula1>
    </dataValidation>
    <dataValidation type="list" allowBlank="1" showInputMessage="1" showErrorMessage="1" sqref="X101:Y110 X86:Y95">
      <formula1>IF($D86&lt;&gt;"",Pregunta1)</formula1>
    </dataValidation>
    <dataValidation type="list" allowBlank="1" showInputMessage="1" showErrorMessage="1" sqref="Z101:AA110 Z86:AA95">
      <formula1>IF($D86&lt;&gt;"",Pregunta2)</formula1>
    </dataValidation>
    <dataValidation type="list" allowBlank="1" showInputMessage="1" showErrorMessage="1" sqref="AB101:AC110 AB86:AC95">
      <formula1>IF($D86&lt;&gt;"",Pregunta3)</formula1>
    </dataValidation>
    <dataValidation type="list" allowBlank="1" showInputMessage="1" showErrorMessage="1" sqref="AD101:AE110 AD86:AE95">
      <formula1>IF($D86&lt;&gt;"",Pregunta4)</formula1>
    </dataValidation>
    <dataValidation type="list" allowBlank="1" showInputMessage="1" showErrorMessage="1" sqref="AF101:AG110 AF86:AG95">
      <formula1>IF($D86&lt;&gt;"",Pregunta5)</formula1>
    </dataValidation>
    <dataValidation type="list" allowBlank="1" showInputMessage="1" showErrorMessage="1" sqref="AH101:AI110 AH86:AI95">
      <formula1>IF($D86&lt;&gt;"",Pregunta6)</formula1>
    </dataValidation>
    <dataValidation type="list" allowBlank="1" showInputMessage="1" showErrorMessage="1" sqref="AJ101:AK110 AJ86:AK95">
      <formula1>IF($D86&lt;&gt;"",Pregunta7)</formula1>
    </dataValidation>
    <dataValidation type="list" allowBlank="1" showInputMessage="1" showErrorMessage="1" sqref="AN86:AQ95 AN101:AQ110">
      <formula1>IF($D86&lt;&gt;"",Pregunta8)</formula1>
    </dataValidation>
    <dataValidation type="list" allowBlank="1" showInputMessage="1" showErrorMessage="1" sqref="AT26 AY23:AY24">
      <formula1>Clase_riesgo</formula1>
    </dataValidation>
    <dataValidation type="date" allowBlank="1" showInputMessage="1" showErrorMessage="1" sqref="AX9:BF9">
      <formula1>42370</formula1>
      <formula2>43830</formula2>
    </dataValidation>
    <dataValidation type="date" operator="greaterThanOrEqual" allowBlank="1" showInputMessage="1" showErrorMessage="1" errorTitle="Error de fecha" error="La fecha final debe ser mayor o igual a la inicial." sqref="BG154:BG173 BG179:BG198">
      <formula1>BA154</formula1>
    </dataValidation>
    <dataValidation type="list" allowBlank="1" showInputMessage="1" showErrorMessage="1" sqref="E189:U198">
      <formula1>$BK$188:$BK$198</formula1>
    </dataValidation>
    <dataValidation type="list" allowBlank="1" showInputMessage="1" showErrorMessage="1" sqref="V12:AJ12">
      <formula1>Enfoque</formula1>
    </dataValidation>
    <dataValidation type="list" showInputMessage="1" showErrorMessage="1" sqref="E179:U188">
      <formula1>$BK$176:$BK$186</formula1>
    </dataValidation>
  </dataValidations>
  <hyperlinks>
    <hyperlink ref="E65:H65" location="Frecuencia!C5" display="Frecuencia"/>
    <hyperlink ref="E66:H66" location="Factibilidad!C12" display="Factibilidad"/>
    <hyperlink ref="E74:H74" location="Enc_Imp_Corrupción!D3" display="Enc_Imp_Corrupción!D3"/>
    <hyperlink ref="I74:L74" location="Imp_Est_Pro_Seg!C5" display="Imp_Est_Pro_Seg!C5"/>
    <hyperlink ref="M74:P74" location="Imp_Est_Pro_Seg!C5" display="G. Procesos"/>
    <hyperlink ref="E75:H75" location="'Inventario de Activos'!AA6" display="Seguridad Inf."/>
    <hyperlink ref="I75:L75" location="Imp_oportunidad!C5" display="Imp_oportunidad!C5"/>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13 de noviembre de 2018</oddFooter>
  </headerFooter>
  <rowBreaks count="1" manualBreakCount="1">
    <brk id="112"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4930" r:id="rId4" name="Check Box 2">
              <controlPr defaultSize="0" autoFill="0" autoLine="0" autoPict="0">
                <anchor moveWithCells="1">
                  <from>
                    <xdr:col>16</xdr:col>
                    <xdr:colOff>104775</xdr:colOff>
                    <xdr:row>24</xdr:row>
                    <xdr:rowOff>47625</xdr:rowOff>
                  </from>
                  <to>
                    <xdr:col>17</xdr:col>
                    <xdr:colOff>95250</xdr:colOff>
                    <xdr:row>24</xdr:row>
                    <xdr:rowOff>361950</xdr:rowOff>
                  </to>
                </anchor>
              </controlPr>
            </control>
          </mc:Choice>
        </mc:AlternateContent>
        <mc:AlternateContent xmlns:mc="http://schemas.openxmlformats.org/markup-compatibility/2006">
          <mc:Choice Requires="x14">
            <control shapeId="124931" r:id="rId5" name="Check Box 3">
              <controlPr defaultSize="0" autoFill="0" autoLine="0" autoPict="0">
                <anchor moveWithCells="1">
                  <from>
                    <xdr:col>19</xdr:col>
                    <xdr:colOff>57150</xdr:colOff>
                    <xdr:row>24</xdr:row>
                    <xdr:rowOff>66675</xdr:rowOff>
                  </from>
                  <to>
                    <xdr:col>20</xdr:col>
                    <xdr:colOff>142875</xdr:colOff>
                    <xdr:row>24</xdr:row>
                    <xdr:rowOff>361950</xdr:rowOff>
                  </to>
                </anchor>
              </controlPr>
            </control>
          </mc:Choice>
        </mc:AlternateContent>
        <mc:AlternateContent xmlns:mc="http://schemas.openxmlformats.org/markup-compatibility/2006">
          <mc:Choice Requires="x14">
            <control shapeId="124932" r:id="rId6" name="Check Box 4">
              <controlPr defaultSize="0" autoFill="0" autoLine="0" autoPict="0">
                <anchor moveWithCells="1">
                  <from>
                    <xdr:col>29</xdr:col>
                    <xdr:colOff>276225</xdr:colOff>
                    <xdr:row>24</xdr:row>
                    <xdr:rowOff>47625</xdr:rowOff>
                  </from>
                  <to>
                    <xdr:col>30</xdr:col>
                    <xdr:colOff>219075</xdr:colOff>
                    <xdr:row>24</xdr:row>
                    <xdr:rowOff>361950</xdr:rowOff>
                  </to>
                </anchor>
              </controlPr>
            </control>
          </mc:Choice>
        </mc:AlternateContent>
        <mc:AlternateContent xmlns:mc="http://schemas.openxmlformats.org/markup-compatibility/2006">
          <mc:Choice Requires="x14">
            <control shapeId="124933" r:id="rId7" name="Check Box 5">
              <controlPr defaultSize="0" autoFill="0" autoLine="0" autoPict="0">
                <anchor moveWithCells="1">
                  <from>
                    <xdr:col>31</xdr:col>
                    <xdr:colOff>352425</xdr:colOff>
                    <xdr:row>24</xdr:row>
                    <xdr:rowOff>57150</xdr:rowOff>
                  </from>
                  <to>
                    <xdr:col>32</xdr:col>
                    <xdr:colOff>247650</xdr:colOff>
                    <xdr:row>24</xdr:row>
                    <xdr:rowOff>342900</xdr:rowOff>
                  </to>
                </anchor>
              </controlPr>
            </control>
          </mc:Choice>
        </mc:AlternateContent>
        <mc:AlternateContent xmlns:mc="http://schemas.openxmlformats.org/markup-compatibility/2006">
          <mc:Choice Requires="x14">
            <control shapeId="124934" r:id="rId8" name="Check Box 6">
              <controlPr defaultSize="0" autoFill="0" autoLine="0" autoPict="0">
                <anchor moveWithCells="1">
                  <from>
                    <xdr:col>44</xdr:col>
                    <xdr:colOff>247650</xdr:colOff>
                    <xdr:row>24</xdr:row>
                    <xdr:rowOff>47625</xdr:rowOff>
                  </from>
                  <to>
                    <xdr:col>45</xdr:col>
                    <xdr:colOff>95250</xdr:colOff>
                    <xdr:row>24</xdr:row>
                    <xdr:rowOff>361950</xdr:rowOff>
                  </to>
                </anchor>
              </controlPr>
            </control>
          </mc:Choice>
        </mc:AlternateContent>
        <mc:AlternateContent xmlns:mc="http://schemas.openxmlformats.org/markup-compatibility/2006">
          <mc:Choice Requires="x14">
            <control shapeId="124935" r:id="rId9" name="Check Box 7">
              <controlPr defaultSize="0" autoFill="0" autoLine="0" autoPict="0">
                <anchor moveWithCells="1">
                  <from>
                    <xdr:col>48</xdr:col>
                    <xdr:colOff>19050</xdr:colOff>
                    <xdr:row>24</xdr:row>
                    <xdr:rowOff>57150</xdr:rowOff>
                  </from>
                  <to>
                    <xdr:col>49</xdr:col>
                    <xdr:colOff>95250</xdr:colOff>
                    <xdr:row>24</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6" id="{3A3395D1-5DF9-4412-8230-BC044B92F4D3}">
            <xm:f>OR($AP$67=Datos!$S$5,$AP$67=Datos!$T$5)</xm:f>
            <x14:dxf>
              <fill>
                <patternFill>
                  <bgColor rgb="FF92D050"/>
                </patternFill>
              </fill>
            </x14:dxf>
          </x14:cfRule>
          <x14:cfRule type="expression" priority="387" id="{F97C0E06-8035-42A9-872D-6ADCABE95F4C}">
            <xm:f>OR($AP$67=Datos!$S$4,$AP$67=Datos!$T$4)</xm:f>
            <x14:dxf>
              <fill>
                <patternFill>
                  <bgColor rgb="FFFFFF00"/>
                </patternFill>
              </fill>
            </x14:dxf>
          </x14:cfRule>
          <x14:cfRule type="expression" priority="388" id="{45C9B2A8-028B-447A-AF5E-F5D8CB23B5C9}">
            <xm:f>OR($AP$67=Datos!$S$3,$AP$67=Datos!$T$3)</xm:f>
            <x14:dxf>
              <fill>
                <patternFill>
                  <bgColor rgb="FFFFC000"/>
                </patternFill>
              </fill>
            </x14:dxf>
          </x14:cfRule>
          <x14:cfRule type="expression" priority="389" id="{75FE9CF3-1DA5-4E5E-8C03-28E1E2D1967C}">
            <xm:f>OR($AP$67=Datos!$S$2,$AP$67=Datos!$T$2)</xm:f>
            <x14:dxf>
              <fill>
                <patternFill>
                  <bgColor rgb="FFFF0000"/>
                </patternFill>
              </fill>
            </x14:dxf>
          </x14:cfRule>
          <xm:sqref>AP67</xm:sqref>
        </x14:conditionalFormatting>
        <x14:conditionalFormatting xmlns:xm="http://schemas.microsoft.com/office/excel/2006/main">
          <x14:cfRule type="expression" priority="373" id="{41023F92-4691-4408-9036-6860A2BED05E}">
            <xm:f>OR($AP$125=Datos!$S$2,$AP$125=Datos!$T$2)</xm:f>
            <x14:dxf>
              <fill>
                <patternFill>
                  <bgColor rgb="FFFF0000"/>
                </patternFill>
              </fill>
            </x14:dxf>
          </x14:cfRule>
          <x14:cfRule type="expression" priority="374" id="{D0A625EC-6BEE-4612-AD36-634FD5F01136}">
            <xm:f>OR($AP$125=Datos!$S$3,$AP$125=Datos!$T$3)</xm:f>
            <x14:dxf>
              <fill>
                <patternFill>
                  <bgColor rgb="FFFFC000"/>
                </patternFill>
              </fill>
            </x14:dxf>
          </x14:cfRule>
          <x14:cfRule type="expression" priority="375" id="{A17F3F1D-C317-44C0-B0E2-51D60ADB6DA4}">
            <xm:f>OR($AP$125=Datos!$S$4,$AP$125=Datos!$T$4)</xm:f>
            <x14:dxf>
              <fill>
                <patternFill>
                  <bgColor rgb="FFFFFF00"/>
                </patternFill>
              </fill>
            </x14:dxf>
          </x14:cfRule>
          <x14:cfRule type="expression" priority="376" id="{8D5F7DD1-176B-455E-97C4-357139DE6185}">
            <xm:f>OR($AP$125=Datos!$S$5,$AP$125=Datos!$T$5)</xm:f>
            <x14:dxf>
              <fill>
                <patternFill>
                  <bgColor rgb="FF92D050"/>
                </patternFill>
              </fill>
            </x14:dxf>
          </x14:cfRule>
          <xm:sqref>AP125</xm:sqref>
        </x14:conditionalFormatting>
        <x14:conditionalFormatting xmlns:xm="http://schemas.microsoft.com/office/excel/2006/main">
          <x14:cfRule type="cellIs" priority="277" operator="equal" id="{16C351EC-8016-44B0-B4BE-2225159047F0}">
            <xm:f>Datos!$AO$2</xm:f>
            <x14:dxf>
              <fill>
                <patternFill>
                  <bgColor rgb="FF92D050"/>
                </patternFill>
              </fill>
            </x14:dxf>
          </x14:cfRule>
          <x14:cfRule type="cellIs" priority="330" operator="equal" id="{46EA3DB1-1C2F-4252-A6FB-29BEA6018793}">
            <xm:f>Datos!$AO$4</xm:f>
            <x14:dxf>
              <fill>
                <patternFill>
                  <bgColor theme="5" tint="0.39994506668294322"/>
                </patternFill>
              </fill>
            </x14:dxf>
          </x14:cfRule>
          <x14:cfRule type="cellIs" priority="331" operator="equal" id="{EBB2EAF2-6C48-489C-B677-F10B0E7A2E5B}">
            <xm:f>Datos!$AO$3</xm:f>
            <x14:dxf>
              <fill>
                <patternFill>
                  <bgColor rgb="FFFFFF00"/>
                </patternFill>
              </fill>
            </x14:dxf>
          </x14:cfRule>
          <xm:sqref>AL86</xm:sqref>
        </x14:conditionalFormatting>
        <x14:conditionalFormatting xmlns:xm="http://schemas.microsoft.com/office/excel/2006/main">
          <x14:cfRule type="cellIs" priority="274" operator="equal" id="{224CD652-ECFA-4364-AE2C-BF9743409C9C}">
            <xm:f>Datos!$AO$2</xm:f>
            <x14:dxf>
              <fill>
                <patternFill>
                  <bgColor rgb="FF92D050"/>
                </patternFill>
              </fill>
            </x14:dxf>
          </x14:cfRule>
          <x14:cfRule type="cellIs" priority="275" operator="equal" id="{631B0A31-B5F1-4EC3-8DEC-028AB91F84C4}">
            <xm:f>Datos!$AO$4</xm:f>
            <x14:dxf>
              <fill>
                <patternFill>
                  <bgColor theme="5" tint="0.39994506668294322"/>
                </patternFill>
              </fill>
            </x14:dxf>
          </x14:cfRule>
          <x14:cfRule type="cellIs" priority="276" operator="equal" id="{67B131CE-72F4-4104-9DCC-4B2A31FBB645}">
            <xm:f>Datos!$AO$3</xm:f>
            <x14:dxf>
              <fill>
                <patternFill>
                  <bgColor rgb="FFFFFF00"/>
                </patternFill>
              </fill>
            </x14:dxf>
          </x14:cfRule>
          <xm:sqref>AL87</xm:sqref>
        </x14:conditionalFormatting>
        <x14:conditionalFormatting xmlns:xm="http://schemas.microsoft.com/office/excel/2006/main">
          <x14:cfRule type="cellIs" priority="271" operator="equal" id="{A3F93C45-5801-4E0E-BD18-7800C720E120}">
            <xm:f>Datos!$AO$2</xm:f>
            <x14:dxf>
              <fill>
                <patternFill>
                  <bgColor rgb="FF92D050"/>
                </patternFill>
              </fill>
            </x14:dxf>
          </x14:cfRule>
          <x14:cfRule type="cellIs" priority="272" operator="equal" id="{9285C734-8E90-4FBE-B7C2-AE39DD04776E}">
            <xm:f>Datos!$AO$4</xm:f>
            <x14:dxf>
              <fill>
                <patternFill>
                  <bgColor theme="5" tint="0.39994506668294322"/>
                </patternFill>
              </fill>
            </x14:dxf>
          </x14:cfRule>
          <x14:cfRule type="cellIs" priority="273" operator="equal" id="{0351775C-C51E-4B77-A59E-CF4675195142}">
            <xm:f>Datos!$AO$3</xm:f>
            <x14:dxf>
              <fill>
                <patternFill>
                  <bgColor rgb="FFFFFF00"/>
                </patternFill>
              </fill>
            </x14:dxf>
          </x14:cfRule>
          <xm:sqref>AL88</xm:sqref>
        </x14:conditionalFormatting>
        <x14:conditionalFormatting xmlns:xm="http://schemas.microsoft.com/office/excel/2006/main">
          <x14:cfRule type="cellIs" priority="268" operator="equal" id="{E12F3D7E-98F2-4B86-8604-C9F62A63A690}">
            <xm:f>Datos!$AO$2</xm:f>
            <x14:dxf>
              <fill>
                <patternFill>
                  <bgColor rgb="FF92D050"/>
                </patternFill>
              </fill>
            </x14:dxf>
          </x14:cfRule>
          <x14:cfRule type="cellIs" priority="269" operator="equal" id="{EF75306A-12CE-43DE-A6DB-4E2961CDC1AD}">
            <xm:f>Datos!$AO$4</xm:f>
            <x14:dxf>
              <fill>
                <patternFill>
                  <bgColor theme="5" tint="0.39994506668294322"/>
                </patternFill>
              </fill>
            </x14:dxf>
          </x14:cfRule>
          <x14:cfRule type="cellIs" priority="270" operator="equal" id="{E46AC687-8404-4FC2-B8CD-98E9074ED644}">
            <xm:f>Datos!$AO$3</xm:f>
            <x14:dxf>
              <fill>
                <patternFill>
                  <bgColor rgb="FFFFFF00"/>
                </patternFill>
              </fill>
            </x14:dxf>
          </x14:cfRule>
          <xm:sqref>AL89</xm:sqref>
        </x14:conditionalFormatting>
        <x14:conditionalFormatting xmlns:xm="http://schemas.microsoft.com/office/excel/2006/main">
          <x14:cfRule type="cellIs" priority="265" operator="equal" id="{C8B097D3-A78F-477B-9650-61E460C2B48D}">
            <xm:f>Datos!$AO$2</xm:f>
            <x14:dxf>
              <fill>
                <patternFill>
                  <bgColor rgb="FF92D050"/>
                </patternFill>
              </fill>
            </x14:dxf>
          </x14:cfRule>
          <x14:cfRule type="cellIs" priority="266" operator="equal" id="{46BCD111-A474-4F73-B0A4-3647EA0FBA30}">
            <xm:f>Datos!$AO$4</xm:f>
            <x14:dxf>
              <fill>
                <patternFill>
                  <bgColor theme="5" tint="0.39994506668294322"/>
                </patternFill>
              </fill>
            </x14:dxf>
          </x14:cfRule>
          <x14:cfRule type="cellIs" priority="267" operator="equal" id="{78B667D5-F2CF-43A9-8D2D-AD1CA17FF04B}">
            <xm:f>Datos!$AO$3</xm:f>
            <x14:dxf>
              <fill>
                <patternFill>
                  <bgColor rgb="FFFFFF00"/>
                </patternFill>
              </fill>
            </x14:dxf>
          </x14:cfRule>
          <xm:sqref>AL90</xm:sqref>
        </x14:conditionalFormatting>
        <x14:conditionalFormatting xmlns:xm="http://schemas.microsoft.com/office/excel/2006/main">
          <x14:cfRule type="cellIs" priority="262" operator="equal" id="{BBC93151-AF4C-4EA9-84E9-07DF9D37A065}">
            <xm:f>Datos!$AO$2</xm:f>
            <x14:dxf>
              <fill>
                <patternFill>
                  <bgColor rgb="FF92D050"/>
                </patternFill>
              </fill>
            </x14:dxf>
          </x14:cfRule>
          <x14:cfRule type="cellIs" priority="263" operator="equal" id="{73B18421-1686-4781-8FE1-398CBE2A52A5}">
            <xm:f>Datos!$AO$4</xm:f>
            <x14:dxf>
              <fill>
                <patternFill>
                  <bgColor theme="5" tint="0.39994506668294322"/>
                </patternFill>
              </fill>
            </x14:dxf>
          </x14:cfRule>
          <x14:cfRule type="cellIs" priority="264" operator="equal" id="{63676C2A-FA6B-4C15-A558-68ECBE930D2A}">
            <xm:f>Datos!$AO$3</xm:f>
            <x14:dxf>
              <fill>
                <patternFill>
                  <bgColor rgb="FFFFFF00"/>
                </patternFill>
              </fill>
            </x14:dxf>
          </x14:cfRule>
          <xm:sqref>AL91</xm:sqref>
        </x14:conditionalFormatting>
        <x14:conditionalFormatting xmlns:xm="http://schemas.microsoft.com/office/excel/2006/main">
          <x14:cfRule type="cellIs" priority="259" operator="equal" id="{DE178935-060B-4AA3-AF93-ACDD63F6BCE3}">
            <xm:f>Datos!$AO$2</xm:f>
            <x14:dxf>
              <fill>
                <patternFill>
                  <bgColor rgb="FF92D050"/>
                </patternFill>
              </fill>
            </x14:dxf>
          </x14:cfRule>
          <x14:cfRule type="cellIs" priority="260" operator="equal" id="{A2A680AA-2A1F-4116-A67E-02E9B734DB6C}">
            <xm:f>Datos!$AO$4</xm:f>
            <x14:dxf>
              <fill>
                <patternFill>
                  <bgColor theme="5" tint="0.39994506668294322"/>
                </patternFill>
              </fill>
            </x14:dxf>
          </x14:cfRule>
          <x14:cfRule type="cellIs" priority="261" operator="equal" id="{163C66DC-BB21-4871-8386-D6DA71548850}">
            <xm:f>Datos!$AO$3</xm:f>
            <x14:dxf>
              <fill>
                <patternFill>
                  <bgColor rgb="FFFFFF00"/>
                </patternFill>
              </fill>
            </x14:dxf>
          </x14:cfRule>
          <xm:sqref>AL92</xm:sqref>
        </x14:conditionalFormatting>
        <x14:conditionalFormatting xmlns:xm="http://schemas.microsoft.com/office/excel/2006/main">
          <x14:cfRule type="cellIs" priority="256" operator="equal" id="{A63D9638-FD73-4883-B3DB-8C7108CD9604}">
            <xm:f>Datos!$AO$2</xm:f>
            <x14:dxf>
              <fill>
                <patternFill>
                  <bgColor rgb="FF92D050"/>
                </patternFill>
              </fill>
            </x14:dxf>
          </x14:cfRule>
          <x14:cfRule type="cellIs" priority="257" operator="equal" id="{7B87339F-8C88-4C5F-A616-8EFCC3A6667B}">
            <xm:f>Datos!$AO$4</xm:f>
            <x14:dxf>
              <fill>
                <patternFill>
                  <bgColor theme="5" tint="0.39994506668294322"/>
                </patternFill>
              </fill>
            </x14:dxf>
          </x14:cfRule>
          <x14:cfRule type="cellIs" priority="258" operator="equal" id="{A81CEFE8-D13C-4161-9D3B-DF4EBB066EA5}">
            <xm:f>Datos!$AO$3</xm:f>
            <x14:dxf>
              <fill>
                <patternFill>
                  <bgColor rgb="FFFFFF00"/>
                </patternFill>
              </fill>
            </x14:dxf>
          </x14:cfRule>
          <xm:sqref>AL93</xm:sqref>
        </x14:conditionalFormatting>
        <x14:conditionalFormatting xmlns:xm="http://schemas.microsoft.com/office/excel/2006/main">
          <x14:cfRule type="cellIs" priority="253" operator="equal" id="{10773C20-2284-451C-8041-86FB6658C569}">
            <xm:f>Datos!$AO$2</xm:f>
            <x14:dxf>
              <fill>
                <patternFill>
                  <bgColor rgb="FF92D050"/>
                </patternFill>
              </fill>
            </x14:dxf>
          </x14:cfRule>
          <x14:cfRule type="cellIs" priority="254" operator="equal" id="{3F474EC7-6B7B-4140-A226-24F236F437A5}">
            <xm:f>Datos!$AO$4</xm:f>
            <x14:dxf>
              <fill>
                <patternFill>
                  <bgColor theme="5" tint="0.39994506668294322"/>
                </patternFill>
              </fill>
            </x14:dxf>
          </x14:cfRule>
          <x14:cfRule type="cellIs" priority="255" operator="equal" id="{7D1C4DB2-C841-4CEC-8906-8083B9357ED4}">
            <xm:f>Datos!$AO$3</xm:f>
            <x14:dxf>
              <fill>
                <patternFill>
                  <bgColor rgb="FFFFFF00"/>
                </patternFill>
              </fill>
            </x14:dxf>
          </x14:cfRule>
          <xm:sqref>AL94</xm:sqref>
        </x14:conditionalFormatting>
        <x14:conditionalFormatting xmlns:xm="http://schemas.microsoft.com/office/excel/2006/main">
          <x14:cfRule type="cellIs" priority="250" operator="equal" id="{6309CFB5-73FD-4EE5-8652-AA9EBFAF6F95}">
            <xm:f>Datos!$AO$2</xm:f>
            <x14:dxf>
              <fill>
                <patternFill>
                  <bgColor rgb="FF92D050"/>
                </patternFill>
              </fill>
            </x14:dxf>
          </x14:cfRule>
          <x14:cfRule type="cellIs" priority="251" operator="equal" id="{82F5F4B7-B1E2-4D2F-A141-1C2B1B5B8A37}">
            <xm:f>Datos!$AO$4</xm:f>
            <x14:dxf>
              <fill>
                <patternFill>
                  <bgColor theme="5" tint="0.39994506668294322"/>
                </patternFill>
              </fill>
            </x14:dxf>
          </x14:cfRule>
          <x14:cfRule type="cellIs" priority="252" operator="equal" id="{8253AF07-3A32-419D-B8F9-812D58A840B9}">
            <xm:f>Datos!$AO$3</xm:f>
            <x14:dxf>
              <fill>
                <patternFill>
                  <bgColor rgb="FFFFFF00"/>
                </patternFill>
              </fill>
            </x14:dxf>
          </x14:cfRule>
          <xm:sqref>AL95</xm:sqref>
        </x14:conditionalFormatting>
        <x14:conditionalFormatting xmlns:xm="http://schemas.microsoft.com/office/excel/2006/main">
          <x14:cfRule type="cellIs" priority="247" operator="equal" id="{BF65DD1B-26A9-4833-8FEA-E56F0BCFD877}">
            <xm:f>Datos!$AO$4</xm:f>
            <x14:dxf>
              <fill>
                <patternFill>
                  <bgColor theme="5" tint="0.39994506668294322"/>
                </patternFill>
              </fill>
            </x14:dxf>
          </x14:cfRule>
          <x14:cfRule type="cellIs" priority="248" operator="equal" id="{642CBC0F-D24F-4505-90C4-3D9942BCB834}">
            <xm:f>Datos!$AO$3</xm:f>
            <x14:dxf>
              <fill>
                <patternFill>
                  <bgColor rgb="FFFFFF00"/>
                </patternFill>
              </fill>
            </x14:dxf>
          </x14:cfRule>
          <x14:cfRule type="cellIs" priority="249" operator="equal" id="{59ACD690-67EE-472C-B267-CAB506CF048F}">
            <xm:f>Datos!$AO$2</xm:f>
            <x14:dxf>
              <fill>
                <patternFill>
                  <bgColor rgb="FF92D050"/>
                </patternFill>
              </fill>
            </x14:dxf>
          </x14:cfRule>
          <xm:sqref>AT87</xm:sqref>
        </x14:conditionalFormatting>
        <x14:conditionalFormatting xmlns:xm="http://schemas.microsoft.com/office/excel/2006/main">
          <x14:cfRule type="cellIs" priority="188" operator="equal" id="{790E00B3-D5D0-403E-A097-9E686FA14A9F}">
            <xm:f>Datos!$AO$2</xm:f>
            <x14:dxf>
              <fill>
                <patternFill>
                  <bgColor rgb="FF92D050"/>
                </patternFill>
              </fill>
            </x14:dxf>
          </x14:cfRule>
          <x14:cfRule type="cellIs" priority="245" operator="equal" id="{80C32839-0E57-44DD-BE0E-924A3112DB73}">
            <xm:f>Datos!$AO$4</xm:f>
            <x14:dxf>
              <fill>
                <patternFill>
                  <bgColor theme="5" tint="0.39994506668294322"/>
                </patternFill>
              </fill>
            </x14:dxf>
          </x14:cfRule>
          <x14:cfRule type="cellIs" priority="246" operator="equal" id="{4CBB34C2-3D1D-44F0-A5E3-BC103767FA55}">
            <xm:f>Datos!$AO$3</xm:f>
            <x14:dxf>
              <fill>
                <patternFill>
                  <bgColor rgb="FFFFFF00"/>
                </patternFill>
              </fill>
            </x14:dxf>
          </x14:cfRule>
          <xm:sqref>AL101</xm:sqref>
        </x14:conditionalFormatting>
        <x14:conditionalFormatting xmlns:xm="http://schemas.microsoft.com/office/excel/2006/main">
          <x14:cfRule type="cellIs" priority="185" operator="equal" id="{E1775C52-0E0A-4D30-A456-470084B6FF11}">
            <xm:f>Datos!$AO$4</xm:f>
            <x14:dxf>
              <fill>
                <patternFill>
                  <bgColor theme="5" tint="0.39994506668294322"/>
                </patternFill>
              </fill>
            </x14:dxf>
          </x14:cfRule>
          <x14:cfRule type="cellIs" priority="186" operator="equal" id="{F257428F-DB65-4DAF-A1DA-20D8184360FE}">
            <xm:f>Datos!$AO$3</xm:f>
            <x14:dxf>
              <fill>
                <patternFill>
                  <bgColor rgb="FFFFFF00"/>
                </patternFill>
              </fill>
            </x14:dxf>
          </x14:cfRule>
          <x14:cfRule type="cellIs" priority="187" operator="equal" id="{990272B0-39D6-4669-827C-4EE2286E97E1}">
            <xm:f>Datos!$AO$2</xm:f>
            <x14:dxf>
              <fill>
                <patternFill>
                  <bgColor rgb="FF92D050"/>
                </patternFill>
              </fill>
            </x14:dxf>
          </x14:cfRule>
          <xm:sqref>AR102</xm:sqref>
        </x14:conditionalFormatting>
        <x14:conditionalFormatting xmlns:xm="http://schemas.microsoft.com/office/excel/2006/main">
          <x14:cfRule type="cellIs" priority="182" operator="equal" id="{5DE88741-3E46-45AF-A596-753A51E4D8B7}">
            <xm:f>Datos!$AO$4</xm:f>
            <x14:dxf>
              <fill>
                <patternFill>
                  <bgColor theme="5" tint="0.39994506668294322"/>
                </patternFill>
              </fill>
            </x14:dxf>
          </x14:cfRule>
          <x14:cfRule type="cellIs" priority="183" operator="equal" id="{2BC94345-A76B-438E-AF83-8AA6037B7359}">
            <xm:f>Datos!$AO$3</xm:f>
            <x14:dxf>
              <fill>
                <patternFill>
                  <bgColor rgb="FFFFFF00"/>
                </patternFill>
              </fill>
            </x14:dxf>
          </x14:cfRule>
          <x14:cfRule type="cellIs" priority="184" operator="equal" id="{444408CD-7F26-4237-AE4F-500C55BE14D2}">
            <xm:f>Datos!$AO$2</xm:f>
            <x14:dxf>
              <fill>
                <patternFill>
                  <bgColor rgb="FF92D050"/>
                </patternFill>
              </fill>
            </x14:dxf>
          </x14:cfRule>
          <xm:sqref>AT102</xm:sqref>
        </x14:conditionalFormatting>
        <x14:conditionalFormatting xmlns:xm="http://schemas.microsoft.com/office/excel/2006/main">
          <x14:cfRule type="cellIs" priority="327" operator="equal" id="{13E3F4C9-B91E-4CA1-9140-395D5102ED75}">
            <xm:f>Datos!$AO$4</xm:f>
            <x14:dxf>
              <fill>
                <patternFill>
                  <bgColor theme="5" tint="0.39994506668294322"/>
                </patternFill>
              </fill>
            </x14:dxf>
          </x14:cfRule>
          <x14:cfRule type="cellIs" priority="328" operator="equal" id="{E10BD428-0D4A-4F06-95CF-8A36490DB680}">
            <xm:f>Datos!$AO$3</xm:f>
            <x14:dxf>
              <fill>
                <patternFill>
                  <bgColor rgb="FFFFFF00"/>
                </patternFill>
              </fill>
            </x14:dxf>
          </x14:cfRule>
          <x14:cfRule type="cellIs" priority="329" operator="equal" id="{F2A63ACD-B234-476E-893D-D69443EC52A7}">
            <xm:f>Datos!$AO2</xm:f>
            <x14:dxf>
              <fill>
                <patternFill>
                  <bgColor rgb="FF92D050"/>
                </patternFill>
              </fill>
            </x14:dxf>
          </x14:cfRule>
          <xm:sqref>AR86</xm:sqref>
        </x14:conditionalFormatting>
        <x14:conditionalFormatting xmlns:xm="http://schemas.microsoft.com/office/excel/2006/main">
          <x14:cfRule type="cellIs" priority="179" operator="equal" id="{BF711517-CEF1-4C88-9B12-34B26AE8D801}">
            <xm:f>Datos!$AO$4</xm:f>
            <x14:dxf>
              <fill>
                <patternFill>
                  <bgColor theme="5" tint="0.39994506668294322"/>
                </patternFill>
              </fill>
            </x14:dxf>
          </x14:cfRule>
          <x14:cfRule type="cellIs" priority="180" operator="equal" id="{8781DC1D-88C5-43F7-A84F-B497199B86E7}">
            <xm:f>Datos!$AO$3</xm:f>
            <x14:dxf>
              <fill>
                <patternFill>
                  <bgColor rgb="FFFFFF00"/>
                </patternFill>
              </fill>
            </x14:dxf>
          </x14:cfRule>
          <x14:cfRule type="cellIs" priority="181" operator="equal" id="{7FA1DD2A-8525-4278-8965-8CBC2B4EB454}">
            <xm:f>Datos!$AO$2</xm:f>
            <x14:dxf>
              <fill>
                <patternFill>
                  <bgColor rgb="FF92D050"/>
                </patternFill>
              </fill>
            </x14:dxf>
          </x14:cfRule>
          <xm:sqref>AR87</xm:sqref>
        </x14:conditionalFormatting>
        <x14:conditionalFormatting xmlns:xm="http://schemas.microsoft.com/office/excel/2006/main">
          <x14:cfRule type="cellIs" priority="176" operator="equal" id="{C8FB515A-3663-4A58-9091-CA749466CC94}">
            <xm:f>Datos!$AO$4</xm:f>
            <x14:dxf>
              <fill>
                <patternFill>
                  <bgColor theme="5" tint="0.39994506668294322"/>
                </patternFill>
              </fill>
            </x14:dxf>
          </x14:cfRule>
          <x14:cfRule type="cellIs" priority="177" operator="equal" id="{A90A247E-A096-461F-A398-03CF343A092B}">
            <xm:f>Datos!$AO$3</xm:f>
            <x14:dxf>
              <fill>
                <patternFill>
                  <bgColor rgb="FFFFFF00"/>
                </patternFill>
              </fill>
            </x14:dxf>
          </x14:cfRule>
          <x14:cfRule type="cellIs" priority="178" operator="equal" id="{162EBC78-2CF0-46DC-B6FD-436B97C9619B}">
            <xm:f>Datos!$AO$2</xm:f>
            <x14:dxf>
              <fill>
                <patternFill>
                  <bgColor rgb="FF92D050"/>
                </patternFill>
              </fill>
            </x14:dxf>
          </x14:cfRule>
          <xm:sqref>AR88</xm:sqref>
        </x14:conditionalFormatting>
        <x14:conditionalFormatting xmlns:xm="http://schemas.microsoft.com/office/excel/2006/main">
          <x14:cfRule type="cellIs" priority="173" operator="equal" id="{77FDC24C-6325-4974-8589-24E4AF3F0BEB}">
            <xm:f>Datos!$AO$4</xm:f>
            <x14:dxf>
              <fill>
                <patternFill>
                  <bgColor theme="5" tint="0.39994506668294322"/>
                </patternFill>
              </fill>
            </x14:dxf>
          </x14:cfRule>
          <x14:cfRule type="cellIs" priority="174" operator="equal" id="{3403519F-E4DA-499E-ADC9-C4A9A52FE423}">
            <xm:f>Datos!$AO$3</xm:f>
            <x14:dxf>
              <fill>
                <patternFill>
                  <bgColor rgb="FFFFFF00"/>
                </patternFill>
              </fill>
            </x14:dxf>
          </x14:cfRule>
          <x14:cfRule type="cellIs" priority="175" operator="equal" id="{729920D1-20DC-4892-9BD4-EC4D1631534D}">
            <xm:f>Datos!$AO$2</xm:f>
            <x14:dxf>
              <fill>
                <patternFill>
                  <bgColor rgb="FF92D050"/>
                </patternFill>
              </fill>
            </x14:dxf>
          </x14:cfRule>
          <xm:sqref>AR89</xm:sqref>
        </x14:conditionalFormatting>
        <x14:conditionalFormatting xmlns:xm="http://schemas.microsoft.com/office/excel/2006/main">
          <x14:cfRule type="cellIs" priority="170" operator="equal" id="{D4623C90-808E-44D0-840C-AAFCE5513D3F}">
            <xm:f>Datos!$AO$4</xm:f>
            <x14:dxf>
              <fill>
                <patternFill>
                  <bgColor theme="5" tint="0.39994506668294322"/>
                </patternFill>
              </fill>
            </x14:dxf>
          </x14:cfRule>
          <x14:cfRule type="cellIs" priority="171" operator="equal" id="{436A2B41-7AE1-415B-A9BD-97CEFAF2C0B0}">
            <xm:f>Datos!$AO$3</xm:f>
            <x14:dxf>
              <fill>
                <patternFill>
                  <bgColor rgb="FFFFFF00"/>
                </patternFill>
              </fill>
            </x14:dxf>
          </x14:cfRule>
          <x14:cfRule type="cellIs" priority="172" operator="equal" id="{D7E83DDB-4873-4844-B1BC-CB1F90770661}">
            <xm:f>Datos!$AO$2</xm:f>
            <x14:dxf>
              <fill>
                <patternFill>
                  <bgColor rgb="FF92D050"/>
                </patternFill>
              </fill>
            </x14:dxf>
          </x14:cfRule>
          <xm:sqref>AR90</xm:sqref>
        </x14:conditionalFormatting>
        <x14:conditionalFormatting xmlns:xm="http://schemas.microsoft.com/office/excel/2006/main">
          <x14:cfRule type="cellIs" priority="167" operator="equal" id="{DEB96437-46A7-490B-B7CA-C264E32D1154}">
            <xm:f>Datos!$AO$4</xm:f>
            <x14:dxf>
              <fill>
                <patternFill>
                  <bgColor theme="5" tint="0.39994506668294322"/>
                </patternFill>
              </fill>
            </x14:dxf>
          </x14:cfRule>
          <x14:cfRule type="cellIs" priority="168" operator="equal" id="{410DD786-660B-4964-805F-0FD4BE1974DF}">
            <xm:f>Datos!$AO$3</xm:f>
            <x14:dxf>
              <fill>
                <patternFill>
                  <bgColor rgb="FFFFFF00"/>
                </patternFill>
              </fill>
            </x14:dxf>
          </x14:cfRule>
          <x14:cfRule type="cellIs" priority="169" operator="equal" id="{BDE4F7F2-A09D-4A24-AED5-8071A7BDFF4B}">
            <xm:f>Datos!$AO$2</xm:f>
            <x14:dxf>
              <fill>
                <patternFill>
                  <bgColor rgb="FF92D050"/>
                </patternFill>
              </fill>
            </x14:dxf>
          </x14:cfRule>
          <xm:sqref>AR91</xm:sqref>
        </x14:conditionalFormatting>
        <x14:conditionalFormatting xmlns:xm="http://schemas.microsoft.com/office/excel/2006/main">
          <x14:cfRule type="cellIs" priority="164" operator="equal" id="{7B212A41-4831-4630-8C7E-381C95E6B91C}">
            <xm:f>Datos!$AO$4</xm:f>
            <x14:dxf>
              <fill>
                <patternFill>
                  <bgColor theme="5" tint="0.39994506668294322"/>
                </patternFill>
              </fill>
            </x14:dxf>
          </x14:cfRule>
          <x14:cfRule type="cellIs" priority="165" operator="equal" id="{DFE91357-8485-4E51-9DF8-9FA77787AB39}">
            <xm:f>Datos!$AO$3</xm:f>
            <x14:dxf>
              <fill>
                <patternFill>
                  <bgColor rgb="FFFFFF00"/>
                </patternFill>
              </fill>
            </x14:dxf>
          </x14:cfRule>
          <x14:cfRule type="cellIs" priority="166" operator="equal" id="{95B9FABC-9D35-43A8-81D9-A8CF85AE195C}">
            <xm:f>Datos!$AO$2</xm:f>
            <x14:dxf>
              <fill>
                <patternFill>
                  <bgColor rgb="FF92D050"/>
                </patternFill>
              </fill>
            </x14:dxf>
          </x14:cfRule>
          <xm:sqref>AR92</xm:sqref>
        </x14:conditionalFormatting>
        <x14:conditionalFormatting xmlns:xm="http://schemas.microsoft.com/office/excel/2006/main">
          <x14:cfRule type="cellIs" priority="161" operator="equal" id="{DF0FD951-2267-4034-A102-A04A43808337}">
            <xm:f>Datos!$AO$4</xm:f>
            <x14:dxf>
              <fill>
                <patternFill>
                  <bgColor theme="5" tint="0.39994506668294322"/>
                </patternFill>
              </fill>
            </x14:dxf>
          </x14:cfRule>
          <x14:cfRule type="cellIs" priority="162" operator="equal" id="{BEFE888F-A6E4-40DC-930C-380D21D75C79}">
            <xm:f>Datos!$AO$3</xm:f>
            <x14:dxf>
              <fill>
                <patternFill>
                  <bgColor rgb="FFFFFF00"/>
                </patternFill>
              </fill>
            </x14:dxf>
          </x14:cfRule>
          <x14:cfRule type="cellIs" priority="163" operator="equal" id="{4BE68CEF-170E-45E1-B0DD-0869E3E45243}">
            <xm:f>Datos!$AO$2</xm:f>
            <x14:dxf>
              <fill>
                <patternFill>
                  <bgColor rgb="FF92D050"/>
                </patternFill>
              </fill>
            </x14:dxf>
          </x14:cfRule>
          <xm:sqref>AR93</xm:sqref>
        </x14:conditionalFormatting>
        <x14:conditionalFormatting xmlns:xm="http://schemas.microsoft.com/office/excel/2006/main">
          <x14:cfRule type="cellIs" priority="158" operator="equal" id="{41DFFD79-43EE-46CE-80A8-23B3A438EE4F}">
            <xm:f>Datos!$AO$4</xm:f>
            <x14:dxf>
              <fill>
                <patternFill>
                  <bgColor theme="5" tint="0.39994506668294322"/>
                </patternFill>
              </fill>
            </x14:dxf>
          </x14:cfRule>
          <x14:cfRule type="cellIs" priority="159" operator="equal" id="{CBC155D7-F6B4-42B6-8592-BF54C646AC77}">
            <xm:f>Datos!$AO$3</xm:f>
            <x14:dxf>
              <fill>
                <patternFill>
                  <bgColor rgb="FFFFFF00"/>
                </patternFill>
              </fill>
            </x14:dxf>
          </x14:cfRule>
          <x14:cfRule type="cellIs" priority="160" operator="equal" id="{20FC3BD3-85F8-4D9D-B3CF-5A868790E56B}">
            <xm:f>Datos!$AO$2</xm:f>
            <x14:dxf>
              <fill>
                <patternFill>
                  <bgColor rgb="FF92D050"/>
                </patternFill>
              </fill>
            </x14:dxf>
          </x14:cfRule>
          <xm:sqref>AR94</xm:sqref>
        </x14:conditionalFormatting>
        <x14:conditionalFormatting xmlns:xm="http://schemas.microsoft.com/office/excel/2006/main">
          <x14:cfRule type="cellIs" priority="155" operator="equal" id="{A443077A-A7DA-4877-BB8C-16222BC976F2}">
            <xm:f>Datos!$AO$4</xm:f>
            <x14:dxf>
              <fill>
                <patternFill>
                  <bgColor theme="5" tint="0.39994506668294322"/>
                </patternFill>
              </fill>
            </x14:dxf>
          </x14:cfRule>
          <x14:cfRule type="cellIs" priority="156" operator="equal" id="{309885D2-8A52-4FD9-85BF-F9A773214BA0}">
            <xm:f>Datos!$AO$3</xm:f>
            <x14:dxf>
              <fill>
                <patternFill>
                  <bgColor rgb="FFFFFF00"/>
                </patternFill>
              </fill>
            </x14:dxf>
          </x14:cfRule>
          <x14:cfRule type="cellIs" priority="157" operator="equal" id="{8DD67CF8-EC4E-4050-8C04-BE6D89937AB2}">
            <xm:f>Datos!$AO$2</xm:f>
            <x14:dxf>
              <fill>
                <patternFill>
                  <bgColor rgb="FF92D050"/>
                </patternFill>
              </fill>
            </x14:dxf>
          </x14:cfRule>
          <xm:sqref>AR95</xm:sqref>
        </x14:conditionalFormatting>
        <x14:conditionalFormatting xmlns:xm="http://schemas.microsoft.com/office/excel/2006/main">
          <x14:cfRule type="cellIs" priority="152" operator="equal" id="{AF17BB5B-7262-4E00-9EA5-737738427A26}">
            <xm:f>Datos!$AO$4</xm:f>
            <x14:dxf>
              <fill>
                <patternFill>
                  <bgColor theme="5" tint="0.39994506668294322"/>
                </patternFill>
              </fill>
            </x14:dxf>
          </x14:cfRule>
          <x14:cfRule type="cellIs" priority="153" operator="equal" id="{B1FED523-4039-4E43-838F-99822C90C529}">
            <xm:f>Datos!$AO$3</xm:f>
            <x14:dxf>
              <fill>
                <patternFill>
                  <bgColor rgb="FFFFFF00"/>
                </patternFill>
              </fill>
            </x14:dxf>
          </x14:cfRule>
          <x14:cfRule type="cellIs" priority="154" operator="equal" id="{0A0A817D-C78C-4492-9DC1-59F32F4F91BA}">
            <xm:f>Datos!$AO$2</xm:f>
            <x14:dxf>
              <fill>
                <patternFill>
                  <bgColor rgb="FF92D050"/>
                </patternFill>
              </fill>
            </x14:dxf>
          </x14:cfRule>
          <xm:sqref>AT86</xm:sqref>
        </x14:conditionalFormatting>
        <x14:conditionalFormatting xmlns:xm="http://schemas.microsoft.com/office/excel/2006/main">
          <x14:cfRule type="cellIs" priority="149" operator="equal" id="{7F3118DA-8F31-4CFD-9BF8-4694DADA92BC}">
            <xm:f>Datos!$AO$4</xm:f>
            <x14:dxf>
              <fill>
                <patternFill>
                  <bgColor theme="5" tint="0.39994506668294322"/>
                </patternFill>
              </fill>
            </x14:dxf>
          </x14:cfRule>
          <x14:cfRule type="cellIs" priority="150" operator="equal" id="{145E8E30-478C-440B-80B5-71FF2A38C1DF}">
            <xm:f>Datos!$AO$3</xm:f>
            <x14:dxf>
              <fill>
                <patternFill>
                  <bgColor rgb="FFFFFF00"/>
                </patternFill>
              </fill>
            </x14:dxf>
          </x14:cfRule>
          <x14:cfRule type="cellIs" priority="151" operator="equal" id="{721AA8A5-45DD-45AB-B807-DA73DA6ACE95}">
            <xm:f>Datos!$AO$2</xm:f>
            <x14:dxf>
              <fill>
                <patternFill>
                  <bgColor rgb="FF92D050"/>
                </patternFill>
              </fill>
            </x14:dxf>
          </x14:cfRule>
          <xm:sqref>AT88</xm:sqref>
        </x14:conditionalFormatting>
        <x14:conditionalFormatting xmlns:xm="http://schemas.microsoft.com/office/excel/2006/main">
          <x14:cfRule type="cellIs" priority="146" operator="equal" id="{0A881AB8-4ACC-4267-9BE3-12691989C089}">
            <xm:f>Datos!$AO$4</xm:f>
            <x14:dxf>
              <fill>
                <patternFill>
                  <bgColor theme="5" tint="0.39994506668294322"/>
                </patternFill>
              </fill>
            </x14:dxf>
          </x14:cfRule>
          <x14:cfRule type="cellIs" priority="147" operator="equal" id="{796010AC-43FD-4940-B75B-BC2BDD6A1E68}">
            <xm:f>Datos!$AO$3</xm:f>
            <x14:dxf>
              <fill>
                <patternFill>
                  <bgColor rgb="FFFFFF00"/>
                </patternFill>
              </fill>
            </x14:dxf>
          </x14:cfRule>
          <x14:cfRule type="cellIs" priority="148" operator="equal" id="{E0D3A149-6205-4395-BDB6-DDD221E00936}">
            <xm:f>Datos!$AO$2</xm:f>
            <x14:dxf>
              <fill>
                <patternFill>
                  <bgColor rgb="FF92D050"/>
                </patternFill>
              </fill>
            </x14:dxf>
          </x14:cfRule>
          <xm:sqref>AT89</xm:sqref>
        </x14:conditionalFormatting>
        <x14:conditionalFormatting xmlns:xm="http://schemas.microsoft.com/office/excel/2006/main">
          <x14:cfRule type="cellIs" priority="143" operator="equal" id="{364BE73C-FE25-4CF2-AE42-1E3E3F190657}">
            <xm:f>Datos!$AO$4</xm:f>
            <x14:dxf>
              <fill>
                <patternFill>
                  <bgColor theme="5" tint="0.39994506668294322"/>
                </patternFill>
              </fill>
            </x14:dxf>
          </x14:cfRule>
          <x14:cfRule type="cellIs" priority="144" operator="equal" id="{A1231E65-923D-4C4C-849B-8478ACC24F04}">
            <xm:f>Datos!$AO$3</xm:f>
            <x14:dxf>
              <fill>
                <patternFill>
                  <bgColor rgb="FFFFFF00"/>
                </patternFill>
              </fill>
            </x14:dxf>
          </x14:cfRule>
          <x14:cfRule type="cellIs" priority="145" operator="equal" id="{A8D41D3D-8595-4A16-ACF8-A8BE2F23BA21}">
            <xm:f>Datos!$AO$2</xm:f>
            <x14:dxf>
              <fill>
                <patternFill>
                  <bgColor rgb="FF92D050"/>
                </patternFill>
              </fill>
            </x14:dxf>
          </x14:cfRule>
          <xm:sqref>AT90</xm:sqref>
        </x14:conditionalFormatting>
        <x14:conditionalFormatting xmlns:xm="http://schemas.microsoft.com/office/excel/2006/main">
          <x14:cfRule type="cellIs" priority="140" operator="equal" id="{331B5BDE-AFAE-4B12-BE84-592F7807355B}">
            <xm:f>Datos!$AO$4</xm:f>
            <x14:dxf>
              <fill>
                <patternFill>
                  <bgColor theme="5" tint="0.39994506668294322"/>
                </patternFill>
              </fill>
            </x14:dxf>
          </x14:cfRule>
          <x14:cfRule type="cellIs" priority="141" operator="equal" id="{9ED607D4-5A47-45C9-8E7A-F622F01EB11A}">
            <xm:f>Datos!$AO$3</xm:f>
            <x14:dxf>
              <fill>
                <patternFill>
                  <bgColor rgb="FFFFFF00"/>
                </patternFill>
              </fill>
            </x14:dxf>
          </x14:cfRule>
          <x14:cfRule type="cellIs" priority="142" operator="equal" id="{8C3063E0-2BCB-4735-A7E0-7EB1F771A53B}">
            <xm:f>Datos!$AO$2</xm:f>
            <x14:dxf>
              <fill>
                <patternFill>
                  <bgColor rgb="FF92D050"/>
                </patternFill>
              </fill>
            </x14:dxf>
          </x14:cfRule>
          <xm:sqref>AT91</xm:sqref>
        </x14:conditionalFormatting>
        <x14:conditionalFormatting xmlns:xm="http://schemas.microsoft.com/office/excel/2006/main">
          <x14:cfRule type="cellIs" priority="137" operator="equal" id="{3F57DAA7-0184-43FA-AD22-2289EC6DF07D}">
            <xm:f>Datos!$AO$4</xm:f>
            <x14:dxf>
              <fill>
                <patternFill>
                  <bgColor theme="5" tint="0.39994506668294322"/>
                </patternFill>
              </fill>
            </x14:dxf>
          </x14:cfRule>
          <x14:cfRule type="cellIs" priority="138" operator="equal" id="{B6178A75-2946-43C1-9B41-892D6FD810A6}">
            <xm:f>Datos!$AO$3</xm:f>
            <x14:dxf>
              <fill>
                <patternFill>
                  <bgColor rgb="FFFFFF00"/>
                </patternFill>
              </fill>
            </x14:dxf>
          </x14:cfRule>
          <x14:cfRule type="cellIs" priority="139" operator="equal" id="{BB6AB9FB-05A8-4171-B65B-A14A927F5D45}">
            <xm:f>Datos!$AO$2</xm:f>
            <x14:dxf>
              <fill>
                <patternFill>
                  <bgColor rgb="FF92D050"/>
                </patternFill>
              </fill>
            </x14:dxf>
          </x14:cfRule>
          <xm:sqref>AT92</xm:sqref>
        </x14:conditionalFormatting>
        <x14:conditionalFormatting xmlns:xm="http://schemas.microsoft.com/office/excel/2006/main">
          <x14:cfRule type="cellIs" priority="134" operator="equal" id="{ADB436AC-1C81-4AE7-B285-372AE5F857D6}">
            <xm:f>Datos!$AO$4</xm:f>
            <x14:dxf>
              <fill>
                <patternFill>
                  <bgColor theme="5" tint="0.39994506668294322"/>
                </patternFill>
              </fill>
            </x14:dxf>
          </x14:cfRule>
          <x14:cfRule type="cellIs" priority="135" operator="equal" id="{7B2937AD-5DA6-47D6-B8EB-D68EDEDCCC09}">
            <xm:f>Datos!$AO$3</xm:f>
            <x14:dxf>
              <fill>
                <patternFill>
                  <bgColor rgb="FFFFFF00"/>
                </patternFill>
              </fill>
            </x14:dxf>
          </x14:cfRule>
          <x14:cfRule type="cellIs" priority="136" operator="equal" id="{CD3CF6B8-4B05-4958-AFB3-F771031F88A2}">
            <xm:f>Datos!$AO$2</xm:f>
            <x14:dxf>
              <fill>
                <patternFill>
                  <bgColor rgb="FF92D050"/>
                </patternFill>
              </fill>
            </x14:dxf>
          </x14:cfRule>
          <xm:sqref>AT93</xm:sqref>
        </x14:conditionalFormatting>
        <x14:conditionalFormatting xmlns:xm="http://schemas.microsoft.com/office/excel/2006/main">
          <x14:cfRule type="cellIs" priority="131" operator="equal" id="{E25FE5FA-91AE-4C86-B6A0-D141DADAB79A}">
            <xm:f>Datos!$AO$4</xm:f>
            <x14:dxf>
              <fill>
                <patternFill>
                  <bgColor theme="5" tint="0.39994506668294322"/>
                </patternFill>
              </fill>
            </x14:dxf>
          </x14:cfRule>
          <x14:cfRule type="cellIs" priority="132" operator="equal" id="{DECB2327-1CD3-42BD-B794-83DE5DD572C4}">
            <xm:f>Datos!$AO$3</xm:f>
            <x14:dxf>
              <fill>
                <patternFill>
                  <bgColor rgb="FFFFFF00"/>
                </patternFill>
              </fill>
            </x14:dxf>
          </x14:cfRule>
          <x14:cfRule type="cellIs" priority="133" operator="equal" id="{B07C8369-0809-4525-BF5A-182667B71D9D}">
            <xm:f>Datos!$AO$2</xm:f>
            <x14:dxf>
              <fill>
                <patternFill>
                  <bgColor rgb="FF92D050"/>
                </patternFill>
              </fill>
            </x14:dxf>
          </x14:cfRule>
          <xm:sqref>AT94</xm:sqref>
        </x14:conditionalFormatting>
        <x14:conditionalFormatting xmlns:xm="http://schemas.microsoft.com/office/excel/2006/main">
          <x14:cfRule type="cellIs" priority="128" operator="equal" id="{17BBBF4D-5905-4165-B062-32F591293F08}">
            <xm:f>Datos!$AO$4</xm:f>
            <x14:dxf>
              <fill>
                <patternFill>
                  <bgColor theme="5" tint="0.39994506668294322"/>
                </patternFill>
              </fill>
            </x14:dxf>
          </x14:cfRule>
          <x14:cfRule type="cellIs" priority="129" operator="equal" id="{D6E3B53D-D780-44BB-87D0-7475764F3DBE}">
            <xm:f>Datos!$AO$3</xm:f>
            <x14:dxf>
              <fill>
                <patternFill>
                  <bgColor rgb="FFFFFF00"/>
                </patternFill>
              </fill>
            </x14:dxf>
          </x14:cfRule>
          <x14:cfRule type="cellIs" priority="130" operator="equal" id="{0C7C0117-F0BF-43E1-A89A-0472E581D759}">
            <xm:f>Datos!$AO$2</xm:f>
            <x14:dxf>
              <fill>
                <patternFill>
                  <bgColor rgb="FF92D050"/>
                </patternFill>
              </fill>
            </x14:dxf>
          </x14:cfRule>
          <xm:sqref>AT95</xm:sqref>
        </x14:conditionalFormatting>
        <x14:conditionalFormatting xmlns:xm="http://schemas.microsoft.com/office/excel/2006/main">
          <x14:cfRule type="cellIs" priority="125" operator="equal" id="{851229CD-8F4F-4B21-9358-5B2DBFCAF4F5}">
            <xm:f>Datos!$AO$2</xm:f>
            <x14:dxf>
              <fill>
                <patternFill>
                  <bgColor rgb="FF92D050"/>
                </patternFill>
              </fill>
            </x14:dxf>
          </x14:cfRule>
          <x14:cfRule type="cellIs" priority="126" operator="equal" id="{EFC1A7DA-9110-4AEC-A2BB-BE83BBF05D7E}">
            <xm:f>Datos!$AO$4</xm:f>
            <x14:dxf>
              <fill>
                <patternFill>
                  <bgColor theme="5" tint="0.39994506668294322"/>
                </patternFill>
              </fill>
            </x14:dxf>
          </x14:cfRule>
          <x14:cfRule type="cellIs" priority="127" operator="equal" id="{87C2BA34-11F6-41E6-B313-666F7AA721FE}">
            <xm:f>Datos!$AO$3</xm:f>
            <x14:dxf>
              <fill>
                <patternFill>
                  <bgColor rgb="FFFFFF00"/>
                </patternFill>
              </fill>
            </x14:dxf>
          </x14:cfRule>
          <xm:sqref>AL102</xm:sqref>
        </x14:conditionalFormatting>
        <x14:conditionalFormatting xmlns:xm="http://schemas.microsoft.com/office/excel/2006/main">
          <x14:cfRule type="cellIs" priority="122" operator="equal" id="{AA6D5018-35E9-4B70-B559-1DF8752E7254}">
            <xm:f>Datos!$AO$2</xm:f>
            <x14:dxf>
              <fill>
                <patternFill>
                  <bgColor rgb="FF92D050"/>
                </patternFill>
              </fill>
            </x14:dxf>
          </x14:cfRule>
          <x14:cfRule type="cellIs" priority="123" operator="equal" id="{48A0363D-8C52-4C82-AD2F-575D74941A02}">
            <xm:f>Datos!$AO$4</xm:f>
            <x14:dxf>
              <fill>
                <patternFill>
                  <bgColor theme="5" tint="0.39994506668294322"/>
                </patternFill>
              </fill>
            </x14:dxf>
          </x14:cfRule>
          <x14:cfRule type="cellIs" priority="124" operator="equal" id="{B1E21F5E-D9ED-4572-8C2E-B18494B6E596}">
            <xm:f>Datos!$AO$3</xm:f>
            <x14:dxf>
              <fill>
                <patternFill>
                  <bgColor rgb="FFFFFF00"/>
                </patternFill>
              </fill>
            </x14:dxf>
          </x14:cfRule>
          <xm:sqref>AL103</xm:sqref>
        </x14:conditionalFormatting>
        <x14:conditionalFormatting xmlns:xm="http://schemas.microsoft.com/office/excel/2006/main">
          <x14:cfRule type="cellIs" priority="119" operator="equal" id="{B1239BF6-2820-48D9-BA16-67A9C300F775}">
            <xm:f>Datos!$AO$2</xm:f>
            <x14:dxf>
              <fill>
                <patternFill>
                  <bgColor rgb="FF92D050"/>
                </patternFill>
              </fill>
            </x14:dxf>
          </x14:cfRule>
          <x14:cfRule type="cellIs" priority="120" operator="equal" id="{6BAB9206-3DA6-4A4C-8873-8BDFDFE4881E}">
            <xm:f>Datos!$AO$4</xm:f>
            <x14:dxf>
              <fill>
                <patternFill>
                  <bgColor theme="5" tint="0.39994506668294322"/>
                </patternFill>
              </fill>
            </x14:dxf>
          </x14:cfRule>
          <x14:cfRule type="cellIs" priority="121" operator="equal" id="{27E7156C-1C96-4535-AE6B-AD5BE57A0E4F}">
            <xm:f>Datos!$AO$3</xm:f>
            <x14:dxf>
              <fill>
                <patternFill>
                  <bgColor rgb="FFFFFF00"/>
                </patternFill>
              </fill>
            </x14:dxf>
          </x14:cfRule>
          <xm:sqref>AL104</xm:sqref>
        </x14:conditionalFormatting>
        <x14:conditionalFormatting xmlns:xm="http://schemas.microsoft.com/office/excel/2006/main">
          <x14:cfRule type="cellIs" priority="116" operator="equal" id="{D11B4514-6D21-47FC-8763-8ABC54B54679}">
            <xm:f>Datos!$AO$2</xm:f>
            <x14:dxf>
              <fill>
                <patternFill>
                  <bgColor rgb="FF92D050"/>
                </patternFill>
              </fill>
            </x14:dxf>
          </x14:cfRule>
          <x14:cfRule type="cellIs" priority="117" operator="equal" id="{151652C3-B3A6-43B0-9A02-AE1385676C6A}">
            <xm:f>Datos!$AO$4</xm:f>
            <x14:dxf>
              <fill>
                <patternFill>
                  <bgColor theme="5" tint="0.39994506668294322"/>
                </patternFill>
              </fill>
            </x14:dxf>
          </x14:cfRule>
          <x14:cfRule type="cellIs" priority="118" operator="equal" id="{F9D05040-CE9A-418D-A2F9-E2E0BA049232}">
            <xm:f>Datos!$AO$3</xm:f>
            <x14:dxf>
              <fill>
                <patternFill>
                  <bgColor rgb="FFFFFF00"/>
                </patternFill>
              </fill>
            </x14:dxf>
          </x14:cfRule>
          <xm:sqref>AL105</xm:sqref>
        </x14:conditionalFormatting>
        <x14:conditionalFormatting xmlns:xm="http://schemas.microsoft.com/office/excel/2006/main">
          <x14:cfRule type="cellIs" priority="113" operator="equal" id="{49EB9EF7-6D8E-4ABD-934A-181170B251B1}">
            <xm:f>Datos!$AO$2</xm:f>
            <x14:dxf>
              <fill>
                <patternFill>
                  <bgColor rgb="FF92D050"/>
                </patternFill>
              </fill>
            </x14:dxf>
          </x14:cfRule>
          <x14:cfRule type="cellIs" priority="114" operator="equal" id="{BD0F9D86-7931-4002-BFE0-C8F781719A75}">
            <xm:f>Datos!$AO$4</xm:f>
            <x14:dxf>
              <fill>
                <patternFill>
                  <bgColor theme="5" tint="0.39994506668294322"/>
                </patternFill>
              </fill>
            </x14:dxf>
          </x14:cfRule>
          <x14:cfRule type="cellIs" priority="115" operator="equal" id="{6C5A92EF-3555-4F03-AEC9-12E8FF3012CB}">
            <xm:f>Datos!$AO$3</xm:f>
            <x14:dxf>
              <fill>
                <patternFill>
                  <bgColor rgb="FFFFFF00"/>
                </patternFill>
              </fill>
            </x14:dxf>
          </x14:cfRule>
          <xm:sqref>AL106</xm:sqref>
        </x14:conditionalFormatting>
        <x14:conditionalFormatting xmlns:xm="http://schemas.microsoft.com/office/excel/2006/main">
          <x14:cfRule type="cellIs" priority="110" operator="equal" id="{7B775CA3-CAEA-49FE-870D-EC53355333E2}">
            <xm:f>Datos!$AO$2</xm:f>
            <x14:dxf>
              <fill>
                <patternFill>
                  <bgColor rgb="FF92D050"/>
                </patternFill>
              </fill>
            </x14:dxf>
          </x14:cfRule>
          <x14:cfRule type="cellIs" priority="111" operator="equal" id="{77BCC180-4891-48F8-9B88-E955BE6D39A4}">
            <xm:f>Datos!$AO$4</xm:f>
            <x14:dxf>
              <fill>
                <patternFill>
                  <bgColor theme="5" tint="0.39994506668294322"/>
                </patternFill>
              </fill>
            </x14:dxf>
          </x14:cfRule>
          <x14:cfRule type="cellIs" priority="112" operator="equal" id="{481E73F5-E9FF-404D-8F05-E95C5508293C}">
            <xm:f>Datos!$AO$3</xm:f>
            <x14:dxf>
              <fill>
                <patternFill>
                  <bgColor rgb="FFFFFF00"/>
                </patternFill>
              </fill>
            </x14:dxf>
          </x14:cfRule>
          <xm:sqref>AL107</xm:sqref>
        </x14:conditionalFormatting>
        <x14:conditionalFormatting xmlns:xm="http://schemas.microsoft.com/office/excel/2006/main">
          <x14:cfRule type="cellIs" priority="107" operator="equal" id="{9809D0E2-8BF9-4465-9F4B-4B70B9582E40}">
            <xm:f>Datos!$AO$2</xm:f>
            <x14:dxf>
              <fill>
                <patternFill>
                  <bgColor rgb="FF92D050"/>
                </patternFill>
              </fill>
            </x14:dxf>
          </x14:cfRule>
          <x14:cfRule type="cellIs" priority="108" operator="equal" id="{0D97571E-A8E4-4F85-8A03-5D5307EB2A93}">
            <xm:f>Datos!$AO$4</xm:f>
            <x14:dxf>
              <fill>
                <patternFill>
                  <bgColor theme="5" tint="0.39994506668294322"/>
                </patternFill>
              </fill>
            </x14:dxf>
          </x14:cfRule>
          <x14:cfRule type="cellIs" priority="109" operator="equal" id="{7DA1377A-0473-464D-A5A7-8A256E3B1A8C}">
            <xm:f>Datos!$AO$3</xm:f>
            <x14:dxf>
              <fill>
                <patternFill>
                  <bgColor rgb="FFFFFF00"/>
                </patternFill>
              </fill>
            </x14:dxf>
          </x14:cfRule>
          <xm:sqref>AL108</xm:sqref>
        </x14:conditionalFormatting>
        <x14:conditionalFormatting xmlns:xm="http://schemas.microsoft.com/office/excel/2006/main">
          <x14:cfRule type="cellIs" priority="104" operator="equal" id="{E2186351-0A12-4979-94E2-5EE02D9C70E9}">
            <xm:f>Datos!$AO$2</xm:f>
            <x14:dxf>
              <fill>
                <patternFill>
                  <bgColor rgb="FF92D050"/>
                </patternFill>
              </fill>
            </x14:dxf>
          </x14:cfRule>
          <x14:cfRule type="cellIs" priority="105" operator="equal" id="{EA66E06B-3660-4140-92A0-370588B367C6}">
            <xm:f>Datos!$AO$4</xm:f>
            <x14:dxf>
              <fill>
                <patternFill>
                  <bgColor theme="5" tint="0.39994506668294322"/>
                </patternFill>
              </fill>
            </x14:dxf>
          </x14:cfRule>
          <x14:cfRule type="cellIs" priority="106" operator="equal" id="{64190DA3-5A02-42C4-A96A-50B683E89606}">
            <xm:f>Datos!$AO$3</xm:f>
            <x14:dxf>
              <fill>
                <patternFill>
                  <bgColor rgb="FFFFFF00"/>
                </patternFill>
              </fill>
            </x14:dxf>
          </x14:cfRule>
          <xm:sqref>AL109</xm:sqref>
        </x14:conditionalFormatting>
        <x14:conditionalFormatting xmlns:xm="http://schemas.microsoft.com/office/excel/2006/main">
          <x14:cfRule type="cellIs" priority="101" operator="equal" id="{31EBD69A-EF81-4A10-8FB2-DF5C80FCEB6D}">
            <xm:f>Datos!$AO$2</xm:f>
            <x14:dxf>
              <fill>
                <patternFill>
                  <bgColor rgb="FF92D050"/>
                </patternFill>
              </fill>
            </x14:dxf>
          </x14:cfRule>
          <x14:cfRule type="cellIs" priority="102" operator="equal" id="{720CAE2B-65E8-4641-BE08-3E1E594F5F9C}">
            <xm:f>Datos!$AO$4</xm:f>
            <x14:dxf>
              <fill>
                <patternFill>
                  <bgColor theme="5" tint="0.39994506668294322"/>
                </patternFill>
              </fill>
            </x14:dxf>
          </x14:cfRule>
          <x14:cfRule type="cellIs" priority="103" operator="equal" id="{A2D71E09-BC1D-4AF1-A7AA-808DDDC73CCD}">
            <xm:f>Datos!$AO$3</xm:f>
            <x14:dxf>
              <fill>
                <patternFill>
                  <bgColor rgb="FFFFFF00"/>
                </patternFill>
              </fill>
            </x14:dxf>
          </x14:cfRule>
          <xm:sqref>AL110</xm:sqref>
        </x14:conditionalFormatting>
        <x14:conditionalFormatting xmlns:xm="http://schemas.microsoft.com/office/excel/2006/main">
          <x14:cfRule type="cellIs" priority="98" operator="equal" id="{9649748E-6000-413C-B121-CB754158A16D}">
            <xm:f>Datos!$AO$4</xm:f>
            <x14:dxf>
              <fill>
                <patternFill>
                  <bgColor theme="5" tint="0.39994506668294322"/>
                </patternFill>
              </fill>
            </x14:dxf>
          </x14:cfRule>
          <x14:cfRule type="cellIs" priority="99" operator="equal" id="{70FAE597-E63B-4E4C-97B1-C76803D7DF20}">
            <xm:f>Datos!$AO$3</xm:f>
            <x14:dxf>
              <fill>
                <patternFill>
                  <bgColor rgb="FFFFFF00"/>
                </patternFill>
              </fill>
            </x14:dxf>
          </x14:cfRule>
          <x14:cfRule type="cellIs" priority="100" operator="equal" id="{99D5A8CF-0DB5-4B7F-B8BD-3C0E7D67672F}">
            <xm:f>Datos!$AO$2</xm:f>
            <x14:dxf>
              <fill>
                <patternFill>
                  <bgColor rgb="FF92D050"/>
                </patternFill>
              </fill>
            </x14:dxf>
          </x14:cfRule>
          <xm:sqref>AR101</xm:sqref>
        </x14:conditionalFormatting>
        <x14:conditionalFormatting xmlns:xm="http://schemas.microsoft.com/office/excel/2006/main">
          <x14:cfRule type="cellIs" priority="95" operator="equal" id="{897B6CE2-4FD4-403F-98C6-AB66EC2628FF}">
            <xm:f>Datos!$AO$4</xm:f>
            <x14:dxf>
              <fill>
                <patternFill>
                  <bgColor theme="5" tint="0.39994506668294322"/>
                </patternFill>
              </fill>
            </x14:dxf>
          </x14:cfRule>
          <x14:cfRule type="cellIs" priority="96" operator="equal" id="{55821E32-13CF-4BAC-93F5-1596313CD5ED}">
            <xm:f>Datos!$AO$3</xm:f>
            <x14:dxf>
              <fill>
                <patternFill>
                  <bgColor rgb="FFFFFF00"/>
                </patternFill>
              </fill>
            </x14:dxf>
          </x14:cfRule>
          <x14:cfRule type="cellIs" priority="97" operator="equal" id="{BE65B014-4BD1-4A42-B8DE-1498A817C028}">
            <xm:f>Datos!$AO$2</xm:f>
            <x14:dxf>
              <fill>
                <patternFill>
                  <bgColor rgb="FF92D050"/>
                </patternFill>
              </fill>
            </x14:dxf>
          </x14:cfRule>
          <xm:sqref>AR103</xm:sqref>
        </x14:conditionalFormatting>
        <x14:conditionalFormatting xmlns:xm="http://schemas.microsoft.com/office/excel/2006/main">
          <x14:cfRule type="cellIs" priority="92" operator="equal" id="{4B476386-19D4-4E34-B96D-93231688A172}">
            <xm:f>Datos!$AO$4</xm:f>
            <x14:dxf>
              <fill>
                <patternFill>
                  <bgColor theme="5" tint="0.39994506668294322"/>
                </patternFill>
              </fill>
            </x14:dxf>
          </x14:cfRule>
          <x14:cfRule type="cellIs" priority="93" operator="equal" id="{CDCCCDEA-029A-42D9-977A-DE0935B223CD}">
            <xm:f>Datos!$AO$3</xm:f>
            <x14:dxf>
              <fill>
                <patternFill>
                  <bgColor rgb="FFFFFF00"/>
                </patternFill>
              </fill>
            </x14:dxf>
          </x14:cfRule>
          <x14:cfRule type="cellIs" priority="94" operator="equal" id="{D648809B-7690-491D-9A20-278EB587C970}">
            <xm:f>Datos!$AO$2</xm:f>
            <x14:dxf>
              <fill>
                <patternFill>
                  <bgColor rgb="FF92D050"/>
                </patternFill>
              </fill>
            </x14:dxf>
          </x14:cfRule>
          <xm:sqref>AR104</xm:sqref>
        </x14:conditionalFormatting>
        <x14:conditionalFormatting xmlns:xm="http://schemas.microsoft.com/office/excel/2006/main">
          <x14:cfRule type="cellIs" priority="89" operator="equal" id="{561EB75E-A1A2-437D-AE78-84207388A732}">
            <xm:f>Datos!$AO$4</xm:f>
            <x14:dxf>
              <fill>
                <patternFill>
                  <bgColor theme="5" tint="0.39994506668294322"/>
                </patternFill>
              </fill>
            </x14:dxf>
          </x14:cfRule>
          <x14:cfRule type="cellIs" priority="90" operator="equal" id="{DCEDE2A5-9B2C-456D-8E7B-922EA78E9203}">
            <xm:f>Datos!$AO$3</xm:f>
            <x14:dxf>
              <fill>
                <patternFill>
                  <bgColor rgb="FFFFFF00"/>
                </patternFill>
              </fill>
            </x14:dxf>
          </x14:cfRule>
          <x14:cfRule type="cellIs" priority="91" operator="equal" id="{CF474E3D-B95B-4065-A290-86B60AFBFD8D}">
            <xm:f>Datos!$AO$2</xm:f>
            <x14:dxf>
              <fill>
                <patternFill>
                  <bgColor rgb="FF92D050"/>
                </patternFill>
              </fill>
            </x14:dxf>
          </x14:cfRule>
          <xm:sqref>AR105</xm:sqref>
        </x14:conditionalFormatting>
        <x14:conditionalFormatting xmlns:xm="http://schemas.microsoft.com/office/excel/2006/main">
          <x14:cfRule type="cellIs" priority="86" operator="equal" id="{5B7CF5AB-9D83-4543-BFF4-0E0208DA4DCD}">
            <xm:f>Datos!$AO$4</xm:f>
            <x14:dxf>
              <fill>
                <patternFill>
                  <bgColor theme="5" tint="0.39994506668294322"/>
                </patternFill>
              </fill>
            </x14:dxf>
          </x14:cfRule>
          <x14:cfRule type="cellIs" priority="87" operator="equal" id="{292C8B9B-BFB1-4467-9F5C-B10A4C927BC7}">
            <xm:f>Datos!$AO$3</xm:f>
            <x14:dxf>
              <fill>
                <patternFill>
                  <bgColor rgb="FFFFFF00"/>
                </patternFill>
              </fill>
            </x14:dxf>
          </x14:cfRule>
          <x14:cfRule type="cellIs" priority="88" operator="equal" id="{319CF9E2-E0AB-4F93-BA11-AAF6ADAF5287}">
            <xm:f>Datos!$AO$2</xm:f>
            <x14:dxf>
              <fill>
                <patternFill>
                  <bgColor rgb="FF92D050"/>
                </patternFill>
              </fill>
            </x14:dxf>
          </x14:cfRule>
          <xm:sqref>AR106</xm:sqref>
        </x14:conditionalFormatting>
        <x14:conditionalFormatting xmlns:xm="http://schemas.microsoft.com/office/excel/2006/main">
          <x14:cfRule type="cellIs" priority="83" operator="equal" id="{751602CA-15C5-4D15-BF98-63F51EEEFAA0}">
            <xm:f>Datos!$AO$4</xm:f>
            <x14:dxf>
              <fill>
                <patternFill>
                  <bgColor theme="5" tint="0.39994506668294322"/>
                </patternFill>
              </fill>
            </x14:dxf>
          </x14:cfRule>
          <x14:cfRule type="cellIs" priority="84" operator="equal" id="{858CAD49-D733-462E-AC81-0BB649EAC8B0}">
            <xm:f>Datos!$AO$3</xm:f>
            <x14:dxf>
              <fill>
                <patternFill>
                  <bgColor rgb="FFFFFF00"/>
                </patternFill>
              </fill>
            </x14:dxf>
          </x14:cfRule>
          <x14:cfRule type="cellIs" priority="85" operator="equal" id="{23E427B3-EC34-413A-AC86-A6D7F3F0C9F6}">
            <xm:f>Datos!$AO$2</xm:f>
            <x14:dxf>
              <fill>
                <patternFill>
                  <bgColor rgb="FF92D050"/>
                </patternFill>
              </fill>
            </x14:dxf>
          </x14:cfRule>
          <xm:sqref>AR107</xm:sqref>
        </x14:conditionalFormatting>
        <x14:conditionalFormatting xmlns:xm="http://schemas.microsoft.com/office/excel/2006/main">
          <x14:cfRule type="cellIs" priority="80" operator="equal" id="{CD126EAF-EC46-40AB-B95C-A60DEB8CF844}">
            <xm:f>Datos!$AO$4</xm:f>
            <x14:dxf>
              <fill>
                <patternFill>
                  <bgColor theme="5" tint="0.39994506668294322"/>
                </patternFill>
              </fill>
            </x14:dxf>
          </x14:cfRule>
          <x14:cfRule type="cellIs" priority="81" operator="equal" id="{5317F9BE-CCBA-488A-BBCE-973058829864}">
            <xm:f>Datos!$AO$3</xm:f>
            <x14:dxf>
              <fill>
                <patternFill>
                  <bgColor rgb="FFFFFF00"/>
                </patternFill>
              </fill>
            </x14:dxf>
          </x14:cfRule>
          <x14:cfRule type="cellIs" priority="82" operator="equal" id="{1EB728AD-87E2-4B3B-A1E2-72EDC5529854}">
            <xm:f>Datos!$AO$2</xm:f>
            <x14:dxf>
              <fill>
                <patternFill>
                  <bgColor rgb="FF92D050"/>
                </patternFill>
              </fill>
            </x14:dxf>
          </x14:cfRule>
          <xm:sqref>AR108</xm:sqref>
        </x14:conditionalFormatting>
        <x14:conditionalFormatting xmlns:xm="http://schemas.microsoft.com/office/excel/2006/main">
          <x14:cfRule type="cellIs" priority="77" operator="equal" id="{1067D32C-4C72-494B-900E-66F706CC4507}">
            <xm:f>Datos!$AO$4</xm:f>
            <x14:dxf>
              <fill>
                <patternFill>
                  <bgColor theme="5" tint="0.39994506668294322"/>
                </patternFill>
              </fill>
            </x14:dxf>
          </x14:cfRule>
          <x14:cfRule type="cellIs" priority="78" operator="equal" id="{0F206ADB-3EAB-40F4-9CB5-5CA594822D6B}">
            <xm:f>Datos!$AO$3</xm:f>
            <x14:dxf>
              <fill>
                <patternFill>
                  <bgColor rgb="FFFFFF00"/>
                </patternFill>
              </fill>
            </x14:dxf>
          </x14:cfRule>
          <x14:cfRule type="cellIs" priority="79" operator="equal" id="{95876D3D-9552-4B9E-A80C-318AD609CBAB}">
            <xm:f>Datos!$AO$2</xm:f>
            <x14:dxf>
              <fill>
                <patternFill>
                  <bgColor rgb="FF92D050"/>
                </patternFill>
              </fill>
            </x14:dxf>
          </x14:cfRule>
          <xm:sqref>AR109</xm:sqref>
        </x14:conditionalFormatting>
        <x14:conditionalFormatting xmlns:xm="http://schemas.microsoft.com/office/excel/2006/main">
          <x14:cfRule type="cellIs" priority="74" operator="equal" id="{8769A132-9FFB-45C1-BA24-9ED41F9AF71C}">
            <xm:f>Datos!$AO$4</xm:f>
            <x14:dxf>
              <fill>
                <patternFill>
                  <bgColor theme="5" tint="0.39994506668294322"/>
                </patternFill>
              </fill>
            </x14:dxf>
          </x14:cfRule>
          <x14:cfRule type="cellIs" priority="75" operator="equal" id="{DEB4FFE7-732D-4E98-81DC-C9F37864360E}">
            <xm:f>Datos!$AO$3</xm:f>
            <x14:dxf>
              <fill>
                <patternFill>
                  <bgColor rgb="FFFFFF00"/>
                </patternFill>
              </fill>
            </x14:dxf>
          </x14:cfRule>
          <x14:cfRule type="cellIs" priority="76" operator="equal" id="{B03C9428-5E1C-479A-B9D8-49B315D2056A}">
            <xm:f>Datos!$AO$2</xm:f>
            <x14:dxf>
              <fill>
                <patternFill>
                  <bgColor rgb="FF92D050"/>
                </patternFill>
              </fill>
            </x14:dxf>
          </x14:cfRule>
          <xm:sqref>AR110</xm:sqref>
        </x14:conditionalFormatting>
        <x14:conditionalFormatting xmlns:xm="http://schemas.microsoft.com/office/excel/2006/main">
          <x14:cfRule type="cellIs" priority="71" operator="equal" id="{FC070329-01D9-411E-8D46-A433C24DBF2F}">
            <xm:f>Datos!$AO$4</xm:f>
            <x14:dxf>
              <fill>
                <patternFill>
                  <bgColor theme="5" tint="0.39994506668294322"/>
                </patternFill>
              </fill>
            </x14:dxf>
          </x14:cfRule>
          <x14:cfRule type="cellIs" priority="72" operator="equal" id="{37B61784-0A21-4980-90C9-7466434E7CC3}">
            <xm:f>Datos!$AO$3</xm:f>
            <x14:dxf>
              <fill>
                <patternFill>
                  <bgColor rgb="FFFFFF00"/>
                </patternFill>
              </fill>
            </x14:dxf>
          </x14:cfRule>
          <x14:cfRule type="cellIs" priority="73" operator="equal" id="{4FCFA70C-44D9-4D04-AC74-FE032E76548E}">
            <xm:f>Datos!$AO$2</xm:f>
            <x14:dxf>
              <fill>
                <patternFill>
                  <bgColor rgb="FF92D050"/>
                </patternFill>
              </fill>
            </x14:dxf>
          </x14:cfRule>
          <xm:sqref>AT101</xm:sqref>
        </x14:conditionalFormatting>
        <x14:conditionalFormatting xmlns:xm="http://schemas.microsoft.com/office/excel/2006/main">
          <x14:cfRule type="cellIs" priority="68" operator="equal" id="{76CE2449-A2B1-43E8-8FB8-91B131F0D754}">
            <xm:f>Datos!$AO$4</xm:f>
            <x14:dxf>
              <fill>
                <patternFill>
                  <bgColor theme="5" tint="0.39994506668294322"/>
                </patternFill>
              </fill>
            </x14:dxf>
          </x14:cfRule>
          <x14:cfRule type="cellIs" priority="69" operator="equal" id="{20EA6B71-EE80-41D8-9003-AB49A70B6456}">
            <xm:f>Datos!$AO$3</xm:f>
            <x14:dxf>
              <fill>
                <patternFill>
                  <bgColor rgb="FFFFFF00"/>
                </patternFill>
              </fill>
            </x14:dxf>
          </x14:cfRule>
          <x14:cfRule type="cellIs" priority="70" operator="equal" id="{6CC6F11B-DBAE-4D66-B5AC-750C0AB8E6AA}">
            <xm:f>Datos!$AO$2</xm:f>
            <x14:dxf>
              <fill>
                <patternFill>
                  <bgColor rgb="FF92D050"/>
                </patternFill>
              </fill>
            </x14:dxf>
          </x14:cfRule>
          <xm:sqref>AT103</xm:sqref>
        </x14:conditionalFormatting>
        <x14:conditionalFormatting xmlns:xm="http://schemas.microsoft.com/office/excel/2006/main">
          <x14:cfRule type="cellIs" priority="65" operator="equal" id="{FCA03502-4099-436C-A839-94E46F22BAAA}">
            <xm:f>Datos!$AO$4</xm:f>
            <x14:dxf>
              <fill>
                <patternFill>
                  <bgColor theme="5" tint="0.39994506668294322"/>
                </patternFill>
              </fill>
            </x14:dxf>
          </x14:cfRule>
          <x14:cfRule type="cellIs" priority="66" operator="equal" id="{FB6FE87D-60C9-4C16-B907-1A2B1B75AE8C}">
            <xm:f>Datos!$AO$3</xm:f>
            <x14:dxf>
              <fill>
                <patternFill>
                  <bgColor rgb="FFFFFF00"/>
                </patternFill>
              </fill>
            </x14:dxf>
          </x14:cfRule>
          <x14:cfRule type="cellIs" priority="67" operator="equal" id="{313E54F8-750C-41D7-802E-AAF6422105FC}">
            <xm:f>Datos!$AO$2</xm:f>
            <x14:dxf>
              <fill>
                <patternFill>
                  <bgColor rgb="FF92D050"/>
                </patternFill>
              </fill>
            </x14:dxf>
          </x14:cfRule>
          <xm:sqref>AT104</xm:sqref>
        </x14:conditionalFormatting>
        <x14:conditionalFormatting xmlns:xm="http://schemas.microsoft.com/office/excel/2006/main">
          <x14:cfRule type="cellIs" priority="62" operator="equal" id="{5195586C-3D7F-428F-B6E5-AE213281C849}">
            <xm:f>Datos!$AO$4</xm:f>
            <x14:dxf>
              <fill>
                <patternFill>
                  <bgColor theme="5" tint="0.39994506668294322"/>
                </patternFill>
              </fill>
            </x14:dxf>
          </x14:cfRule>
          <x14:cfRule type="cellIs" priority="63" operator="equal" id="{48D77F3C-7142-460B-96D9-C78E61D34D13}">
            <xm:f>Datos!$AO$3</xm:f>
            <x14:dxf>
              <fill>
                <patternFill>
                  <bgColor rgb="FFFFFF00"/>
                </patternFill>
              </fill>
            </x14:dxf>
          </x14:cfRule>
          <x14:cfRule type="cellIs" priority="64" operator="equal" id="{973BEF51-77C2-481B-AD9B-C039B6B57936}">
            <xm:f>Datos!$AO$2</xm:f>
            <x14:dxf>
              <fill>
                <patternFill>
                  <bgColor rgb="FF92D050"/>
                </patternFill>
              </fill>
            </x14:dxf>
          </x14:cfRule>
          <xm:sqref>AT105</xm:sqref>
        </x14:conditionalFormatting>
        <x14:conditionalFormatting xmlns:xm="http://schemas.microsoft.com/office/excel/2006/main">
          <x14:cfRule type="cellIs" priority="59" operator="equal" id="{AA571592-285B-4A6C-8E5C-E4E336662E4C}">
            <xm:f>Datos!$AO$4</xm:f>
            <x14:dxf>
              <fill>
                <patternFill>
                  <bgColor theme="5" tint="0.39994506668294322"/>
                </patternFill>
              </fill>
            </x14:dxf>
          </x14:cfRule>
          <x14:cfRule type="cellIs" priority="60" operator="equal" id="{DE542338-FD33-4963-95C9-7572C8C1A0F1}">
            <xm:f>Datos!$AO$3</xm:f>
            <x14:dxf>
              <fill>
                <patternFill>
                  <bgColor rgb="FFFFFF00"/>
                </patternFill>
              </fill>
            </x14:dxf>
          </x14:cfRule>
          <x14:cfRule type="cellIs" priority="61" operator="equal" id="{ED7F5F01-CD23-4EB1-8D58-7CB124F82205}">
            <xm:f>Datos!$AO$2</xm:f>
            <x14:dxf>
              <fill>
                <patternFill>
                  <bgColor rgb="FF92D050"/>
                </patternFill>
              </fill>
            </x14:dxf>
          </x14:cfRule>
          <xm:sqref>AT106</xm:sqref>
        </x14:conditionalFormatting>
        <x14:conditionalFormatting xmlns:xm="http://schemas.microsoft.com/office/excel/2006/main">
          <x14:cfRule type="cellIs" priority="56" operator="equal" id="{3BE3690E-8264-42C8-BF75-9400CE4A3827}">
            <xm:f>Datos!$AO$4</xm:f>
            <x14:dxf>
              <fill>
                <patternFill>
                  <bgColor theme="5" tint="0.39994506668294322"/>
                </patternFill>
              </fill>
            </x14:dxf>
          </x14:cfRule>
          <x14:cfRule type="cellIs" priority="57" operator="equal" id="{E2D92A04-571D-44FC-9E9D-ABA7CC30221C}">
            <xm:f>Datos!$AO$3</xm:f>
            <x14:dxf>
              <fill>
                <patternFill>
                  <bgColor rgb="FFFFFF00"/>
                </patternFill>
              </fill>
            </x14:dxf>
          </x14:cfRule>
          <x14:cfRule type="cellIs" priority="58" operator="equal" id="{D8F28684-D2E2-4C69-A9E1-7F5ADC9373EF}">
            <xm:f>Datos!$AO$2</xm:f>
            <x14:dxf>
              <fill>
                <patternFill>
                  <bgColor rgb="FF92D050"/>
                </patternFill>
              </fill>
            </x14:dxf>
          </x14:cfRule>
          <xm:sqref>AT107</xm:sqref>
        </x14:conditionalFormatting>
        <x14:conditionalFormatting xmlns:xm="http://schemas.microsoft.com/office/excel/2006/main">
          <x14:cfRule type="cellIs" priority="53" operator="equal" id="{D116E17B-4871-452A-87C6-19614F25280F}">
            <xm:f>Datos!$AO$4</xm:f>
            <x14:dxf>
              <fill>
                <patternFill>
                  <bgColor theme="5" tint="0.39994506668294322"/>
                </patternFill>
              </fill>
            </x14:dxf>
          </x14:cfRule>
          <x14:cfRule type="cellIs" priority="54" operator="equal" id="{11896FB8-A85E-40D8-88EE-7B767243BAFF}">
            <xm:f>Datos!$AO$3</xm:f>
            <x14:dxf>
              <fill>
                <patternFill>
                  <bgColor rgb="FFFFFF00"/>
                </patternFill>
              </fill>
            </x14:dxf>
          </x14:cfRule>
          <x14:cfRule type="cellIs" priority="55" operator="equal" id="{BCAEF348-C3F9-4686-A22A-9D990B24A9DE}">
            <xm:f>Datos!$AO$2</xm:f>
            <x14:dxf>
              <fill>
                <patternFill>
                  <bgColor rgb="FF92D050"/>
                </patternFill>
              </fill>
            </x14:dxf>
          </x14:cfRule>
          <xm:sqref>AT108</xm:sqref>
        </x14:conditionalFormatting>
        <x14:conditionalFormatting xmlns:xm="http://schemas.microsoft.com/office/excel/2006/main">
          <x14:cfRule type="cellIs" priority="50" operator="equal" id="{77689497-80AF-4DD6-ACFA-9DF4B3E504B2}">
            <xm:f>Datos!$AO$4</xm:f>
            <x14:dxf>
              <fill>
                <patternFill>
                  <bgColor theme="5" tint="0.39994506668294322"/>
                </patternFill>
              </fill>
            </x14:dxf>
          </x14:cfRule>
          <x14:cfRule type="cellIs" priority="51" operator="equal" id="{AEB27BEE-5023-4EC5-BAB0-CFE221643B24}">
            <xm:f>Datos!$AO$3</xm:f>
            <x14:dxf>
              <fill>
                <patternFill>
                  <bgColor rgb="FFFFFF00"/>
                </patternFill>
              </fill>
            </x14:dxf>
          </x14:cfRule>
          <x14:cfRule type="cellIs" priority="52" operator="equal" id="{8695FF40-37E9-4E6B-AFF4-EF8D040C6953}">
            <xm:f>Datos!$AO$2</xm:f>
            <x14:dxf>
              <fill>
                <patternFill>
                  <bgColor rgb="FF92D050"/>
                </patternFill>
              </fill>
            </x14:dxf>
          </x14:cfRule>
          <xm:sqref>AT109</xm:sqref>
        </x14:conditionalFormatting>
        <x14:conditionalFormatting xmlns:xm="http://schemas.microsoft.com/office/excel/2006/main">
          <x14:cfRule type="cellIs" priority="47" operator="equal" id="{9FC17A3F-C22A-4599-8EE2-3E85760F21FB}">
            <xm:f>Datos!$AO$4</xm:f>
            <x14:dxf>
              <fill>
                <patternFill>
                  <bgColor theme="5" tint="0.39994506668294322"/>
                </patternFill>
              </fill>
            </x14:dxf>
          </x14:cfRule>
          <x14:cfRule type="cellIs" priority="48" operator="equal" id="{67C5383D-7168-4E85-BAA3-54EA394B6C32}">
            <xm:f>Datos!$AO$3</xm:f>
            <x14:dxf>
              <fill>
                <patternFill>
                  <bgColor rgb="FFFFFF00"/>
                </patternFill>
              </fill>
            </x14:dxf>
          </x14:cfRule>
          <x14:cfRule type="cellIs" priority="49" operator="equal" id="{CA0CEF8F-9DFE-41DD-92DC-A19D048D75E1}">
            <xm:f>Datos!$AO$2</xm:f>
            <x14:dxf>
              <fill>
                <patternFill>
                  <bgColor rgb="FF92D050"/>
                </patternFill>
              </fill>
            </x14:dxf>
          </x14:cfRule>
          <xm:sqref>AT110</xm:sqref>
        </x14:conditionalFormatting>
        <x14:conditionalFormatting xmlns:xm="http://schemas.microsoft.com/office/excel/2006/main">
          <x14:cfRule type="cellIs" priority="44" operator="equal" id="{0FF4B9EF-B6F7-4DA9-9172-29A4D7AD8023}">
            <xm:f>Datos!$AO$4</xm:f>
            <x14:dxf>
              <fill>
                <patternFill>
                  <bgColor theme="5" tint="0.39994506668294322"/>
                </patternFill>
              </fill>
            </x14:dxf>
          </x14:cfRule>
          <x14:cfRule type="cellIs" priority="45" operator="equal" id="{957A245A-B194-4608-A1C5-927988F2AC8D}">
            <xm:f>Datos!$AO$3</xm:f>
            <x14:dxf>
              <fill>
                <patternFill>
                  <bgColor rgb="FFFFFF00"/>
                </patternFill>
              </fill>
            </x14:dxf>
          </x14:cfRule>
          <x14:cfRule type="cellIs" priority="46" operator="equal" id="{D69B1563-4AD9-423B-BE57-09D13E16710B}">
            <xm:f>Datos!$AO$2</xm:f>
            <x14:dxf>
              <fill>
                <patternFill>
                  <bgColor rgb="FF92D050"/>
                </patternFill>
              </fill>
            </x14:dxf>
          </x14:cfRule>
          <xm:sqref>AW86</xm:sqref>
        </x14:conditionalFormatting>
        <x14:conditionalFormatting xmlns:xm="http://schemas.microsoft.com/office/excel/2006/main">
          <x14:cfRule type="cellIs" priority="41" operator="equal" id="{09902ED8-9BC2-41B1-ACFB-78F01A8F99F1}">
            <xm:f>Datos!$AO$4</xm:f>
            <x14:dxf>
              <fill>
                <patternFill>
                  <bgColor theme="5" tint="0.39994506668294322"/>
                </patternFill>
              </fill>
            </x14:dxf>
          </x14:cfRule>
          <x14:cfRule type="cellIs" priority="42" operator="equal" id="{DCD02F0B-8A6C-4B6C-8922-78DD9423A3B9}">
            <xm:f>Datos!$AO$3</xm:f>
            <x14:dxf>
              <fill>
                <patternFill>
                  <bgColor rgb="FFFFFF00"/>
                </patternFill>
              </fill>
            </x14:dxf>
          </x14:cfRule>
          <x14:cfRule type="cellIs" priority="43" operator="equal" id="{FA4A53D0-A8F5-491D-B8CD-824501429AA8}">
            <xm:f>Datos!$AO$2</xm:f>
            <x14:dxf>
              <fill>
                <patternFill>
                  <bgColor rgb="FF92D050"/>
                </patternFill>
              </fill>
            </x14:dxf>
          </x14:cfRule>
          <xm:sqref>AW101</xm:sqref>
        </x14:conditionalFormatting>
        <x14:conditionalFormatting xmlns:xm="http://schemas.microsoft.com/office/excel/2006/main">
          <x14:cfRule type="expression" priority="38" id="{F49A5F5C-5213-4255-BBC3-191E584B96C8}">
            <xm:f>AND($AP$125&lt;&gt;Datos!$S$5,$AP$125&lt;&gt;Datos!$T$5)</xm:f>
            <x14:dxf>
              <font>
                <color theme="0"/>
              </font>
              <fill>
                <patternFill patternType="none">
                  <bgColor auto="1"/>
                </patternFill>
              </fill>
              <border>
                <left/>
                <right/>
                <top/>
                <bottom/>
              </border>
            </x14:dxf>
          </x14:cfRule>
          <xm:sqref>AL143:AR145</xm:sqref>
        </x14:conditionalFormatting>
        <x14:conditionalFormatting xmlns:xm="http://schemas.microsoft.com/office/excel/2006/main">
          <x14:cfRule type="cellIs" priority="20" operator="equal" id="{DA4F6650-FDD6-4195-8427-5E48928D751F}">
            <xm:f>Datos!$AQ$3</xm:f>
            <x14:dxf>
              <fill>
                <patternFill>
                  <bgColor theme="5" tint="0.39994506668294322"/>
                </patternFill>
              </fill>
            </x14:dxf>
          </x14:cfRule>
          <x14:cfRule type="cellIs" priority="21" operator="equal" id="{814A1A86-754A-4F6F-9B68-2BC571CD3F6F}">
            <xm:f>Datos!$AQ$2</xm:f>
            <x14:dxf>
              <fill>
                <patternFill>
                  <bgColor rgb="FF92D050"/>
                </patternFill>
              </fill>
            </x14:dxf>
          </x14:cfRule>
          <xm:sqref>AZ86:BB95</xm:sqref>
        </x14:conditionalFormatting>
        <x14:conditionalFormatting xmlns:xm="http://schemas.microsoft.com/office/excel/2006/main">
          <x14:cfRule type="cellIs" priority="17" operator="equal" id="{D574D901-877F-40E4-B0BD-52BC5CDF8627}">
            <xm:f>Datos!$AR$4</xm:f>
            <x14:dxf>
              <fill>
                <patternFill>
                  <bgColor theme="5" tint="0.39994506668294322"/>
                </patternFill>
              </fill>
            </x14:dxf>
          </x14:cfRule>
          <x14:cfRule type="cellIs" priority="18" operator="equal" id="{F12172DD-8ABD-4506-A886-0AA574C3F9CC}">
            <xm:f>Datos!$AR$3</xm:f>
            <x14:dxf>
              <fill>
                <patternFill>
                  <bgColor rgb="FFFFFF00"/>
                </patternFill>
              </fill>
            </x14:dxf>
          </x14:cfRule>
          <x14:cfRule type="cellIs" priority="19" operator="equal" id="{F34A53A0-1B0F-4406-9BF9-8D68578C32FE}">
            <xm:f>Datos!$AR$2</xm:f>
            <x14:dxf>
              <fill>
                <patternFill>
                  <bgColor rgb="FF92D050"/>
                </patternFill>
              </fill>
            </x14:dxf>
          </x14:cfRule>
          <xm:sqref>AZ101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promptTitle="Categorías" prompt="Las categorías establecidas para riesgos u oportunidades están descritas al final de la Hoja de Contexto del Proceso.">
          <x14:formula1>
            <xm:f>IF($AK$12=1,Categoría_corrupción,IF($AK$12=3,Datos!$F$2:$F$16,IF($AK$12=6,Categoría_seguridad_información,IF($AK$12=8,Categoría_oportunidad))))</xm:f>
          </x14:formula1>
          <xm:sqref>D17:Q17</xm:sqref>
        </x14:dataValidation>
        <x14:dataValidation type="list" allowBlank="1" showInputMessage="1">
          <x14:formula1>
            <xm:f>'Contexto Proceso'!$D$60:$D$69</xm:f>
          </x14:formula1>
          <xm:sqref>J50:AB59</xm:sqref>
        </x14:dataValidation>
        <x14:dataValidation type="list" allowBlank="1" showInputMessage="1" showErrorMessage="1">
          <x14:formula1>
            <xm:f>Datos!$I$2:$I$21</xm:f>
          </x14:formula1>
          <xm:sqref>S17:V17</xm:sqref>
        </x14:dataValidation>
        <x14:dataValidation type="list" allowBlank="1" showInputMessage="1">
          <x14:formula1>
            <xm:f>'Contexto Proceso'!$D$46:$D$58</xm:f>
          </x14:formula1>
          <xm:sqref>J38:AB47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ipo_x0020_documento xmlns="10c08e24-5046-4ed1-8e14-d847955480d3">Formatos /Otros</Tipo_x0020_documento>
    <Proceso xmlns="10c08e24-5046-4ed1-8e14-d847955480d3">Administración del sistema integrado de gestión institucional</Proceso>
    <_dlc_DocId xmlns="bc7fa6d9-f289-453f-8d65-26d024cbc172">SK56FQYSNTNA-270-350</_dlc_DocId>
    <Tipo_x0020_proceso xmlns="10c08e24-5046-4ed1-8e14-d847955480d3">Estratégicos</Tipo_x0020_proceso>
    <_dlc_DocIdUrl xmlns="bc7fa6d9-f289-453f-8d65-26d024cbc172">
      <Url>http://intranet.minsalud.gov.co/Sistema-integrado/Mapa-de-procesos/_layouts/15/DocIdRedir.aspx?ID=SK56FQYSNTNA-270-350</Url>
      <Description>SK56FQYSNTNA-270-350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00F1857AE5BC23458D391E1126F64FC6" ma:contentTypeVersion="12" ma:contentTypeDescription="Crear nuevo documento." ma:contentTypeScope="" ma:versionID="bfa5e3e7ee303b9a41715fb6596f4840">
  <xsd:schema xmlns:xsd="http://www.w3.org/2001/XMLSchema" xmlns:xs="http://www.w3.org/2001/XMLSchema" xmlns:p="http://schemas.microsoft.com/office/2006/metadata/properties" xmlns:ns2="bc7fa6d9-f289-453f-8d65-26d024cbc172" xmlns:ns3="10c08e24-5046-4ed1-8e14-d847955480d3" targetNamespace="http://schemas.microsoft.com/office/2006/metadata/properties" ma:root="true" ma:fieldsID="5cac6c07fda3efaf87a120573df5883a" ns2:_="" ns3:_="">
    <xsd:import namespace="bc7fa6d9-f289-453f-8d65-26d024cbc172"/>
    <xsd:import namespace="10c08e24-5046-4ed1-8e14-d847955480d3"/>
    <xsd:element name="properties">
      <xsd:complexType>
        <xsd:sequence>
          <xsd:element name="documentManagement">
            <xsd:complexType>
              <xsd:all>
                <xsd:element ref="ns2:_dlc_DocId" minOccurs="0"/>
                <xsd:element ref="ns2:_dlc_DocIdUrl" minOccurs="0"/>
                <xsd:element ref="ns2:_dlc_DocIdPersistId" minOccurs="0"/>
                <xsd:element ref="ns3:Proceso"/>
                <xsd:element ref="ns3:Tipo_x0020_proceso"/>
                <xsd:element ref="ns3:Tipo_x0020_documento"/>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7fa6d9-f289-453f-8d65-26d024cbc172"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entificador persistente" ma:description="Mantener el identificador al agregar."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0c08e24-5046-4ed1-8e14-d847955480d3" elementFormDefault="qualified">
    <xsd:import namespace="http://schemas.microsoft.com/office/2006/documentManagement/types"/>
    <xsd:import namespace="http://schemas.microsoft.com/office/infopath/2007/PartnerControls"/>
    <xsd:element name="Proceso" ma:index="11" ma:displayName="Proceso" ma:format="Dropdown" ma:internalName="Proceso">
      <xsd:simpleType>
        <xsd:restriction base="dms:Choice">
          <xsd:enumeration value="Administración de bienes e insumos"/>
          <xsd:enumeration value="Administración de entidades liquidadas"/>
          <xsd:enumeration value="Administración de sistemas de información"/>
          <xsd:enumeration value="Administración del sistema integrado de gestión institucional"/>
          <xsd:enumeration value="Análisis de recursos del Sgsss y planeación financiera territorial"/>
          <xsd:enumeration value="Ciclo de vida y reingeniería de sistemas de información"/>
          <xsd:enumeration value="Control y evaluación de la gestión"/>
          <xsd:enumeration value="Desarrollo del talento humano en salud"/>
          <xsd:enumeration value="Direccionamiento estratégico"/>
          <xsd:enumeration value="Gestión contractual"/>
          <xsd:enumeration value="Gestión de la prestación de servicios de salud"/>
          <xsd:enumeration value="Gestión de la protección social en salud"/>
          <xsd:enumeration value="Gestión de las comunicaciones públicas y estratégicas"/>
          <xsd:enumeration value="Gestión de las intervenciones individuales y colectivas para la promoción de la salud y prevención de la enfermedad"/>
          <xsd:enumeration value="Gestión de medicamentos y tecnologías en salud"/>
          <xsd:enumeration value="Gestión de servicio al ciudadano"/>
          <xsd:enumeration value="Gestión de soporte a las tecnologías"/>
          <xsd:enumeration value="Gestión del talento humano"/>
          <xsd:enumeration value="Gestión documental"/>
          <xsd:enumeration value="Gestión financiera"/>
          <xsd:enumeration value="Gestión jurídica"/>
          <xsd:enumeration value="Gestión para la innovación y adopción de las mejores prácticas de TIC"/>
          <xsd:enumeration value="Gestión y prevención de asuntos disciplinarios"/>
          <xsd:enumeration value="Integración de datos de nuevas fuentes al sistema de gestión de datos"/>
          <xsd:enumeration value="Mejora continua"/>
          <xsd:enumeration value="Planeación, monitoreo y evaluación de los resultados en salud pública"/>
          <xsd:enumeration value="Patrimonios autónomos y entidades liquidadas"/>
          <xsd:enumeration value="Transversalización de enfoques diferenciales"/>
        </xsd:restriction>
      </xsd:simpleType>
    </xsd:element>
    <xsd:element name="Tipo_x0020_proceso" ma:index="12" ma:displayName="Tipo proceso" ma:format="Dropdown" ma:internalName="Tipo_x0020_proceso">
      <xsd:simpleType>
        <xsd:restriction base="dms:Choice">
          <xsd:enumeration value="Apoyo"/>
          <xsd:enumeration value="Estratégicos"/>
          <xsd:enumeration value="Evaluación"/>
          <xsd:enumeration value="Misionales"/>
        </xsd:restriction>
      </xsd:simpleType>
    </xsd:element>
    <xsd:element name="Tipo_x0020_documento" ma:index="13" ma:displayName="Tipo documento" ma:format="Dropdown" ma:internalName="Tipo_x0020_documento">
      <xsd:simpleType>
        <xsd:restriction base="dms:Choice">
          <xsd:enumeration value="Caracterización"/>
          <xsd:enumeration value="Caracterización de los riesgos"/>
          <xsd:enumeration value="Control de registros"/>
          <xsd:enumeration value="Documento soporte"/>
          <xsd:enumeration value="Ficha producto / Servicio"/>
          <xsd:enumeration value="Formatos /Otros"/>
          <xsd:enumeration value="Guias"/>
          <xsd:enumeration value="Hoja de vida indicadores"/>
          <xsd:enumeration value="Información a comunicar"/>
          <xsd:enumeration value="Manuales"/>
          <xsd:enumeration value="Plan de mejoramiento"/>
          <xsd:enumeration value="Procedimientos"/>
          <xsd:enumeration value="Trámites y OPA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2E2495-72DE-43D1-921F-0140834134F8}">
  <ds:schemaRefs>
    <ds:schemaRef ds:uri="http://schemas.microsoft.com/sharepoint/v3/contenttype/forms"/>
  </ds:schemaRefs>
</ds:datastoreItem>
</file>

<file path=customXml/itemProps2.xml><?xml version="1.0" encoding="utf-8"?>
<ds:datastoreItem xmlns:ds="http://schemas.openxmlformats.org/officeDocument/2006/customXml" ds:itemID="{35CC71E2-90E6-4B2C-9E5F-0C3DC498CEF8}">
  <ds:schemaRefs>
    <ds:schemaRef ds:uri="http://schemas.microsoft.com/sharepoint/events"/>
  </ds:schemaRefs>
</ds:datastoreItem>
</file>

<file path=customXml/itemProps3.xml><?xml version="1.0" encoding="utf-8"?>
<ds:datastoreItem xmlns:ds="http://schemas.openxmlformats.org/officeDocument/2006/customXml" ds:itemID="{2F084848-4948-4D8B-84DE-343BE3EC8F71}">
  <ds:schemaRefs>
    <ds:schemaRef ds:uri="http://purl.org/dc/terms/"/>
    <ds:schemaRef ds:uri="bc7fa6d9-f289-453f-8d65-26d024cbc172"/>
    <ds:schemaRef ds:uri="http://schemas.microsoft.com/office/2006/documentManagement/types"/>
    <ds:schemaRef ds:uri="http://schemas.microsoft.com/office/infopath/2007/PartnerControls"/>
    <ds:schemaRef ds:uri="http://purl.org/dc/elements/1.1/"/>
    <ds:schemaRef ds:uri="10c08e24-5046-4ed1-8e14-d847955480d3"/>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2A43852F-5773-485A-9F70-E9985AD304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7fa6d9-f289-453f-8d65-26d024cbc172"/>
    <ds:schemaRef ds:uri="10c08e24-5046-4ed1-8e14-d84795548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80</vt:i4>
      </vt:variant>
    </vt:vector>
  </HeadingPairs>
  <TitlesOfParts>
    <vt:vector size="101" baseType="lpstr">
      <vt:lpstr>Datos</vt:lpstr>
      <vt:lpstr>Contexto Estrat. Ins</vt:lpstr>
      <vt:lpstr>Contexto Proceso</vt:lpstr>
      <vt:lpstr>CAUSAS</vt:lpstr>
      <vt:lpstr>DOFA</vt:lpstr>
      <vt:lpstr>CJ-CCN-RG-01 V1 F.22-10-2020</vt:lpstr>
      <vt:lpstr>CJ-CCN-RG-02 V1 F.22-10-2020</vt:lpstr>
      <vt:lpstr>Riesgo4</vt:lpstr>
      <vt:lpstr>Riesgo5</vt:lpstr>
      <vt:lpstr>Riesgo6</vt:lpstr>
      <vt:lpstr>Riesgo7</vt:lpstr>
      <vt:lpstr>Riesgo8</vt:lpstr>
      <vt:lpstr>Riesgo9</vt:lpstr>
      <vt:lpstr>Riesgo10</vt:lpstr>
      <vt:lpstr>Mapa del Proceso</vt:lpstr>
      <vt:lpstr>Enc_Imp_Corrupción</vt:lpstr>
      <vt:lpstr>Imp_Est_Pro_Seg</vt:lpstr>
      <vt:lpstr>Imp_oportunidad</vt:lpstr>
      <vt:lpstr>Inventario de Activos</vt:lpstr>
      <vt:lpstr>Factibilidad</vt:lpstr>
      <vt:lpstr>Frecuencia</vt:lpstr>
      <vt:lpstr>Agente_generador_externas</vt:lpstr>
      <vt:lpstr>Agente_generador_internas</vt:lpstr>
      <vt:lpstr>Amenazas</vt:lpstr>
      <vt:lpstr>Amenazas_contexto_proceso</vt:lpstr>
      <vt:lpstr>Ayudan_disminuir_impacto</vt:lpstr>
      <vt:lpstr>Ayudan_disminuir_probabilidad</vt:lpstr>
      <vt:lpstr>Calificación_control</vt:lpstr>
      <vt:lpstr>Categoría_corrupción</vt:lpstr>
      <vt:lpstr>Categoría_estratégica</vt:lpstr>
      <vt:lpstr>Categoría_gestión_procesos</vt:lpstr>
      <vt:lpstr>Categoría_oportunidad</vt:lpstr>
      <vt:lpstr>Categoría_seguridad_información</vt:lpstr>
      <vt:lpstr>Clase_riesgo</vt:lpstr>
      <vt:lpstr>'CJ-CCN-RG-02 V1 F.22-10-2020'!Controles</vt:lpstr>
      <vt:lpstr>Riesgo10!Controles</vt:lpstr>
      <vt:lpstr>Riesgo4!Controles</vt:lpstr>
      <vt:lpstr>Riesgo5!Controles</vt:lpstr>
      <vt:lpstr>Riesgo6!Controles</vt:lpstr>
      <vt:lpstr>Riesgo7!Controles</vt:lpstr>
      <vt:lpstr>Riesgo8!Controles</vt:lpstr>
      <vt:lpstr>Riesgo9!Controles</vt:lpstr>
      <vt:lpstr>Controles</vt:lpstr>
      <vt:lpstr>'CJ-CCN-RG-02 V1 F.22-10-2020'!Controles_impacto</vt:lpstr>
      <vt:lpstr>Riesgo10!Controles_impacto</vt:lpstr>
      <vt:lpstr>Riesgo4!Controles_impacto</vt:lpstr>
      <vt:lpstr>Riesgo5!Controles_impacto</vt:lpstr>
      <vt:lpstr>Riesgo6!Controles_impacto</vt:lpstr>
      <vt:lpstr>Riesgo7!Controles_impacto</vt:lpstr>
      <vt:lpstr>Riesgo8!Controles_impacto</vt:lpstr>
      <vt:lpstr>Riesgo9!Controles_impacto</vt:lpstr>
      <vt:lpstr>Controles_impacto</vt:lpstr>
      <vt:lpstr>'CJ-CCN-RG-02 V1 F.22-10-2020'!Controles_probabilidad</vt:lpstr>
      <vt:lpstr>Riesgo10!Controles_probabilidad</vt:lpstr>
      <vt:lpstr>Riesgo4!Controles_probabilidad</vt:lpstr>
      <vt:lpstr>Riesgo5!Controles_probabilidad</vt:lpstr>
      <vt:lpstr>Riesgo6!Controles_probabilidad</vt:lpstr>
      <vt:lpstr>Riesgo7!Controles_probabilidad</vt:lpstr>
      <vt:lpstr>Riesgo8!Controles_probabilidad</vt:lpstr>
      <vt:lpstr>Riesgo9!Controles_probabilidad</vt:lpstr>
      <vt:lpstr>Controles_probabilidad</vt:lpstr>
      <vt:lpstr>dc</vt:lpstr>
      <vt:lpstr>Debilidades</vt:lpstr>
      <vt:lpstr>Debilidades_contexto_proceso</vt:lpstr>
      <vt:lpstr>Debilidades_escogidas</vt:lpstr>
      <vt:lpstr>Enfoque</vt:lpstr>
      <vt:lpstr>Escalas_impacto_corrupción</vt:lpstr>
      <vt:lpstr>Escalas_impacto_estra_proceso_seguridad</vt:lpstr>
      <vt:lpstr>Escalas_impacto_oportun</vt:lpstr>
      <vt:lpstr>Escalas_probabilidad</vt:lpstr>
      <vt:lpstr>'Mapa del Proceso'!juank</vt:lpstr>
      <vt:lpstr>Objetivos_estratégicos</vt:lpstr>
      <vt:lpstr>Oportunidades</vt:lpstr>
      <vt:lpstr>Otros_procesos_afectados</vt:lpstr>
      <vt:lpstr>Pregunta1</vt:lpstr>
      <vt:lpstr>Pregunta2</vt:lpstr>
      <vt:lpstr>Pregunta3</vt:lpstr>
      <vt:lpstr>Pregunta4</vt:lpstr>
      <vt:lpstr>Pregunta5</vt:lpstr>
      <vt:lpstr>Pregunta6</vt:lpstr>
      <vt:lpstr>Pregunta7</vt:lpstr>
      <vt:lpstr>Pregunta8</vt:lpstr>
      <vt:lpstr>Preposiciones</vt:lpstr>
      <vt:lpstr>'CJ-CCN-RG-01 V1 F.22-10-2020'!Print_Area</vt:lpstr>
      <vt:lpstr>'CJ-CCN-RG-02 V1 F.22-10-2020'!Print_Area</vt:lpstr>
      <vt:lpstr>'Mapa del Proceso'!Print_Area</vt:lpstr>
      <vt:lpstr>Riesgo10!Print_Area</vt:lpstr>
      <vt:lpstr>Riesgo4!Print_Area</vt:lpstr>
      <vt:lpstr>Riesgo5!Print_Area</vt:lpstr>
      <vt:lpstr>Riesgo6!Print_Area</vt:lpstr>
      <vt:lpstr>Riesgo7!Print_Area</vt:lpstr>
      <vt:lpstr>Riesgo8!Print_Area</vt:lpstr>
      <vt:lpstr>Riesgo9!Print_Area</vt:lpstr>
      <vt:lpstr>'Mapa del Proceso'!Print_Titles</vt:lpstr>
      <vt:lpstr>Probab_frecuencia</vt:lpstr>
      <vt:lpstr>Probabilidad_factibilidad</vt:lpstr>
      <vt:lpstr>Proceso</vt:lpstr>
      <vt:lpstr>Respuestas</vt:lpstr>
      <vt:lpstr>Trámites_y_OPAS_afectados</vt:lpstr>
      <vt:lpstr>Vacío</vt:lpstr>
      <vt:lpstr>x</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Matriz Riesgos SNR</dc:title>
  <dc:creator>Any Johanna Ayala Acuña;Ariel Leonel Melo</dc:creator>
  <cp:lastModifiedBy>Juan Carlos</cp:lastModifiedBy>
  <cp:lastPrinted>2019-08-29T13:34:12Z</cp:lastPrinted>
  <dcterms:created xsi:type="dcterms:W3CDTF">2017-05-08T16:59:34Z</dcterms:created>
  <dcterms:modified xsi:type="dcterms:W3CDTF">2020-11-24T22:12:50Z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08150de2-b9ae-459d-b91c-87940efafe77</vt:lpwstr>
  </property>
  <property fmtid="{D5CDD505-2E9C-101B-9397-08002B2CF9AE}" pid="3" name="ContentTypeId">
    <vt:lpwstr>0x01010000F1857AE5BC23458D391E1126F64FC6</vt:lpwstr>
  </property>
</Properties>
</file>