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hadder.aguirre\Desktop\Planes institucionales\"/>
    </mc:Choice>
  </mc:AlternateContent>
  <bookViews>
    <workbookView xWindow="0" yWindow="0" windowWidth="28800" windowHeight="12435" tabRatio="886" firstSheet="2" activeTab="2"/>
  </bookViews>
  <sheets>
    <sheet name="Datos" sheetId="2" state="hidden" r:id="rId1"/>
    <sheet name="Contexto Estrat. Ins" sheetId="62" state="hidden" r:id="rId2"/>
    <sheet name="Contexto Proceso" sheetId="61" r:id="rId3"/>
    <sheet name="Riesgo3" sheetId="109" state="hidden" r:id="rId4"/>
    <sheet name="Riesgo7" sheetId="113" state="hidden" r:id="rId5"/>
    <sheet name="Riesgo8" sheetId="114" state="hidden" r:id="rId6"/>
    <sheet name="Riesgo9" sheetId="115" state="hidden" r:id="rId7"/>
    <sheet name="Riesgo10" sheetId="116" state="hidden" r:id="rId8"/>
  </sheets>
  <externalReferences>
    <externalReference r:id="rId9"/>
  </externalReferences>
  <definedNames>
    <definedName name="Agente_generador_externas">Datos!$L$2:$L$7</definedName>
    <definedName name="Agente_generador_internas">Datos!$K$2:$K$8</definedName>
    <definedName name="Amenazas">Datos!$AA$1:$AA$13</definedName>
    <definedName name="Amenazas_contexto_proceso">Datos!$AG$2:$AG$11</definedName>
    <definedName name="_xlnm.Print_Area" localSheetId="7">Riesgo10!$A$1:$BG$216</definedName>
    <definedName name="_xlnm.Print_Area" localSheetId="3">Riesgo3!$A$1:$BG$216</definedName>
    <definedName name="_xlnm.Print_Area" localSheetId="4">Riesgo7!$A$1:$BG$216</definedName>
    <definedName name="_xlnm.Print_Area" localSheetId="5">Riesgo8!$A$1:$BG$216</definedName>
    <definedName name="_xlnm.Print_Area" localSheetId="6">Riesgo9!$A$1:$BG$216</definedName>
    <definedName name="Ayudan_disminuir_impacto">Datos!$AR$2:$AR$4</definedName>
    <definedName name="Ayudan_disminuir_probabilidad">Datos!$AQ$2:$AQ$3</definedName>
    <definedName name="Calificación_control">Datos!$AO$2:$AO$4</definedName>
    <definedName name="Categoría_corrupción">Datos!$D$2:$D$7</definedName>
    <definedName name="Categoría_estratégica">Datos!$E$12:$E$16</definedName>
    <definedName name="Categoría_gestión_procesos">Datos!$F$12:$F$16</definedName>
    <definedName name="Categoría_oportunidad">Datos!$H$2:$H$6</definedName>
    <definedName name="Categoría_seguridad_información">Datos!$G$2:$G$5</definedName>
    <definedName name="Clase_riesgo">Datos!$J$2:$J$7</definedName>
    <definedName name="Controles" localSheetId="7">Riesgo10!$BK$204:$BK$227</definedName>
    <definedName name="Controles" localSheetId="3">Riesgo3!$BK$204:$BK$227</definedName>
    <definedName name="Controles" localSheetId="4">Riesgo7!$BK$204:$BK$227</definedName>
    <definedName name="Controles" localSheetId="5">Riesgo8!$BK$204:$BK$227</definedName>
    <definedName name="Controles" localSheetId="6">Riesgo9!$BK$204:$BK$227</definedName>
    <definedName name="Controles">#REF!</definedName>
    <definedName name="Controles_impacto" localSheetId="7">Riesgo10!$BK$217:$BK$227</definedName>
    <definedName name="Controles_impacto" localSheetId="3">Riesgo3!$BK$217:$BK$227</definedName>
    <definedName name="Controles_impacto" localSheetId="4">Riesgo7!$BK$217:$BK$227</definedName>
    <definedName name="Controles_impacto" localSheetId="5">Riesgo8!$BK$217:$BK$227</definedName>
    <definedName name="Controles_impacto" localSheetId="6">Riesgo9!$BK$217:$BK$227</definedName>
    <definedName name="Controles_impacto">#REF!</definedName>
    <definedName name="Controles_probabilidad" localSheetId="7">Riesgo10!$BK$205:$BK$215</definedName>
    <definedName name="Controles_probabilidad" localSheetId="3">Riesgo3!$BK$205:$BK$215</definedName>
    <definedName name="Controles_probabilidad" localSheetId="4">Riesgo7!$BK$205:$BK$215</definedName>
    <definedName name="Controles_probabilidad" localSheetId="5">Riesgo8!$BK$205:$BK$215</definedName>
    <definedName name="Controles_probabilidad" localSheetId="6">Riesgo9!$BK$205:$BK$215</definedName>
    <definedName name="Controles_probabilidad">#REF!</definedName>
    <definedName name="dc">Datos!$I$2:$I$10</definedName>
    <definedName name="Debilidades">Datos!$Z$1:$Z$13</definedName>
    <definedName name="Debilidades_contexto_proceso">Datos!$AF$2:$AF$11</definedName>
    <definedName name="Debilidades_escogidas">Datos!$AF$2:$AF$21</definedName>
    <definedName name="Enfoque">Datos!$B$2:$B$11</definedName>
    <definedName name="Escalas_impacto_corrupción">Datos!$P$3:$P$5</definedName>
    <definedName name="Escalas_impacto_estra_proceso_seguridad">Datos!$Q$2:$Q$6</definedName>
    <definedName name="Escalas_impacto_oportun">Datos!$R$2:$R$6</definedName>
    <definedName name="Escalas_probabilidad">Datos!$O$2:$O$6</definedName>
    <definedName name="Medio_de_almacenamiento">[1]Datos!$AV$2:$AV$8</definedName>
    <definedName name="Objetivos_estratégicos">Datos!$Y$2:$Y$5</definedName>
    <definedName name="Oportunidades">Datos!$AB$1:$AB$10</definedName>
    <definedName name="Otros_procesos_afectados">Datos!$AE$2:$AE$8</definedName>
    <definedName name="Pregunta1">Datos!$AH$2:$AH$3</definedName>
    <definedName name="Pregunta2">Datos!$AI$2:$AI$3</definedName>
    <definedName name="Pregunta3">Datos!$AJ$2:$AJ$3</definedName>
    <definedName name="Pregunta4">Datos!$AK$2:$AK$3</definedName>
    <definedName name="Pregunta5">Datos!$AL$2:$AL$3</definedName>
    <definedName name="Pregunta6">Datos!$AM$2:$AM$3</definedName>
    <definedName name="Pregunta7">Datos!$AN$2:$AN$4</definedName>
    <definedName name="Pregunta8">Datos!$AP$2:$AP$4</definedName>
    <definedName name="Preposiciones">Datos!$I$2:$I$10</definedName>
    <definedName name="Probab_frecuencia">Datos!$M$2:$M$6</definedName>
    <definedName name="Probabilidad_factibilidad">Datos!$N$2:$N$6</definedName>
    <definedName name="Proceso">Datos!$C$2:$C$28</definedName>
    <definedName name="Respuestas">Datos!$U$2:$U$3</definedName>
    <definedName name="Trámites_y_OPAS_afectados">Datos!$AD$2:$AD$31</definedName>
    <definedName name="Vacío">Datos!$W$2</definedName>
    <definedName name="x">Datos!$V$2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3" i="61" l="1"/>
  <c r="F84" i="61"/>
  <c r="G84" i="61"/>
  <c r="H84" i="61"/>
  <c r="I84" i="61"/>
  <c r="J84" i="61"/>
  <c r="K84" i="61"/>
  <c r="M84" i="61"/>
  <c r="N84" i="61"/>
  <c r="O84" i="61"/>
  <c r="P84" i="61"/>
  <c r="Q84" i="61"/>
  <c r="R84" i="61"/>
  <c r="S84" i="61"/>
  <c r="E84" i="61"/>
  <c r="D97" i="61"/>
  <c r="D98" i="61"/>
  <c r="D99" i="61"/>
  <c r="D100" i="61"/>
  <c r="D101" i="61"/>
  <c r="D102" i="61"/>
  <c r="D96" i="61"/>
  <c r="D88" i="61"/>
  <c r="D89" i="61"/>
  <c r="D90" i="61"/>
  <c r="D91" i="61"/>
  <c r="D92" i="61"/>
  <c r="D87" i="61"/>
  <c r="B60" i="61"/>
  <c r="M79" i="61"/>
  <c r="E79" i="61"/>
  <c r="M70" i="61"/>
  <c r="E70" i="61"/>
  <c r="D69" i="61"/>
  <c r="E62" i="61"/>
  <c r="AK12" i="116" l="1"/>
  <c r="D27" i="116" s="1"/>
  <c r="AK12" i="115"/>
  <c r="BK67" i="115" s="1"/>
  <c r="AK12" i="114"/>
  <c r="R78" i="114" s="1"/>
  <c r="AK12" i="113"/>
  <c r="AK12" i="109"/>
  <c r="E75" i="116"/>
  <c r="M74" i="116"/>
  <c r="I74" i="116"/>
  <c r="E74" i="116"/>
  <c r="CF40" i="116"/>
  <c r="CE40" i="116"/>
  <c r="CD40" i="116"/>
  <c r="CC40" i="116"/>
  <c r="CB40" i="116"/>
  <c r="CA40" i="116"/>
  <c r="BX40" i="116"/>
  <c r="BW40" i="116"/>
  <c r="BV40" i="116"/>
  <c r="BU40" i="116"/>
  <c r="BT40" i="116"/>
  <c r="BS40" i="116"/>
  <c r="BP40" i="116"/>
  <c r="BO40" i="116"/>
  <c r="BN40" i="116"/>
  <c r="BM40" i="116"/>
  <c r="BL40" i="116"/>
  <c r="BK40" i="116"/>
  <c r="CF39" i="116"/>
  <c r="CE39" i="116"/>
  <c r="CD39" i="116"/>
  <c r="CC39" i="116"/>
  <c r="CB39" i="116"/>
  <c r="CA39" i="116"/>
  <c r="BX39" i="116"/>
  <c r="BW39" i="116"/>
  <c r="BV39" i="116"/>
  <c r="BU39" i="116"/>
  <c r="BT39" i="116"/>
  <c r="BS39" i="116"/>
  <c r="BP39" i="116"/>
  <c r="BO39" i="116"/>
  <c r="BN39" i="116"/>
  <c r="BM39" i="116"/>
  <c r="BL39" i="116"/>
  <c r="BK39" i="116"/>
  <c r="CF38" i="116"/>
  <c r="CE38" i="116"/>
  <c r="CD38" i="116"/>
  <c r="CC38" i="116"/>
  <c r="CB38" i="116"/>
  <c r="CA38" i="116"/>
  <c r="BX38" i="116"/>
  <c r="BW38" i="116"/>
  <c r="BV38" i="116"/>
  <c r="BU38" i="116"/>
  <c r="BT38" i="116"/>
  <c r="BS38" i="116"/>
  <c r="BP38" i="116"/>
  <c r="BO38" i="116"/>
  <c r="BN38" i="116"/>
  <c r="BM38" i="116"/>
  <c r="BL38" i="116"/>
  <c r="BK38" i="116"/>
  <c r="CF37" i="116"/>
  <c r="CE37" i="116"/>
  <c r="CD37" i="116"/>
  <c r="CC37" i="116"/>
  <c r="CB37" i="116"/>
  <c r="CA37" i="116"/>
  <c r="BX37" i="116"/>
  <c r="BW37" i="116"/>
  <c r="BV37" i="116"/>
  <c r="BU37" i="116"/>
  <c r="BT37" i="116"/>
  <c r="BS37" i="116"/>
  <c r="BP37" i="116"/>
  <c r="BO37" i="116"/>
  <c r="BN37" i="116"/>
  <c r="BM37" i="116"/>
  <c r="BL37" i="116"/>
  <c r="BK37" i="116"/>
  <c r="CF36" i="116"/>
  <c r="CE36" i="116"/>
  <c r="CD36" i="116"/>
  <c r="CC36" i="116"/>
  <c r="CB36" i="116"/>
  <c r="CA36" i="116"/>
  <c r="BX36" i="116"/>
  <c r="BW36" i="116"/>
  <c r="BV36" i="116"/>
  <c r="BU36" i="116"/>
  <c r="BT36" i="116"/>
  <c r="BS36" i="116"/>
  <c r="BP36" i="116"/>
  <c r="BO36" i="116"/>
  <c r="BN36" i="116"/>
  <c r="BM36" i="116"/>
  <c r="BL36" i="116"/>
  <c r="BK36" i="116"/>
  <c r="CF35" i="116"/>
  <c r="CE35" i="116"/>
  <c r="CD35" i="116"/>
  <c r="CC35" i="116"/>
  <c r="CB35" i="116"/>
  <c r="CA35" i="116"/>
  <c r="BX35" i="116"/>
  <c r="BW35" i="116"/>
  <c r="BV35" i="116"/>
  <c r="BU35" i="116"/>
  <c r="BT35" i="116"/>
  <c r="BS35" i="116"/>
  <c r="BP35" i="116"/>
  <c r="BO35" i="116"/>
  <c r="BN35" i="116"/>
  <c r="BM35" i="116"/>
  <c r="BL35" i="116"/>
  <c r="BK35" i="116"/>
  <c r="CF34" i="116"/>
  <c r="CE34" i="116"/>
  <c r="CD34" i="116"/>
  <c r="CC34" i="116"/>
  <c r="CB34" i="116"/>
  <c r="CA34" i="116"/>
  <c r="BX34" i="116"/>
  <c r="BW34" i="116"/>
  <c r="BV34" i="116"/>
  <c r="BU34" i="116"/>
  <c r="BT34" i="116"/>
  <c r="BS34" i="116"/>
  <c r="BP34" i="116"/>
  <c r="BO34" i="116"/>
  <c r="BN34" i="116"/>
  <c r="BM34" i="116"/>
  <c r="BL34" i="116"/>
  <c r="BK34" i="116"/>
  <c r="CF33" i="116"/>
  <c r="CE33" i="116"/>
  <c r="CD33" i="116"/>
  <c r="CC33" i="116"/>
  <c r="CB33" i="116"/>
  <c r="CA33" i="116"/>
  <c r="BX33" i="116"/>
  <c r="BW33" i="116"/>
  <c r="BV33" i="116"/>
  <c r="BU33" i="116"/>
  <c r="BT33" i="116"/>
  <c r="BS33" i="116"/>
  <c r="BP33" i="116"/>
  <c r="BO33" i="116"/>
  <c r="BN33" i="116"/>
  <c r="BM33" i="116"/>
  <c r="BL33" i="116"/>
  <c r="BK33" i="116"/>
  <c r="CF32" i="116"/>
  <c r="CE32" i="116"/>
  <c r="CD32" i="116"/>
  <c r="CC32" i="116"/>
  <c r="CB32" i="116"/>
  <c r="CA32" i="116"/>
  <c r="BX32" i="116"/>
  <c r="BW32" i="116"/>
  <c r="BV32" i="116"/>
  <c r="BU32" i="116"/>
  <c r="BT32" i="116"/>
  <c r="BS32" i="116"/>
  <c r="BP32" i="116"/>
  <c r="BO32" i="116"/>
  <c r="BN32" i="116"/>
  <c r="BM32" i="116"/>
  <c r="BL32" i="116"/>
  <c r="BK32" i="116"/>
  <c r="CF31" i="116"/>
  <c r="CE31" i="116"/>
  <c r="CD31" i="116"/>
  <c r="CC31" i="116"/>
  <c r="CB31" i="116"/>
  <c r="CA31" i="116"/>
  <c r="BX31" i="116"/>
  <c r="BW31" i="116"/>
  <c r="BV31" i="116"/>
  <c r="BU31" i="116"/>
  <c r="BT31" i="116"/>
  <c r="BS31" i="116"/>
  <c r="BP31" i="116"/>
  <c r="BO31" i="116"/>
  <c r="BN31" i="116"/>
  <c r="BM31" i="116"/>
  <c r="BL31" i="116"/>
  <c r="BK31" i="116"/>
  <c r="CF30" i="116"/>
  <c r="CE30" i="116"/>
  <c r="CD30" i="116"/>
  <c r="CC30" i="116"/>
  <c r="CB30" i="116"/>
  <c r="CA30" i="116"/>
  <c r="BX30" i="116"/>
  <c r="BW30" i="116"/>
  <c r="BV30" i="116"/>
  <c r="BU30" i="116"/>
  <c r="BT30" i="116"/>
  <c r="BS30" i="116"/>
  <c r="BP30" i="116"/>
  <c r="BO30" i="116"/>
  <c r="BN30" i="116"/>
  <c r="BM30" i="116"/>
  <c r="BL30" i="116"/>
  <c r="BK30" i="116"/>
  <c r="CF29" i="116"/>
  <c r="CE29" i="116"/>
  <c r="CD29" i="116"/>
  <c r="CC29" i="116"/>
  <c r="CB29" i="116"/>
  <c r="CA29" i="116"/>
  <c r="BX29" i="116"/>
  <c r="BW29" i="116"/>
  <c r="BV29" i="116"/>
  <c r="BU29" i="116"/>
  <c r="BT29" i="116"/>
  <c r="BS29" i="116"/>
  <c r="BP29" i="116"/>
  <c r="BO29" i="116"/>
  <c r="BN29" i="116"/>
  <c r="BM29" i="116"/>
  <c r="BL29" i="116"/>
  <c r="BK29" i="116"/>
  <c r="CF28" i="116"/>
  <c r="CE28" i="116"/>
  <c r="CD28" i="116"/>
  <c r="CC28" i="116"/>
  <c r="CB28" i="116"/>
  <c r="CA28" i="116"/>
  <c r="BX28" i="116"/>
  <c r="BW28" i="116"/>
  <c r="BV28" i="116"/>
  <c r="BU28" i="116"/>
  <c r="BT28" i="116"/>
  <c r="BS28" i="116"/>
  <c r="BP28" i="116"/>
  <c r="BO28" i="116"/>
  <c r="BN28" i="116"/>
  <c r="BM28" i="116"/>
  <c r="BL28" i="116"/>
  <c r="BK28" i="116"/>
  <c r="CF27" i="116"/>
  <c r="CE27" i="116"/>
  <c r="CD27" i="116"/>
  <c r="CC27" i="116"/>
  <c r="CB27" i="116"/>
  <c r="CA27" i="116"/>
  <c r="BX27" i="116"/>
  <c r="BW27" i="116"/>
  <c r="BV27" i="116"/>
  <c r="BU27" i="116"/>
  <c r="BT27" i="116"/>
  <c r="BS27" i="116"/>
  <c r="BP27" i="116"/>
  <c r="BO27" i="116"/>
  <c r="BN27" i="116"/>
  <c r="BM27" i="116"/>
  <c r="BL27" i="116"/>
  <c r="BK27" i="116"/>
  <c r="CF26" i="116"/>
  <c r="CE26" i="116"/>
  <c r="CD26" i="116"/>
  <c r="CC26" i="116"/>
  <c r="CB26" i="116"/>
  <c r="CA26" i="116"/>
  <c r="BX26" i="116"/>
  <c r="BW26" i="116"/>
  <c r="BV26" i="116"/>
  <c r="BU26" i="116"/>
  <c r="BT26" i="116"/>
  <c r="BS26" i="116"/>
  <c r="BP26" i="116"/>
  <c r="BO26" i="116"/>
  <c r="BN26" i="116"/>
  <c r="BM26" i="116"/>
  <c r="BL26" i="116"/>
  <c r="BK26" i="116"/>
  <c r="CF23" i="116"/>
  <c r="CE23" i="116"/>
  <c r="CD23" i="116"/>
  <c r="CC23" i="116"/>
  <c r="CB23" i="116"/>
  <c r="CA23" i="116"/>
  <c r="BX23" i="116"/>
  <c r="BW23" i="116"/>
  <c r="BV23" i="116"/>
  <c r="BU23" i="116"/>
  <c r="BT23" i="116"/>
  <c r="BS23" i="116"/>
  <c r="BP23" i="116"/>
  <c r="BO23" i="116"/>
  <c r="BN23" i="116"/>
  <c r="BM23" i="116"/>
  <c r="BL23" i="116"/>
  <c r="BK23" i="116"/>
  <c r="CF22" i="116"/>
  <c r="CE22" i="116"/>
  <c r="CD22" i="116"/>
  <c r="CC22" i="116"/>
  <c r="CB22" i="116"/>
  <c r="CA22" i="116"/>
  <c r="BX22" i="116"/>
  <c r="BW22" i="116"/>
  <c r="BV22" i="116"/>
  <c r="BU22" i="116"/>
  <c r="BT22" i="116"/>
  <c r="BS22" i="116"/>
  <c r="BP22" i="116"/>
  <c r="BO22" i="116"/>
  <c r="BN22" i="116"/>
  <c r="BM22" i="116"/>
  <c r="BL22" i="116"/>
  <c r="BK22" i="116"/>
  <c r="CF21" i="116"/>
  <c r="CE21" i="116"/>
  <c r="CD21" i="116"/>
  <c r="CC21" i="116"/>
  <c r="CB21" i="116"/>
  <c r="CA21" i="116"/>
  <c r="BX21" i="116"/>
  <c r="BW21" i="116"/>
  <c r="BV21" i="116"/>
  <c r="BU21" i="116"/>
  <c r="BT21" i="116"/>
  <c r="BS21" i="116"/>
  <c r="BP21" i="116"/>
  <c r="BO21" i="116"/>
  <c r="BN21" i="116"/>
  <c r="BM21" i="116"/>
  <c r="BL21" i="116"/>
  <c r="BK21" i="116"/>
  <c r="CF20" i="116"/>
  <c r="CE20" i="116"/>
  <c r="CD20" i="116"/>
  <c r="CC20" i="116"/>
  <c r="CB20" i="116"/>
  <c r="CA20" i="116"/>
  <c r="BX20" i="116"/>
  <c r="BW20" i="116"/>
  <c r="BV20" i="116"/>
  <c r="BU20" i="116"/>
  <c r="BT20" i="116"/>
  <c r="BS20" i="116"/>
  <c r="BP20" i="116"/>
  <c r="BO20" i="116"/>
  <c r="BN20" i="116"/>
  <c r="BM20" i="116"/>
  <c r="BL20" i="116"/>
  <c r="BK20" i="116"/>
  <c r="D20" i="116"/>
  <c r="CF19" i="116"/>
  <c r="CE19" i="116"/>
  <c r="CD19" i="116"/>
  <c r="CC19" i="116"/>
  <c r="CB19" i="116"/>
  <c r="CA19" i="116"/>
  <c r="BX19" i="116"/>
  <c r="BW19" i="116"/>
  <c r="BV19" i="116"/>
  <c r="BU19" i="116"/>
  <c r="BT19" i="116"/>
  <c r="BS19" i="116"/>
  <c r="BP19" i="116"/>
  <c r="BO19" i="116"/>
  <c r="BN19" i="116"/>
  <c r="BM19" i="116"/>
  <c r="BL19" i="116"/>
  <c r="BK19" i="116"/>
  <c r="E75" i="115"/>
  <c r="M74" i="115"/>
  <c r="I74" i="115"/>
  <c r="E74" i="115"/>
  <c r="BO67" i="115"/>
  <c r="BO65" i="115"/>
  <c r="AB64" i="115"/>
  <c r="CF40" i="115"/>
  <c r="CE40" i="115"/>
  <c r="CD40" i="115"/>
  <c r="CC40" i="115"/>
  <c r="CB40" i="115"/>
  <c r="CA40" i="115"/>
  <c r="BX40" i="115"/>
  <c r="BW40" i="115"/>
  <c r="BV40" i="115"/>
  <c r="BU40" i="115"/>
  <c r="BT40" i="115"/>
  <c r="BS40" i="115"/>
  <c r="BP40" i="115"/>
  <c r="BO40" i="115"/>
  <c r="BN40" i="115"/>
  <c r="BM40" i="115"/>
  <c r="BL40" i="115"/>
  <c r="BK40" i="115"/>
  <c r="CF39" i="115"/>
  <c r="CE39" i="115"/>
  <c r="CD39" i="115"/>
  <c r="CC39" i="115"/>
  <c r="CB39" i="115"/>
  <c r="CA39" i="115"/>
  <c r="BX39" i="115"/>
  <c r="BW39" i="115"/>
  <c r="BV39" i="115"/>
  <c r="BU39" i="115"/>
  <c r="BT39" i="115"/>
  <c r="BS39" i="115"/>
  <c r="BP39" i="115"/>
  <c r="BO39" i="115"/>
  <c r="BN39" i="115"/>
  <c r="BM39" i="115"/>
  <c r="BL39" i="115"/>
  <c r="BK39" i="115"/>
  <c r="CF38" i="115"/>
  <c r="CE38" i="115"/>
  <c r="CD38" i="115"/>
  <c r="CC38" i="115"/>
  <c r="CB38" i="115"/>
  <c r="CA38" i="115"/>
  <c r="BX38" i="115"/>
  <c r="BW38" i="115"/>
  <c r="BV38" i="115"/>
  <c r="BU38" i="115"/>
  <c r="BT38" i="115"/>
  <c r="BS38" i="115"/>
  <c r="BP38" i="115"/>
  <c r="BO38" i="115"/>
  <c r="BN38" i="115"/>
  <c r="BM38" i="115"/>
  <c r="BL38" i="115"/>
  <c r="BK38" i="115"/>
  <c r="CF37" i="115"/>
  <c r="CE37" i="115"/>
  <c r="CD37" i="115"/>
  <c r="CC37" i="115"/>
  <c r="CB37" i="115"/>
  <c r="CA37" i="115"/>
  <c r="BX37" i="115"/>
  <c r="BW37" i="115"/>
  <c r="BV37" i="115"/>
  <c r="BU37" i="115"/>
  <c r="BT37" i="115"/>
  <c r="BS37" i="115"/>
  <c r="BP37" i="115"/>
  <c r="BO37" i="115"/>
  <c r="BN37" i="115"/>
  <c r="BM37" i="115"/>
  <c r="BL37" i="115"/>
  <c r="BK37" i="115"/>
  <c r="CF36" i="115"/>
  <c r="CE36" i="115"/>
  <c r="CD36" i="115"/>
  <c r="CC36" i="115"/>
  <c r="CB36" i="115"/>
  <c r="CA36" i="115"/>
  <c r="BX36" i="115"/>
  <c r="BW36" i="115"/>
  <c r="BV36" i="115"/>
  <c r="BU36" i="115"/>
  <c r="BT36" i="115"/>
  <c r="BS36" i="115"/>
  <c r="BP36" i="115"/>
  <c r="BO36" i="115"/>
  <c r="BN36" i="115"/>
  <c r="BM36" i="115"/>
  <c r="BL36" i="115"/>
  <c r="BK36" i="115"/>
  <c r="CF35" i="115"/>
  <c r="CE35" i="115"/>
  <c r="CD35" i="115"/>
  <c r="CC35" i="115"/>
  <c r="CB35" i="115"/>
  <c r="CA35" i="115"/>
  <c r="BX35" i="115"/>
  <c r="BW35" i="115"/>
  <c r="BV35" i="115"/>
  <c r="BU35" i="115"/>
  <c r="BT35" i="115"/>
  <c r="BS35" i="115"/>
  <c r="BP35" i="115"/>
  <c r="BO35" i="115"/>
  <c r="BN35" i="115"/>
  <c r="BM35" i="115"/>
  <c r="BL35" i="115"/>
  <c r="BK35" i="115"/>
  <c r="CF34" i="115"/>
  <c r="CE34" i="115"/>
  <c r="CD34" i="115"/>
  <c r="CC34" i="115"/>
  <c r="CB34" i="115"/>
  <c r="CA34" i="115"/>
  <c r="BX34" i="115"/>
  <c r="BW34" i="115"/>
  <c r="BV34" i="115"/>
  <c r="BU34" i="115"/>
  <c r="BT34" i="115"/>
  <c r="BS34" i="115"/>
  <c r="BP34" i="115"/>
  <c r="BO34" i="115"/>
  <c r="BN34" i="115"/>
  <c r="BM34" i="115"/>
  <c r="BL34" i="115"/>
  <c r="BK34" i="115"/>
  <c r="CF33" i="115"/>
  <c r="CE33" i="115"/>
  <c r="CD33" i="115"/>
  <c r="CC33" i="115"/>
  <c r="CB33" i="115"/>
  <c r="CA33" i="115"/>
  <c r="BX33" i="115"/>
  <c r="BW33" i="115"/>
  <c r="BV33" i="115"/>
  <c r="BU33" i="115"/>
  <c r="BT33" i="115"/>
  <c r="BS33" i="115"/>
  <c r="BP33" i="115"/>
  <c r="BO33" i="115"/>
  <c r="BN33" i="115"/>
  <c r="BM33" i="115"/>
  <c r="BL33" i="115"/>
  <c r="BK33" i="115"/>
  <c r="CF32" i="115"/>
  <c r="CE32" i="115"/>
  <c r="CD32" i="115"/>
  <c r="CC32" i="115"/>
  <c r="CB32" i="115"/>
  <c r="CA32" i="115"/>
  <c r="BX32" i="115"/>
  <c r="BW32" i="115"/>
  <c r="BV32" i="115"/>
  <c r="BU32" i="115"/>
  <c r="BT32" i="115"/>
  <c r="BS32" i="115"/>
  <c r="BP32" i="115"/>
  <c r="BO32" i="115"/>
  <c r="BN32" i="115"/>
  <c r="BM32" i="115"/>
  <c r="BL32" i="115"/>
  <c r="BK32" i="115"/>
  <c r="CF31" i="115"/>
  <c r="CE31" i="115"/>
  <c r="CD31" i="115"/>
  <c r="CC31" i="115"/>
  <c r="CB31" i="115"/>
  <c r="CA31" i="115"/>
  <c r="BX31" i="115"/>
  <c r="BW31" i="115"/>
  <c r="BV31" i="115"/>
  <c r="BU31" i="115"/>
  <c r="BT31" i="115"/>
  <c r="BS31" i="115"/>
  <c r="BP31" i="115"/>
  <c r="BO31" i="115"/>
  <c r="BN31" i="115"/>
  <c r="BM31" i="115"/>
  <c r="BL31" i="115"/>
  <c r="BK31" i="115"/>
  <c r="CF30" i="115"/>
  <c r="CE30" i="115"/>
  <c r="CD30" i="115"/>
  <c r="CC30" i="115"/>
  <c r="CB30" i="115"/>
  <c r="CA30" i="115"/>
  <c r="BX30" i="115"/>
  <c r="BW30" i="115"/>
  <c r="BV30" i="115"/>
  <c r="BU30" i="115"/>
  <c r="BT30" i="115"/>
  <c r="BS30" i="115"/>
  <c r="BP30" i="115"/>
  <c r="BO30" i="115"/>
  <c r="BN30" i="115"/>
  <c r="BM30" i="115"/>
  <c r="BL30" i="115"/>
  <c r="BK30" i="115"/>
  <c r="CF29" i="115"/>
  <c r="CE29" i="115"/>
  <c r="CD29" i="115"/>
  <c r="CC29" i="115"/>
  <c r="CB29" i="115"/>
  <c r="CA29" i="115"/>
  <c r="BX29" i="115"/>
  <c r="BW29" i="115"/>
  <c r="BV29" i="115"/>
  <c r="BU29" i="115"/>
  <c r="BT29" i="115"/>
  <c r="BS29" i="115"/>
  <c r="BP29" i="115"/>
  <c r="BO29" i="115"/>
  <c r="BN29" i="115"/>
  <c r="BM29" i="115"/>
  <c r="BL29" i="115"/>
  <c r="BK29" i="115"/>
  <c r="CF28" i="115"/>
  <c r="CE28" i="115"/>
  <c r="CD28" i="115"/>
  <c r="CC28" i="115"/>
  <c r="CB28" i="115"/>
  <c r="CA28" i="115"/>
  <c r="BX28" i="115"/>
  <c r="BW28" i="115"/>
  <c r="BV28" i="115"/>
  <c r="BU28" i="115"/>
  <c r="BT28" i="115"/>
  <c r="BS28" i="115"/>
  <c r="BP28" i="115"/>
  <c r="BO28" i="115"/>
  <c r="BN28" i="115"/>
  <c r="BM28" i="115"/>
  <c r="BL28" i="115"/>
  <c r="BK28" i="115"/>
  <c r="CF27" i="115"/>
  <c r="CE27" i="115"/>
  <c r="CD27" i="115"/>
  <c r="CC27" i="115"/>
  <c r="CB27" i="115"/>
  <c r="CA27" i="115"/>
  <c r="BX27" i="115"/>
  <c r="BW27" i="115"/>
  <c r="BV27" i="115"/>
  <c r="BU27" i="115"/>
  <c r="BT27" i="115"/>
  <c r="BS27" i="115"/>
  <c r="BP27" i="115"/>
  <c r="BO27" i="115"/>
  <c r="BN27" i="115"/>
  <c r="BM27" i="115"/>
  <c r="BL27" i="115"/>
  <c r="BK27" i="115"/>
  <c r="CF26" i="115"/>
  <c r="CE26" i="115"/>
  <c r="CD26" i="115"/>
  <c r="CC26" i="115"/>
  <c r="CB26" i="115"/>
  <c r="CA26" i="115"/>
  <c r="BX26" i="115"/>
  <c r="BW26" i="115"/>
  <c r="BV26" i="115"/>
  <c r="BU26" i="115"/>
  <c r="BT26" i="115"/>
  <c r="BS26" i="115"/>
  <c r="BP26" i="115"/>
  <c r="BO26" i="115"/>
  <c r="BN26" i="115"/>
  <c r="BM26" i="115"/>
  <c r="BL26" i="115"/>
  <c r="BK26" i="115"/>
  <c r="CF23" i="115"/>
  <c r="CE23" i="115"/>
  <c r="CD23" i="115"/>
  <c r="CC23" i="115"/>
  <c r="CB23" i="115"/>
  <c r="CA23" i="115"/>
  <c r="BX23" i="115"/>
  <c r="BW23" i="115"/>
  <c r="BV23" i="115"/>
  <c r="BU23" i="115"/>
  <c r="BT23" i="115"/>
  <c r="BS23" i="115"/>
  <c r="BP23" i="115"/>
  <c r="BO23" i="115"/>
  <c r="BN23" i="115"/>
  <c r="BM23" i="115"/>
  <c r="BL23" i="115"/>
  <c r="BK23" i="115"/>
  <c r="CF22" i="115"/>
  <c r="CE22" i="115"/>
  <c r="CD22" i="115"/>
  <c r="CC22" i="115"/>
  <c r="CB22" i="115"/>
  <c r="CA22" i="115"/>
  <c r="BX22" i="115"/>
  <c r="BW22" i="115"/>
  <c r="BV22" i="115"/>
  <c r="BU22" i="115"/>
  <c r="BT22" i="115"/>
  <c r="BS22" i="115"/>
  <c r="BP22" i="115"/>
  <c r="BO22" i="115"/>
  <c r="BN22" i="115"/>
  <c r="BM22" i="115"/>
  <c r="BL22" i="115"/>
  <c r="BK22" i="115"/>
  <c r="CF21" i="115"/>
  <c r="CE21" i="115"/>
  <c r="CD21" i="115"/>
  <c r="CC21" i="115"/>
  <c r="CB21" i="115"/>
  <c r="CA21" i="115"/>
  <c r="BX21" i="115"/>
  <c r="BW21" i="115"/>
  <c r="BV21" i="115"/>
  <c r="BU21" i="115"/>
  <c r="BT21" i="115"/>
  <c r="BS21" i="115"/>
  <c r="BP21" i="115"/>
  <c r="BO21" i="115"/>
  <c r="BN21" i="115"/>
  <c r="BM21" i="115"/>
  <c r="BL21" i="115"/>
  <c r="BK21" i="115"/>
  <c r="CF20" i="115"/>
  <c r="CE20" i="115"/>
  <c r="CD20" i="115"/>
  <c r="CC20" i="115"/>
  <c r="CB20" i="115"/>
  <c r="CA20" i="115"/>
  <c r="BX20" i="115"/>
  <c r="BW20" i="115"/>
  <c r="BV20" i="115"/>
  <c r="BU20" i="115"/>
  <c r="BT20" i="115"/>
  <c r="BS20" i="115"/>
  <c r="BP20" i="115"/>
  <c r="BO20" i="115"/>
  <c r="BN20" i="115"/>
  <c r="BM20" i="115"/>
  <c r="BL20" i="115"/>
  <c r="BK20" i="115"/>
  <c r="D20" i="115"/>
  <c r="CF19" i="115"/>
  <c r="CE19" i="115"/>
  <c r="CD19" i="115"/>
  <c r="CC19" i="115"/>
  <c r="CB19" i="115"/>
  <c r="CA19" i="115"/>
  <c r="BX19" i="115"/>
  <c r="BW19" i="115"/>
  <c r="BV19" i="115"/>
  <c r="BU19" i="115"/>
  <c r="BT19" i="115"/>
  <c r="BS19" i="115"/>
  <c r="BP19" i="115"/>
  <c r="BO19" i="115"/>
  <c r="BN19" i="115"/>
  <c r="BM19" i="115"/>
  <c r="BL19" i="115"/>
  <c r="BK19" i="115"/>
  <c r="E75" i="114"/>
  <c r="M74" i="114"/>
  <c r="I74" i="114"/>
  <c r="E74" i="114"/>
  <c r="CF40" i="114"/>
  <c r="CE40" i="114"/>
  <c r="CD40" i="114"/>
  <c r="CC40" i="114"/>
  <c r="CB40" i="114"/>
  <c r="CA40" i="114"/>
  <c r="BX40" i="114"/>
  <c r="BW40" i="114"/>
  <c r="BV40" i="114"/>
  <c r="BU40" i="114"/>
  <c r="BT40" i="114"/>
  <c r="BS40" i="114"/>
  <c r="BP40" i="114"/>
  <c r="BO40" i="114"/>
  <c r="BN40" i="114"/>
  <c r="BM40" i="114"/>
  <c r="BL40" i="114"/>
  <c r="BK40" i="114"/>
  <c r="CF39" i="114"/>
  <c r="CE39" i="114"/>
  <c r="CD39" i="114"/>
  <c r="CC39" i="114"/>
  <c r="CB39" i="114"/>
  <c r="CA39" i="114"/>
  <c r="BX39" i="114"/>
  <c r="BW39" i="114"/>
  <c r="BV39" i="114"/>
  <c r="BU39" i="114"/>
  <c r="BT39" i="114"/>
  <c r="BS39" i="114"/>
  <c r="BP39" i="114"/>
  <c r="BO39" i="114"/>
  <c r="BN39" i="114"/>
  <c r="BM39" i="114"/>
  <c r="BL39" i="114"/>
  <c r="BK39" i="114"/>
  <c r="CF38" i="114"/>
  <c r="CE38" i="114"/>
  <c r="CD38" i="114"/>
  <c r="CC38" i="114"/>
  <c r="CB38" i="114"/>
  <c r="CA38" i="114"/>
  <c r="BX38" i="114"/>
  <c r="BW38" i="114"/>
  <c r="BV38" i="114"/>
  <c r="BU38" i="114"/>
  <c r="BT38" i="114"/>
  <c r="BS38" i="114"/>
  <c r="BP38" i="114"/>
  <c r="BO38" i="114"/>
  <c r="BN38" i="114"/>
  <c r="BM38" i="114"/>
  <c r="BL38" i="114"/>
  <c r="BK38" i="114"/>
  <c r="CF37" i="114"/>
  <c r="CE37" i="114"/>
  <c r="CD37" i="114"/>
  <c r="CC37" i="114"/>
  <c r="CB37" i="114"/>
  <c r="CA37" i="114"/>
  <c r="BX37" i="114"/>
  <c r="BW37" i="114"/>
  <c r="BV37" i="114"/>
  <c r="BU37" i="114"/>
  <c r="BT37" i="114"/>
  <c r="BS37" i="114"/>
  <c r="BP37" i="114"/>
  <c r="BO37" i="114"/>
  <c r="BN37" i="114"/>
  <c r="BM37" i="114"/>
  <c r="BL37" i="114"/>
  <c r="BK37" i="114"/>
  <c r="CF36" i="114"/>
  <c r="CE36" i="114"/>
  <c r="CD36" i="114"/>
  <c r="CC36" i="114"/>
  <c r="CB36" i="114"/>
  <c r="CA36" i="114"/>
  <c r="BX36" i="114"/>
  <c r="BW36" i="114"/>
  <c r="BV36" i="114"/>
  <c r="BU36" i="114"/>
  <c r="BT36" i="114"/>
  <c r="BS36" i="114"/>
  <c r="BP36" i="114"/>
  <c r="BO36" i="114"/>
  <c r="BN36" i="114"/>
  <c r="BM36" i="114"/>
  <c r="BL36" i="114"/>
  <c r="BK36" i="114"/>
  <c r="CF35" i="114"/>
  <c r="CE35" i="114"/>
  <c r="CD35" i="114"/>
  <c r="CC35" i="114"/>
  <c r="CB35" i="114"/>
  <c r="CA35" i="114"/>
  <c r="BX35" i="114"/>
  <c r="BW35" i="114"/>
  <c r="BV35" i="114"/>
  <c r="BU35" i="114"/>
  <c r="BT35" i="114"/>
  <c r="BS35" i="114"/>
  <c r="BP35" i="114"/>
  <c r="BO35" i="114"/>
  <c r="BN35" i="114"/>
  <c r="BM35" i="114"/>
  <c r="BL35" i="114"/>
  <c r="BK35" i="114"/>
  <c r="CF34" i="114"/>
  <c r="CE34" i="114"/>
  <c r="CD34" i="114"/>
  <c r="CC34" i="114"/>
  <c r="CB34" i="114"/>
  <c r="CA34" i="114"/>
  <c r="BX34" i="114"/>
  <c r="BW34" i="114"/>
  <c r="BV34" i="114"/>
  <c r="BU34" i="114"/>
  <c r="BT34" i="114"/>
  <c r="BS34" i="114"/>
  <c r="BP34" i="114"/>
  <c r="BO34" i="114"/>
  <c r="BN34" i="114"/>
  <c r="BM34" i="114"/>
  <c r="BL34" i="114"/>
  <c r="BK34" i="114"/>
  <c r="CF33" i="114"/>
  <c r="CE33" i="114"/>
  <c r="CD33" i="114"/>
  <c r="CC33" i="114"/>
  <c r="CB33" i="114"/>
  <c r="CA33" i="114"/>
  <c r="BX33" i="114"/>
  <c r="BW33" i="114"/>
  <c r="BV33" i="114"/>
  <c r="BU33" i="114"/>
  <c r="BT33" i="114"/>
  <c r="BS33" i="114"/>
  <c r="BP33" i="114"/>
  <c r="BO33" i="114"/>
  <c r="BN33" i="114"/>
  <c r="BM33" i="114"/>
  <c r="BL33" i="114"/>
  <c r="BK33" i="114"/>
  <c r="CF32" i="114"/>
  <c r="CE32" i="114"/>
  <c r="CD32" i="114"/>
  <c r="CC32" i="114"/>
  <c r="CB32" i="114"/>
  <c r="CA32" i="114"/>
  <c r="BX32" i="114"/>
  <c r="BW32" i="114"/>
  <c r="BV32" i="114"/>
  <c r="BU32" i="114"/>
  <c r="BT32" i="114"/>
  <c r="BS32" i="114"/>
  <c r="BP32" i="114"/>
  <c r="BO32" i="114"/>
  <c r="BN32" i="114"/>
  <c r="BM32" i="114"/>
  <c r="BL32" i="114"/>
  <c r="BK32" i="114"/>
  <c r="CF31" i="114"/>
  <c r="CE31" i="114"/>
  <c r="CD31" i="114"/>
  <c r="CC31" i="114"/>
  <c r="CB31" i="114"/>
  <c r="CA31" i="114"/>
  <c r="BX31" i="114"/>
  <c r="BW31" i="114"/>
  <c r="BV31" i="114"/>
  <c r="BU31" i="114"/>
  <c r="BT31" i="114"/>
  <c r="BS31" i="114"/>
  <c r="BP31" i="114"/>
  <c r="BO31" i="114"/>
  <c r="BN31" i="114"/>
  <c r="BM31" i="114"/>
  <c r="BL31" i="114"/>
  <c r="BK31" i="114"/>
  <c r="CF30" i="114"/>
  <c r="CE30" i="114"/>
  <c r="CD30" i="114"/>
  <c r="CC30" i="114"/>
  <c r="CB30" i="114"/>
  <c r="CA30" i="114"/>
  <c r="BX30" i="114"/>
  <c r="BW30" i="114"/>
  <c r="BV30" i="114"/>
  <c r="BU30" i="114"/>
  <c r="BT30" i="114"/>
  <c r="BS30" i="114"/>
  <c r="BP30" i="114"/>
  <c r="BO30" i="114"/>
  <c r="BN30" i="114"/>
  <c r="BM30" i="114"/>
  <c r="BL30" i="114"/>
  <c r="BK30" i="114"/>
  <c r="CF29" i="114"/>
  <c r="CE29" i="114"/>
  <c r="CD29" i="114"/>
  <c r="CC29" i="114"/>
  <c r="CB29" i="114"/>
  <c r="CA29" i="114"/>
  <c r="BX29" i="114"/>
  <c r="BW29" i="114"/>
  <c r="BV29" i="114"/>
  <c r="BU29" i="114"/>
  <c r="BT29" i="114"/>
  <c r="BS29" i="114"/>
  <c r="BP29" i="114"/>
  <c r="BO29" i="114"/>
  <c r="BN29" i="114"/>
  <c r="BM29" i="114"/>
  <c r="BL29" i="114"/>
  <c r="BK29" i="114"/>
  <c r="CF28" i="114"/>
  <c r="CE28" i="114"/>
  <c r="CD28" i="114"/>
  <c r="CC28" i="114"/>
  <c r="CB28" i="114"/>
  <c r="CA28" i="114"/>
  <c r="BX28" i="114"/>
  <c r="BW28" i="114"/>
  <c r="BV28" i="114"/>
  <c r="BU28" i="114"/>
  <c r="BT28" i="114"/>
  <c r="BS28" i="114"/>
  <c r="BP28" i="114"/>
  <c r="BO28" i="114"/>
  <c r="BN28" i="114"/>
  <c r="BM28" i="114"/>
  <c r="BL28" i="114"/>
  <c r="BK28" i="114"/>
  <c r="CF27" i="114"/>
  <c r="CE27" i="114"/>
  <c r="CD27" i="114"/>
  <c r="CC27" i="114"/>
  <c r="CB27" i="114"/>
  <c r="CA27" i="114"/>
  <c r="BX27" i="114"/>
  <c r="BW27" i="114"/>
  <c r="BV27" i="114"/>
  <c r="BU27" i="114"/>
  <c r="BT27" i="114"/>
  <c r="BS27" i="114"/>
  <c r="BP27" i="114"/>
  <c r="BO27" i="114"/>
  <c r="BN27" i="114"/>
  <c r="BM27" i="114"/>
  <c r="BL27" i="114"/>
  <c r="BK27" i="114"/>
  <c r="CF26" i="114"/>
  <c r="CE26" i="114"/>
  <c r="CD26" i="114"/>
  <c r="CC26" i="114"/>
  <c r="CB26" i="114"/>
  <c r="CA26" i="114"/>
  <c r="BX26" i="114"/>
  <c r="BW26" i="114"/>
  <c r="BV26" i="114"/>
  <c r="BU26" i="114"/>
  <c r="BT26" i="114"/>
  <c r="BS26" i="114"/>
  <c r="BP26" i="114"/>
  <c r="BO26" i="114"/>
  <c r="BN26" i="114"/>
  <c r="BM26" i="114"/>
  <c r="BL26" i="114"/>
  <c r="BK26" i="114"/>
  <c r="CF23" i="114"/>
  <c r="CE23" i="114"/>
  <c r="CD23" i="114"/>
  <c r="CC23" i="114"/>
  <c r="CB23" i="114"/>
  <c r="CA23" i="114"/>
  <c r="BX23" i="114"/>
  <c r="BW23" i="114"/>
  <c r="BV23" i="114"/>
  <c r="BU23" i="114"/>
  <c r="BT23" i="114"/>
  <c r="BS23" i="114"/>
  <c r="BP23" i="114"/>
  <c r="BO23" i="114"/>
  <c r="BN23" i="114"/>
  <c r="BM23" i="114"/>
  <c r="BL23" i="114"/>
  <c r="BK23" i="114"/>
  <c r="CF22" i="114"/>
  <c r="CE22" i="114"/>
  <c r="CD22" i="114"/>
  <c r="CC22" i="114"/>
  <c r="CB22" i="114"/>
  <c r="CA22" i="114"/>
  <c r="BX22" i="114"/>
  <c r="BW22" i="114"/>
  <c r="BV22" i="114"/>
  <c r="BU22" i="114"/>
  <c r="BT22" i="114"/>
  <c r="BS22" i="114"/>
  <c r="BP22" i="114"/>
  <c r="BO22" i="114"/>
  <c r="BN22" i="114"/>
  <c r="BM22" i="114"/>
  <c r="BL22" i="114"/>
  <c r="BK22" i="114"/>
  <c r="CF21" i="114"/>
  <c r="CE21" i="114"/>
  <c r="CD21" i="114"/>
  <c r="CC21" i="114"/>
  <c r="CB21" i="114"/>
  <c r="CA21" i="114"/>
  <c r="BX21" i="114"/>
  <c r="BW21" i="114"/>
  <c r="BV21" i="114"/>
  <c r="BU21" i="114"/>
  <c r="BT21" i="114"/>
  <c r="BS21" i="114"/>
  <c r="BP21" i="114"/>
  <c r="BO21" i="114"/>
  <c r="BN21" i="114"/>
  <c r="BM21" i="114"/>
  <c r="BL21" i="114"/>
  <c r="BK21" i="114"/>
  <c r="CF20" i="114"/>
  <c r="CE20" i="114"/>
  <c r="CD20" i="114"/>
  <c r="CC20" i="114"/>
  <c r="CB20" i="114"/>
  <c r="CA20" i="114"/>
  <c r="BX20" i="114"/>
  <c r="BW20" i="114"/>
  <c r="BV20" i="114"/>
  <c r="BU20" i="114"/>
  <c r="BT20" i="114"/>
  <c r="BS20" i="114"/>
  <c r="BP20" i="114"/>
  <c r="BO20" i="114"/>
  <c r="BN20" i="114"/>
  <c r="BM20" i="114"/>
  <c r="BL20" i="114"/>
  <c r="BK20" i="114"/>
  <c r="D20" i="114"/>
  <c r="CF19" i="114"/>
  <c r="CE19" i="114"/>
  <c r="CD19" i="114"/>
  <c r="CC19" i="114"/>
  <c r="CB19" i="114"/>
  <c r="CA19" i="114"/>
  <c r="BX19" i="114"/>
  <c r="BW19" i="114"/>
  <c r="BV19" i="114"/>
  <c r="BU19" i="114"/>
  <c r="BT19" i="114"/>
  <c r="BS19" i="114"/>
  <c r="BP19" i="114"/>
  <c r="BO19" i="114"/>
  <c r="BN19" i="114"/>
  <c r="BM19" i="114"/>
  <c r="BL19" i="114"/>
  <c r="BK19" i="114"/>
  <c r="E75" i="113"/>
  <c r="AA74" i="113"/>
  <c r="BK75" i="113" s="1"/>
  <c r="M74" i="113"/>
  <c r="I74" i="113"/>
  <c r="E74" i="113"/>
  <c r="R72" i="113"/>
  <c r="R71" i="113"/>
  <c r="R70" i="113"/>
  <c r="BK69" i="113"/>
  <c r="BP68" i="113"/>
  <c r="AA68" i="113"/>
  <c r="BK72" i="113" s="1"/>
  <c r="BP67" i="113"/>
  <c r="BP66" i="113"/>
  <c r="BN66" i="113"/>
  <c r="BP65" i="113"/>
  <c r="BN65" i="113"/>
  <c r="AF65" i="113"/>
  <c r="AB65" i="113"/>
  <c r="BP64" i="113"/>
  <c r="E64" i="113"/>
  <c r="CF40" i="113"/>
  <c r="CE40" i="113"/>
  <c r="CD40" i="113"/>
  <c r="CC40" i="113"/>
  <c r="CB40" i="113"/>
  <c r="CA40" i="113"/>
  <c r="BX40" i="113"/>
  <c r="BW40" i="113"/>
  <c r="BV40" i="113"/>
  <c r="BU40" i="113"/>
  <c r="BT40" i="113"/>
  <c r="BS40" i="113"/>
  <c r="BP40" i="113"/>
  <c r="BO40" i="113"/>
  <c r="BN40" i="113"/>
  <c r="BM40" i="113"/>
  <c r="BL40" i="113"/>
  <c r="BK40" i="113"/>
  <c r="CF39" i="113"/>
  <c r="CE39" i="113"/>
  <c r="CD39" i="113"/>
  <c r="CC39" i="113"/>
  <c r="CB39" i="113"/>
  <c r="CA39" i="113"/>
  <c r="BX39" i="113"/>
  <c r="BW39" i="113"/>
  <c r="BV39" i="113"/>
  <c r="BU39" i="113"/>
  <c r="BT39" i="113"/>
  <c r="BS39" i="113"/>
  <c r="BP39" i="113"/>
  <c r="BO39" i="113"/>
  <c r="BN39" i="113"/>
  <c r="BM39" i="113"/>
  <c r="BL39" i="113"/>
  <c r="BK39" i="113"/>
  <c r="CF38" i="113"/>
  <c r="CE38" i="113"/>
  <c r="CD38" i="113"/>
  <c r="CC38" i="113"/>
  <c r="CB38" i="113"/>
  <c r="CA38" i="113"/>
  <c r="BX38" i="113"/>
  <c r="BW38" i="113"/>
  <c r="BV38" i="113"/>
  <c r="BU38" i="113"/>
  <c r="BT38" i="113"/>
  <c r="BS38" i="113"/>
  <c r="BP38" i="113"/>
  <c r="BO38" i="113"/>
  <c r="BN38" i="113"/>
  <c r="BM38" i="113"/>
  <c r="BL38" i="113"/>
  <c r="BK38" i="113"/>
  <c r="CF37" i="113"/>
  <c r="CE37" i="113"/>
  <c r="CD37" i="113"/>
  <c r="CC37" i="113"/>
  <c r="CB37" i="113"/>
  <c r="CA37" i="113"/>
  <c r="BX37" i="113"/>
  <c r="BW37" i="113"/>
  <c r="BV37" i="113"/>
  <c r="BU37" i="113"/>
  <c r="BT37" i="113"/>
  <c r="BS37" i="113"/>
  <c r="BP37" i="113"/>
  <c r="BO37" i="113"/>
  <c r="BN37" i="113"/>
  <c r="BM37" i="113"/>
  <c r="BL37" i="113"/>
  <c r="BK37" i="113"/>
  <c r="AD37" i="113"/>
  <c r="CF36" i="113"/>
  <c r="CE36" i="113"/>
  <c r="CD36" i="113"/>
  <c r="CC36" i="113"/>
  <c r="CB36" i="113"/>
  <c r="CA36" i="113"/>
  <c r="BX36" i="113"/>
  <c r="BW36" i="113"/>
  <c r="BV36" i="113"/>
  <c r="BU36" i="113"/>
  <c r="BT36" i="113"/>
  <c r="BS36" i="113"/>
  <c r="BP36" i="113"/>
  <c r="BO36" i="113"/>
  <c r="BN36" i="113"/>
  <c r="BM36" i="113"/>
  <c r="BL36" i="113"/>
  <c r="BK36" i="113"/>
  <c r="CF35" i="113"/>
  <c r="CE35" i="113"/>
  <c r="CD35" i="113"/>
  <c r="CC35" i="113"/>
  <c r="CB35" i="113"/>
  <c r="CA35" i="113"/>
  <c r="BX35" i="113"/>
  <c r="BW35" i="113"/>
  <c r="BV35" i="113"/>
  <c r="BU35" i="113"/>
  <c r="BT35" i="113"/>
  <c r="BS35" i="113"/>
  <c r="BP35" i="113"/>
  <c r="BO35" i="113"/>
  <c r="BN35" i="113"/>
  <c r="BM35" i="113"/>
  <c r="BL35" i="113"/>
  <c r="BK35" i="113"/>
  <c r="AD35" i="113"/>
  <c r="D35" i="113"/>
  <c r="CF34" i="113"/>
  <c r="CE34" i="113"/>
  <c r="CD34" i="113"/>
  <c r="CC34" i="113"/>
  <c r="CB34" i="113"/>
  <c r="CA34" i="113"/>
  <c r="BX34" i="113"/>
  <c r="BW34" i="113"/>
  <c r="BV34" i="113"/>
  <c r="BU34" i="113"/>
  <c r="BT34" i="113"/>
  <c r="BS34" i="113"/>
  <c r="BP34" i="113"/>
  <c r="BO34" i="113"/>
  <c r="BN34" i="113"/>
  <c r="BM34" i="113"/>
  <c r="BL34" i="113"/>
  <c r="BK34" i="113"/>
  <c r="CF33" i="113"/>
  <c r="CE33" i="113"/>
  <c r="CD33" i="113"/>
  <c r="CC33" i="113"/>
  <c r="CB33" i="113"/>
  <c r="CA33" i="113"/>
  <c r="BX33" i="113"/>
  <c r="BW33" i="113"/>
  <c r="BV33" i="113"/>
  <c r="BU33" i="113"/>
  <c r="BT33" i="113"/>
  <c r="BS33" i="113"/>
  <c r="BP33" i="113"/>
  <c r="BO33" i="113"/>
  <c r="BN33" i="113"/>
  <c r="BM33" i="113"/>
  <c r="BL33" i="113"/>
  <c r="BK33" i="113"/>
  <c r="CF32" i="113"/>
  <c r="CE32" i="113"/>
  <c r="CD32" i="113"/>
  <c r="CC32" i="113"/>
  <c r="CB32" i="113"/>
  <c r="CA32" i="113"/>
  <c r="BX32" i="113"/>
  <c r="BW32" i="113"/>
  <c r="BV32" i="113"/>
  <c r="BU32" i="113"/>
  <c r="BT32" i="113"/>
  <c r="BS32" i="113"/>
  <c r="BP32" i="113"/>
  <c r="BO32" i="113"/>
  <c r="BN32" i="113"/>
  <c r="BM32" i="113"/>
  <c r="BL32" i="113"/>
  <c r="BK32" i="113"/>
  <c r="CF31" i="113"/>
  <c r="CE31" i="113"/>
  <c r="CD31" i="113"/>
  <c r="CC31" i="113"/>
  <c r="CB31" i="113"/>
  <c r="CA31" i="113"/>
  <c r="BX31" i="113"/>
  <c r="BW31" i="113"/>
  <c r="BV31" i="113"/>
  <c r="BU31" i="113"/>
  <c r="BT31" i="113"/>
  <c r="BS31" i="113"/>
  <c r="BP31" i="113"/>
  <c r="BO31" i="113"/>
  <c r="BN31" i="113"/>
  <c r="BM31" i="113"/>
  <c r="BL31" i="113"/>
  <c r="BK31" i="113"/>
  <c r="CF30" i="113"/>
  <c r="CE30" i="113"/>
  <c r="CD30" i="113"/>
  <c r="CC30" i="113"/>
  <c r="CB30" i="113"/>
  <c r="CA30" i="113"/>
  <c r="BX30" i="113"/>
  <c r="BW30" i="113"/>
  <c r="BV30" i="113"/>
  <c r="BU30" i="113"/>
  <c r="BT30" i="113"/>
  <c r="BS30" i="113"/>
  <c r="BP30" i="113"/>
  <c r="BO30" i="113"/>
  <c r="BN30" i="113"/>
  <c r="BM30" i="113"/>
  <c r="BL30" i="113"/>
  <c r="BK30" i="113"/>
  <c r="CF29" i="113"/>
  <c r="CE29" i="113"/>
  <c r="CD29" i="113"/>
  <c r="CC29" i="113"/>
  <c r="CB29" i="113"/>
  <c r="CA29" i="113"/>
  <c r="BX29" i="113"/>
  <c r="BW29" i="113"/>
  <c r="BV29" i="113"/>
  <c r="BU29" i="113"/>
  <c r="BT29" i="113"/>
  <c r="BS29" i="113"/>
  <c r="BP29" i="113"/>
  <c r="BO29" i="113"/>
  <c r="BN29" i="113"/>
  <c r="BM29" i="113"/>
  <c r="BL29" i="113"/>
  <c r="BK29" i="113"/>
  <c r="CF28" i="113"/>
  <c r="CE28" i="113"/>
  <c r="CD28" i="113"/>
  <c r="CC28" i="113"/>
  <c r="CB28" i="113"/>
  <c r="CA28" i="113"/>
  <c r="BX28" i="113"/>
  <c r="BW28" i="113"/>
  <c r="BV28" i="113"/>
  <c r="BU28" i="113"/>
  <c r="BT28" i="113"/>
  <c r="BS28" i="113"/>
  <c r="BP28" i="113"/>
  <c r="BO28" i="113"/>
  <c r="BN28" i="113"/>
  <c r="BM28" i="113"/>
  <c r="BL28" i="113"/>
  <c r="BK28" i="113"/>
  <c r="CF27" i="113"/>
  <c r="CE27" i="113"/>
  <c r="CD27" i="113"/>
  <c r="CC27" i="113"/>
  <c r="CB27" i="113"/>
  <c r="CA27" i="113"/>
  <c r="BX27" i="113"/>
  <c r="BW27" i="113"/>
  <c r="BV27" i="113"/>
  <c r="BU27" i="113"/>
  <c r="BT27" i="113"/>
  <c r="BS27" i="113"/>
  <c r="BP27" i="113"/>
  <c r="BO27" i="113"/>
  <c r="BN27" i="113"/>
  <c r="BM27" i="113"/>
  <c r="BL27" i="113"/>
  <c r="BK27" i="113"/>
  <c r="AD27" i="113"/>
  <c r="D27" i="113"/>
  <c r="CF26" i="113"/>
  <c r="CE26" i="113"/>
  <c r="CD26" i="113"/>
  <c r="CC26" i="113"/>
  <c r="CB26" i="113"/>
  <c r="CA26" i="113"/>
  <c r="BX26" i="113"/>
  <c r="BW26" i="113"/>
  <c r="BV26" i="113"/>
  <c r="BU26" i="113"/>
  <c r="BT26" i="113"/>
  <c r="BS26" i="113"/>
  <c r="BP26" i="113"/>
  <c r="BO26" i="113"/>
  <c r="BN26" i="113"/>
  <c r="BM26" i="113"/>
  <c r="BL26" i="113"/>
  <c r="BK26" i="113"/>
  <c r="CF23" i="113"/>
  <c r="CE23" i="113"/>
  <c r="CD23" i="113"/>
  <c r="CC23" i="113"/>
  <c r="CB23" i="113"/>
  <c r="CA23" i="113"/>
  <c r="BX23" i="113"/>
  <c r="BW23" i="113"/>
  <c r="BV23" i="113"/>
  <c r="BU23" i="113"/>
  <c r="BT23" i="113"/>
  <c r="BS23" i="113"/>
  <c r="BP23" i="113"/>
  <c r="BO23" i="113"/>
  <c r="BN23" i="113"/>
  <c r="BM23" i="113"/>
  <c r="BL23" i="113"/>
  <c r="BK23" i="113"/>
  <c r="CF22" i="113"/>
  <c r="CE22" i="113"/>
  <c r="CD22" i="113"/>
  <c r="CC22" i="113"/>
  <c r="CB22" i="113"/>
  <c r="CA22" i="113"/>
  <c r="BX22" i="113"/>
  <c r="BW22" i="113"/>
  <c r="BV22" i="113"/>
  <c r="BU22" i="113"/>
  <c r="BT22" i="113"/>
  <c r="BS22" i="113"/>
  <c r="BP22" i="113"/>
  <c r="BO22" i="113"/>
  <c r="BN22" i="113"/>
  <c r="BM22" i="113"/>
  <c r="BL22" i="113"/>
  <c r="BK22" i="113"/>
  <c r="AY22" i="113"/>
  <c r="D22" i="113"/>
  <c r="CF21" i="113"/>
  <c r="CE21" i="113"/>
  <c r="CD21" i="113"/>
  <c r="CC21" i="113"/>
  <c r="CB21" i="113"/>
  <c r="CA21" i="113"/>
  <c r="BX21" i="113"/>
  <c r="BW21" i="113"/>
  <c r="BV21" i="113"/>
  <c r="BU21" i="113"/>
  <c r="BT21" i="113"/>
  <c r="BS21" i="113"/>
  <c r="BP21" i="113"/>
  <c r="BO21" i="113"/>
  <c r="BN21" i="113"/>
  <c r="BM21" i="113"/>
  <c r="BL21" i="113"/>
  <c r="BK21" i="113"/>
  <c r="CF20" i="113"/>
  <c r="CE20" i="113"/>
  <c r="CD20" i="113"/>
  <c r="CC20" i="113"/>
  <c r="CB20" i="113"/>
  <c r="CA20" i="113"/>
  <c r="BX20" i="113"/>
  <c r="BW20" i="113"/>
  <c r="BV20" i="113"/>
  <c r="BU20" i="113"/>
  <c r="BT20" i="113"/>
  <c r="BS20" i="113"/>
  <c r="BP20" i="113"/>
  <c r="BO20" i="113"/>
  <c r="BN20" i="113"/>
  <c r="BM20" i="113"/>
  <c r="BL20" i="113"/>
  <c r="BK20" i="113"/>
  <c r="D20" i="113"/>
  <c r="CF19" i="113"/>
  <c r="CE19" i="113"/>
  <c r="CD19" i="113"/>
  <c r="CC19" i="113"/>
  <c r="CB19" i="113"/>
  <c r="CA19" i="113"/>
  <c r="BX19" i="113"/>
  <c r="BW19" i="113"/>
  <c r="BV19" i="113"/>
  <c r="BU19" i="113"/>
  <c r="BT19" i="113"/>
  <c r="BS19" i="113"/>
  <c r="BP19" i="113"/>
  <c r="BO19" i="113"/>
  <c r="BN19" i="113"/>
  <c r="BM19" i="113"/>
  <c r="BL19" i="113"/>
  <c r="BK19" i="113"/>
  <c r="D19" i="113"/>
  <c r="A14" i="113"/>
  <c r="E77" i="109"/>
  <c r="E75" i="109"/>
  <c r="AA74" i="109"/>
  <c r="BK75" i="109" s="1"/>
  <c r="M74" i="109"/>
  <c r="I74" i="109"/>
  <c r="E74" i="109"/>
  <c r="R73" i="109"/>
  <c r="AA72" i="109"/>
  <c r="BK74" i="109" s="1"/>
  <c r="R72" i="109"/>
  <c r="R71" i="109"/>
  <c r="AA70" i="109"/>
  <c r="BK73" i="109" s="1"/>
  <c r="R70" i="109"/>
  <c r="BP69" i="109"/>
  <c r="BO69" i="109"/>
  <c r="BN69" i="109"/>
  <c r="BM69" i="109"/>
  <c r="BL69" i="109"/>
  <c r="BK69" i="109"/>
  <c r="R69" i="109"/>
  <c r="BP68" i="109"/>
  <c r="BO68" i="109"/>
  <c r="BN68" i="109"/>
  <c r="BM68" i="109"/>
  <c r="BL68" i="109"/>
  <c r="BK68" i="109"/>
  <c r="AA68" i="109"/>
  <c r="BK72" i="109" s="1"/>
  <c r="BP67" i="109"/>
  <c r="BO67" i="109"/>
  <c r="BN67" i="109"/>
  <c r="BM67" i="109"/>
  <c r="BL67" i="109"/>
  <c r="BK67" i="109"/>
  <c r="BP66" i="109"/>
  <c r="BO66" i="109"/>
  <c r="BN66" i="109"/>
  <c r="BM66" i="109"/>
  <c r="BL66" i="109"/>
  <c r="BK66" i="109"/>
  <c r="AP66" i="109"/>
  <c r="AA66" i="109"/>
  <c r="BK71" i="109" s="1"/>
  <c r="BP65" i="109"/>
  <c r="BO65" i="109"/>
  <c r="BN65" i="109"/>
  <c r="BM65" i="109"/>
  <c r="BL65" i="109"/>
  <c r="BK65" i="109"/>
  <c r="AJ65" i="109"/>
  <c r="AH65" i="109"/>
  <c r="AF65" i="109"/>
  <c r="AD65" i="109"/>
  <c r="AB65" i="109"/>
  <c r="BP64" i="109"/>
  <c r="BO64" i="109"/>
  <c r="BN64" i="109"/>
  <c r="AB64" i="109"/>
  <c r="E64" i="109"/>
  <c r="A61" i="109"/>
  <c r="CF40" i="109"/>
  <c r="CE40" i="109"/>
  <c r="CD40" i="109"/>
  <c r="CC40" i="109"/>
  <c r="CB40" i="109"/>
  <c r="CA40" i="109"/>
  <c r="BX40" i="109"/>
  <c r="BW40" i="109"/>
  <c r="BV40" i="109"/>
  <c r="BU40" i="109"/>
  <c r="BT40" i="109"/>
  <c r="BS40" i="109"/>
  <c r="BP40" i="109"/>
  <c r="BO40" i="109"/>
  <c r="BN40" i="109"/>
  <c r="BM40" i="109"/>
  <c r="BL40" i="109"/>
  <c r="BK40" i="109"/>
  <c r="CF39" i="109"/>
  <c r="CE39" i="109"/>
  <c r="CD39" i="109"/>
  <c r="CC39" i="109"/>
  <c r="CB39" i="109"/>
  <c r="CA39" i="109"/>
  <c r="BX39" i="109"/>
  <c r="BW39" i="109"/>
  <c r="BV39" i="109"/>
  <c r="BU39" i="109"/>
  <c r="BT39" i="109"/>
  <c r="BS39" i="109"/>
  <c r="BP39" i="109"/>
  <c r="BO39" i="109"/>
  <c r="BN39" i="109"/>
  <c r="BM39" i="109"/>
  <c r="BL39" i="109"/>
  <c r="BK39" i="109"/>
  <c r="CF38" i="109"/>
  <c r="CE38" i="109"/>
  <c r="CD38" i="109"/>
  <c r="CC38" i="109"/>
  <c r="CB38" i="109"/>
  <c r="CA38" i="109"/>
  <c r="BX38" i="109"/>
  <c r="BW38" i="109"/>
  <c r="BV38" i="109"/>
  <c r="BU38" i="109"/>
  <c r="BT38" i="109"/>
  <c r="BS38" i="109"/>
  <c r="BP38" i="109"/>
  <c r="BO38" i="109"/>
  <c r="BN38" i="109"/>
  <c r="BM38" i="109"/>
  <c r="BL38" i="109"/>
  <c r="BK38" i="109"/>
  <c r="CF37" i="109"/>
  <c r="CE37" i="109"/>
  <c r="CD37" i="109"/>
  <c r="CC37" i="109"/>
  <c r="CB37" i="109"/>
  <c r="CA37" i="109"/>
  <c r="BX37" i="109"/>
  <c r="BW37" i="109"/>
  <c r="BV37" i="109"/>
  <c r="BU37" i="109"/>
  <c r="BT37" i="109"/>
  <c r="BS37" i="109"/>
  <c r="BP37" i="109"/>
  <c r="BO37" i="109"/>
  <c r="BN37" i="109"/>
  <c r="BM37" i="109"/>
  <c r="BL37" i="109"/>
  <c r="BK37" i="109"/>
  <c r="AD37" i="109"/>
  <c r="CF36" i="109"/>
  <c r="CE36" i="109"/>
  <c r="CD36" i="109"/>
  <c r="CC36" i="109"/>
  <c r="CB36" i="109"/>
  <c r="CA36" i="109"/>
  <c r="BX36" i="109"/>
  <c r="BW36" i="109"/>
  <c r="BV36" i="109"/>
  <c r="BU36" i="109"/>
  <c r="BT36" i="109"/>
  <c r="BS36" i="109"/>
  <c r="BP36" i="109"/>
  <c r="BO36" i="109"/>
  <c r="BN36" i="109"/>
  <c r="BM36" i="109"/>
  <c r="BL36" i="109"/>
  <c r="BK36" i="109"/>
  <c r="CF35" i="109"/>
  <c r="CE35" i="109"/>
  <c r="CD35" i="109"/>
  <c r="CC35" i="109"/>
  <c r="CB35" i="109"/>
  <c r="CA35" i="109"/>
  <c r="BX35" i="109"/>
  <c r="BW35" i="109"/>
  <c r="BV35" i="109"/>
  <c r="BU35" i="109"/>
  <c r="BT35" i="109"/>
  <c r="BS35" i="109"/>
  <c r="BP35" i="109"/>
  <c r="BO35" i="109"/>
  <c r="BN35" i="109"/>
  <c r="BM35" i="109"/>
  <c r="BL35" i="109"/>
  <c r="BK35" i="109"/>
  <c r="AD35" i="109"/>
  <c r="D35" i="109"/>
  <c r="CF34" i="109"/>
  <c r="CE34" i="109"/>
  <c r="CD34" i="109"/>
  <c r="CC34" i="109"/>
  <c r="CB34" i="109"/>
  <c r="CA34" i="109"/>
  <c r="BX34" i="109"/>
  <c r="BW34" i="109"/>
  <c r="BV34" i="109"/>
  <c r="BU34" i="109"/>
  <c r="BT34" i="109"/>
  <c r="BS34" i="109"/>
  <c r="BP34" i="109"/>
  <c r="BO34" i="109"/>
  <c r="BN34" i="109"/>
  <c r="BM34" i="109"/>
  <c r="BL34" i="109"/>
  <c r="BK34" i="109"/>
  <c r="CF33" i="109"/>
  <c r="CE33" i="109"/>
  <c r="CD33" i="109"/>
  <c r="CC33" i="109"/>
  <c r="CB33" i="109"/>
  <c r="CA33" i="109"/>
  <c r="BX33" i="109"/>
  <c r="BW33" i="109"/>
  <c r="BV33" i="109"/>
  <c r="BU33" i="109"/>
  <c r="BT33" i="109"/>
  <c r="BS33" i="109"/>
  <c r="BP33" i="109"/>
  <c r="BO33" i="109"/>
  <c r="BN33" i="109"/>
  <c r="BM33" i="109"/>
  <c r="BL33" i="109"/>
  <c r="BK33" i="109"/>
  <c r="CF32" i="109"/>
  <c r="CE32" i="109"/>
  <c r="CD32" i="109"/>
  <c r="CC32" i="109"/>
  <c r="CB32" i="109"/>
  <c r="CA32" i="109"/>
  <c r="BX32" i="109"/>
  <c r="BW32" i="109"/>
  <c r="BV32" i="109"/>
  <c r="BU32" i="109"/>
  <c r="BT32" i="109"/>
  <c r="BS32" i="109"/>
  <c r="BP32" i="109"/>
  <c r="BO32" i="109"/>
  <c r="BN32" i="109"/>
  <c r="BM32" i="109"/>
  <c r="BL32" i="109"/>
  <c r="BK32" i="109"/>
  <c r="CF31" i="109"/>
  <c r="CE31" i="109"/>
  <c r="CD31" i="109"/>
  <c r="CC31" i="109"/>
  <c r="CB31" i="109"/>
  <c r="CA31" i="109"/>
  <c r="BX31" i="109"/>
  <c r="BW31" i="109"/>
  <c r="BV31" i="109"/>
  <c r="BU31" i="109"/>
  <c r="BT31" i="109"/>
  <c r="BS31" i="109"/>
  <c r="BP31" i="109"/>
  <c r="BO31" i="109"/>
  <c r="BN31" i="109"/>
  <c r="BM31" i="109"/>
  <c r="BL31" i="109"/>
  <c r="BK31" i="109"/>
  <c r="CF30" i="109"/>
  <c r="CE30" i="109"/>
  <c r="CD30" i="109"/>
  <c r="CC30" i="109"/>
  <c r="CB30" i="109"/>
  <c r="CA30" i="109"/>
  <c r="BX30" i="109"/>
  <c r="BW30" i="109"/>
  <c r="BV30" i="109"/>
  <c r="BU30" i="109"/>
  <c r="BT30" i="109"/>
  <c r="BS30" i="109"/>
  <c r="BP30" i="109"/>
  <c r="BO30" i="109"/>
  <c r="BN30" i="109"/>
  <c r="BM30" i="109"/>
  <c r="BL30" i="109"/>
  <c r="BK30" i="109"/>
  <c r="CF29" i="109"/>
  <c r="CE29" i="109"/>
  <c r="CD29" i="109"/>
  <c r="CC29" i="109"/>
  <c r="CB29" i="109"/>
  <c r="CA29" i="109"/>
  <c r="BX29" i="109"/>
  <c r="BW29" i="109"/>
  <c r="BV29" i="109"/>
  <c r="BU29" i="109"/>
  <c r="BT29" i="109"/>
  <c r="BS29" i="109"/>
  <c r="BP29" i="109"/>
  <c r="BO29" i="109"/>
  <c r="BN29" i="109"/>
  <c r="BM29" i="109"/>
  <c r="BL29" i="109"/>
  <c r="BK29" i="109"/>
  <c r="CF28" i="109"/>
  <c r="CE28" i="109"/>
  <c r="CD28" i="109"/>
  <c r="CC28" i="109"/>
  <c r="CB28" i="109"/>
  <c r="CA28" i="109"/>
  <c r="BX28" i="109"/>
  <c r="BW28" i="109"/>
  <c r="BV28" i="109"/>
  <c r="BU28" i="109"/>
  <c r="BT28" i="109"/>
  <c r="BS28" i="109"/>
  <c r="BP28" i="109"/>
  <c r="BO28" i="109"/>
  <c r="BN28" i="109"/>
  <c r="BM28" i="109"/>
  <c r="BL28" i="109"/>
  <c r="BK28" i="109"/>
  <c r="CF27" i="109"/>
  <c r="CE27" i="109"/>
  <c r="CD27" i="109"/>
  <c r="CC27" i="109"/>
  <c r="CB27" i="109"/>
  <c r="CA27" i="109"/>
  <c r="BX27" i="109"/>
  <c r="BW27" i="109"/>
  <c r="BV27" i="109"/>
  <c r="BU27" i="109"/>
  <c r="BT27" i="109"/>
  <c r="BS27" i="109"/>
  <c r="BP27" i="109"/>
  <c r="BO27" i="109"/>
  <c r="BN27" i="109"/>
  <c r="BM27" i="109"/>
  <c r="BL27" i="109"/>
  <c r="BK27" i="109"/>
  <c r="AD27" i="109"/>
  <c r="D27" i="109"/>
  <c r="CF26" i="109"/>
  <c r="CE26" i="109"/>
  <c r="CD26" i="109"/>
  <c r="CC26" i="109"/>
  <c r="CB26" i="109"/>
  <c r="CA26" i="109"/>
  <c r="BX26" i="109"/>
  <c r="BW26" i="109"/>
  <c r="BV26" i="109"/>
  <c r="BU26" i="109"/>
  <c r="BT26" i="109"/>
  <c r="BS26" i="109"/>
  <c r="BP26" i="109"/>
  <c r="BO26" i="109"/>
  <c r="BN26" i="109"/>
  <c r="BM26" i="109"/>
  <c r="BL26" i="109"/>
  <c r="BK26" i="109"/>
  <c r="CF23" i="109"/>
  <c r="CE23" i="109"/>
  <c r="CD23" i="109"/>
  <c r="CC23" i="109"/>
  <c r="CB23" i="109"/>
  <c r="CA23" i="109"/>
  <c r="BX23" i="109"/>
  <c r="BW23" i="109"/>
  <c r="BV23" i="109"/>
  <c r="BU23" i="109"/>
  <c r="BT23" i="109"/>
  <c r="BS23" i="109"/>
  <c r="BP23" i="109"/>
  <c r="BO23" i="109"/>
  <c r="BN23" i="109"/>
  <c r="BM23" i="109"/>
  <c r="BL23" i="109"/>
  <c r="BK23" i="109"/>
  <c r="CF22" i="109"/>
  <c r="CE22" i="109"/>
  <c r="CD22" i="109"/>
  <c r="CC22" i="109"/>
  <c r="CB22" i="109"/>
  <c r="CA22" i="109"/>
  <c r="BX22" i="109"/>
  <c r="BW22" i="109"/>
  <c r="BV22" i="109"/>
  <c r="BU22" i="109"/>
  <c r="BT22" i="109"/>
  <c r="BS22" i="109"/>
  <c r="BP22" i="109"/>
  <c r="BO22" i="109"/>
  <c r="BN22" i="109"/>
  <c r="BM22" i="109"/>
  <c r="BL22" i="109"/>
  <c r="BK22" i="109"/>
  <c r="AY22" i="109"/>
  <c r="D22" i="109"/>
  <c r="CF21" i="109"/>
  <c r="CE21" i="109"/>
  <c r="CD21" i="109"/>
  <c r="CC21" i="109"/>
  <c r="CB21" i="109"/>
  <c r="CA21" i="109"/>
  <c r="BX21" i="109"/>
  <c r="BW21" i="109"/>
  <c r="BV21" i="109"/>
  <c r="BU21" i="109"/>
  <c r="BT21" i="109"/>
  <c r="BS21" i="109"/>
  <c r="BP21" i="109"/>
  <c r="BO21" i="109"/>
  <c r="BN21" i="109"/>
  <c r="BM21" i="109"/>
  <c r="BL21" i="109"/>
  <c r="BK21" i="109"/>
  <c r="CF20" i="109"/>
  <c r="CE20" i="109"/>
  <c r="CD20" i="109"/>
  <c r="CC20" i="109"/>
  <c r="CB20" i="109"/>
  <c r="CA20" i="109"/>
  <c r="BX20" i="109"/>
  <c r="BW20" i="109"/>
  <c r="BV20" i="109"/>
  <c r="BU20" i="109"/>
  <c r="BT20" i="109"/>
  <c r="BS20" i="109"/>
  <c r="BP20" i="109"/>
  <c r="BO20" i="109"/>
  <c r="BN20" i="109"/>
  <c r="BM20" i="109"/>
  <c r="BL20" i="109"/>
  <c r="BK20" i="109"/>
  <c r="D20" i="109"/>
  <c r="CF19" i="109"/>
  <c r="CE19" i="109"/>
  <c r="CD19" i="109"/>
  <c r="CC19" i="109"/>
  <c r="CB19" i="109"/>
  <c r="CA19" i="109"/>
  <c r="BX19" i="109"/>
  <c r="BW19" i="109"/>
  <c r="BV19" i="109"/>
  <c r="BU19" i="109"/>
  <c r="BT19" i="109"/>
  <c r="BS19" i="109"/>
  <c r="BP19" i="109"/>
  <c r="BO19" i="109"/>
  <c r="BN19" i="109"/>
  <c r="BM19" i="109"/>
  <c r="BL19" i="109"/>
  <c r="BK19" i="109"/>
  <c r="D19" i="109"/>
  <c r="A14" i="109"/>
  <c r="D19" i="115" l="1"/>
  <c r="D22" i="115"/>
  <c r="AD27" i="115"/>
  <c r="BM64" i="115"/>
  <c r="BK66" i="115"/>
  <c r="R69" i="115"/>
  <c r="AY22" i="115"/>
  <c r="D35" i="115"/>
  <c r="AD65" i="115"/>
  <c r="BM66" i="115"/>
  <c r="AA70" i="115"/>
  <c r="BK73" i="115" s="1"/>
  <c r="A61" i="115"/>
  <c r="BM65" i="115"/>
  <c r="BO64" i="114"/>
  <c r="BL65" i="114"/>
  <c r="BL66" i="114"/>
  <c r="BL69" i="114"/>
  <c r="R79" i="114"/>
  <c r="A14" i="114"/>
  <c r="D19" i="114"/>
  <c r="D22" i="114"/>
  <c r="D27" i="114"/>
  <c r="AD37" i="114"/>
  <c r="BP64" i="114"/>
  <c r="BM65" i="114"/>
  <c r="BK67" i="114"/>
  <c r="R70" i="114"/>
  <c r="AY22" i="114"/>
  <c r="AD27" i="114"/>
  <c r="A61" i="114"/>
  <c r="AB65" i="114"/>
  <c r="BN65" i="114"/>
  <c r="BL67" i="114"/>
  <c r="AA72" i="114"/>
  <c r="BK74" i="114" s="1"/>
  <c r="E64" i="114"/>
  <c r="BO65" i="114"/>
  <c r="R73" i="114"/>
  <c r="AD35" i="114"/>
  <c r="AB64" i="114"/>
  <c r="AF65" i="114"/>
  <c r="BP65" i="114"/>
  <c r="BN67" i="114"/>
  <c r="D35" i="114"/>
  <c r="AD65" i="114"/>
  <c r="BM67" i="114"/>
  <c r="BL64" i="114"/>
  <c r="AH65" i="114"/>
  <c r="AA66" i="114"/>
  <c r="BK71" i="114" s="1"/>
  <c r="BK68" i="114"/>
  <c r="BM64" i="114"/>
  <c r="AJ65" i="114"/>
  <c r="AP66" i="114"/>
  <c r="BP68" i="114"/>
  <c r="BN64" i="114"/>
  <c r="BK65" i="114"/>
  <c r="BK66" i="114"/>
  <c r="BK69" i="114"/>
  <c r="BM67" i="115"/>
  <c r="AH65" i="115"/>
  <c r="BO68" i="115"/>
  <c r="AB64" i="113"/>
  <c r="AD65" i="113"/>
  <c r="BO65" i="113"/>
  <c r="BO66" i="113"/>
  <c r="R69" i="113"/>
  <c r="AA70" i="113"/>
  <c r="BK73" i="113" s="1"/>
  <c r="AA72" i="113"/>
  <c r="BK74" i="113" s="1"/>
  <c r="A61" i="113"/>
  <c r="AH65" i="113"/>
  <c r="AA66" i="113"/>
  <c r="BK71" i="113" s="1"/>
  <c r="BK67" i="113"/>
  <c r="BK68" i="113"/>
  <c r="BL69" i="113"/>
  <c r="BN64" i="113"/>
  <c r="AJ65" i="113"/>
  <c r="AP66" i="113"/>
  <c r="BL67" i="113"/>
  <c r="BL68" i="113"/>
  <c r="BM69" i="113"/>
  <c r="BO64" i="113"/>
  <c r="BK65" i="113"/>
  <c r="BK66" i="113"/>
  <c r="BM67" i="113"/>
  <c r="BM68" i="113"/>
  <c r="BN69" i="113"/>
  <c r="E77" i="113"/>
  <c r="BL65" i="113"/>
  <c r="BL66" i="113"/>
  <c r="BN67" i="113"/>
  <c r="BN68" i="113"/>
  <c r="BO69" i="113"/>
  <c r="BM65" i="113"/>
  <c r="BM66" i="113"/>
  <c r="BO67" i="113"/>
  <c r="BO68" i="113"/>
  <c r="BP69" i="113"/>
  <c r="R73" i="113"/>
  <c r="A14" i="115"/>
  <c r="BL64" i="115"/>
  <c r="AF65" i="115"/>
  <c r="BP65" i="115"/>
  <c r="BL66" i="115"/>
  <c r="BN67" i="115"/>
  <c r="BK69" i="115"/>
  <c r="R73" i="115"/>
  <c r="E77" i="115"/>
  <c r="BK68" i="115"/>
  <c r="BL69" i="115"/>
  <c r="AD35" i="115"/>
  <c r="AD37" i="115"/>
  <c r="BN64" i="115"/>
  <c r="AJ65" i="115"/>
  <c r="AA66" i="115"/>
  <c r="BK71" i="115" s="1"/>
  <c r="BN66" i="115"/>
  <c r="BP67" i="115"/>
  <c r="BL68" i="115"/>
  <c r="BM69" i="115"/>
  <c r="AA74" i="115"/>
  <c r="BK75" i="115" s="1"/>
  <c r="D27" i="115"/>
  <c r="BO64" i="115"/>
  <c r="BK65" i="115"/>
  <c r="BO66" i="115"/>
  <c r="BM68" i="115"/>
  <c r="BN69" i="115"/>
  <c r="R71" i="115"/>
  <c r="R72" i="115"/>
  <c r="BP64" i="115"/>
  <c r="BL65" i="115"/>
  <c r="BP66" i="115"/>
  <c r="AA68" i="115"/>
  <c r="BK72" i="115" s="1"/>
  <c r="BN68" i="115"/>
  <c r="BO69" i="115"/>
  <c r="AA72" i="115"/>
  <c r="BK74" i="115" s="1"/>
  <c r="BP69" i="115"/>
  <c r="E64" i="115"/>
  <c r="AB65" i="115"/>
  <c r="BN65" i="115"/>
  <c r="AP66" i="115"/>
  <c r="BL67" i="115"/>
  <c r="BP68" i="115"/>
  <c r="R70" i="115"/>
  <c r="BM66" i="114"/>
  <c r="BO67" i="114"/>
  <c r="BL68" i="114"/>
  <c r="BM69" i="114"/>
  <c r="R80" i="114"/>
  <c r="BN66" i="114"/>
  <c r="BP67" i="114"/>
  <c r="BM68" i="114"/>
  <c r="BN69" i="114"/>
  <c r="BO66" i="114"/>
  <c r="BN68" i="114"/>
  <c r="BO69" i="114"/>
  <c r="AA74" i="114"/>
  <c r="BK75" i="114" s="1"/>
  <c r="BP66" i="114"/>
  <c r="AA68" i="114"/>
  <c r="BK72" i="114" s="1"/>
  <c r="BO68" i="114"/>
  <c r="BP69" i="114"/>
  <c r="R71" i="114"/>
  <c r="R72" i="114"/>
  <c r="R76" i="114"/>
  <c r="E77" i="114"/>
  <c r="R69" i="114"/>
  <c r="AA70" i="114"/>
  <c r="BK73" i="114" s="1"/>
  <c r="R77" i="114"/>
  <c r="H81" i="114" l="1"/>
  <c r="BL62" i="114" s="1"/>
  <c r="BT62" i="114" s="1"/>
  <c r="BM62" i="114" l="1"/>
  <c r="BP62" i="114"/>
  <c r="BQ62" i="114" l="1"/>
  <c r="BU62" i="114"/>
  <c r="R73" i="116" l="1"/>
  <c r="R70" i="116"/>
  <c r="BP68" i="116"/>
  <c r="BL67" i="116"/>
  <c r="AP66" i="116"/>
  <c r="BO65" i="116"/>
  <c r="AD65" i="116"/>
  <c r="AB64" i="116"/>
  <c r="D19" i="116"/>
  <c r="R71" i="116"/>
  <c r="BP69" i="116"/>
  <c r="BO68" i="116"/>
  <c r="BK67" i="116"/>
  <c r="BN65" i="116"/>
  <c r="AB65" i="116"/>
  <c r="E64" i="116"/>
  <c r="A14" i="116"/>
  <c r="AA74" i="116"/>
  <c r="BK75" i="116" s="1"/>
  <c r="BN67" i="116"/>
  <c r="AA72" i="116"/>
  <c r="BK74" i="116" s="1"/>
  <c r="BO69" i="116"/>
  <c r="BN68" i="116"/>
  <c r="AA68" i="116"/>
  <c r="BK72" i="116" s="1"/>
  <c r="BP66" i="116"/>
  <c r="BM65" i="116"/>
  <c r="AD27" i="116"/>
  <c r="BK69" i="116"/>
  <c r="AH65" i="116"/>
  <c r="R72" i="116"/>
  <c r="BN69" i="116"/>
  <c r="BM68" i="116"/>
  <c r="BO66" i="116"/>
  <c r="BL65" i="116"/>
  <c r="BP64" i="116"/>
  <c r="BM69" i="116"/>
  <c r="BL68" i="116"/>
  <c r="BP67" i="116"/>
  <c r="BN66" i="116"/>
  <c r="BK65" i="116"/>
  <c r="BO64" i="116"/>
  <c r="AY22" i="116"/>
  <c r="A61" i="116"/>
  <c r="E77" i="116"/>
  <c r="BL69" i="116"/>
  <c r="BK68" i="116"/>
  <c r="BO67" i="116"/>
  <c r="BM66" i="116"/>
  <c r="AA66" i="116"/>
  <c r="BK71" i="116" s="1"/>
  <c r="AJ65" i="116"/>
  <c r="BN64" i="116"/>
  <c r="AD37" i="116"/>
  <c r="AD35" i="116"/>
  <c r="D22" i="116"/>
  <c r="D35" i="116"/>
  <c r="AA70" i="116"/>
  <c r="BK73" i="116" s="1"/>
  <c r="R69" i="116"/>
  <c r="BM67" i="116"/>
  <c r="BK66" i="116"/>
  <c r="BP65" i="116"/>
  <c r="AF65" i="116"/>
  <c r="BL66" i="116"/>
  <c r="BP113" i="116" l="1"/>
  <c r="BW111" i="116"/>
  <c r="BX111" i="116" s="1"/>
  <c r="BP111" i="116"/>
  <c r="BR110" i="116"/>
  <c r="BQ110" i="116"/>
  <c r="BO110" i="116"/>
  <c r="BN110" i="116"/>
  <c r="BM110" i="116"/>
  <c r="BL110" i="116"/>
  <c r="BK110" i="116"/>
  <c r="BJ110" i="116"/>
  <c r="BI110" i="116"/>
  <c r="BR109" i="116"/>
  <c r="BQ109" i="116"/>
  <c r="BO109" i="116"/>
  <c r="BN109" i="116"/>
  <c r="BM109" i="116"/>
  <c r="BL109" i="116"/>
  <c r="BK109" i="116"/>
  <c r="BJ109" i="116"/>
  <c r="BI109" i="116"/>
  <c r="BR108" i="116"/>
  <c r="BQ108" i="116"/>
  <c r="BO108" i="116"/>
  <c r="BN108" i="116"/>
  <c r="BM108" i="116"/>
  <c r="BL108" i="116"/>
  <c r="BK108" i="116"/>
  <c r="BJ108" i="116"/>
  <c r="BI108" i="116"/>
  <c r="BR107" i="116"/>
  <c r="BQ107" i="116"/>
  <c r="BO107" i="116"/>
  <c r="BN107" i="116"/>
  <c r="BM107" i="116"/>
  <c r="BL107" i="116"/>
  <c r="BK107" i="116"/>
  <c r="BJ107" i="116"/>
  <c r="BI107" i="116"/>
  <c r="BR106" i="116"/>
  <c r="BQ106" i="116"/>
  <c r="BO106" i="116"/>
  <c r="BN106" i="116"/>
  <c r="BM106" i="116"/>
  <c r="BL106" i="116"/>
  <c r="BK106" i="116"/>
  <c r="BJ106" i="116"/>
  <c r="BI106" i="116"/>
  <c r="BR105" i="116"/>
  <c r="BQ105" i="116"/>
  <c r="BO105" i="116"/>
  <c r="BN105" i="116"/>
  <c r="BM105" i="116"/>
  <c r="BL105" i="116"/>
  <c r="BK105" i="116"/>
  <c r="BJ105" i="116"/>
  <c r="BI105" i="116"/>
  <c r="BR104" i="116"/>
  <c r="BQ104" i="116"/>
  <c r="BO104" i="116"/>
  <c r="BN104" i="116"/>
  <c r="BM104" i="116"/>
  <c r="BL104" i="116"/>
  <c r="BK104" i="116"/>
  <c r="BJ104" i="116"/>
  <c r="BI104" i="116"/>
  <c r="BR103" i="116"/>
  <c r="BQ103" i="116"/>
  <c r="BO103" i="116"/>
  <c r="BN103" i="116"/>
  <c r="BM103" i="116"/>
  <c r="BL103" i="116"/>
  <c r="BK103" i="116"/>
  <c r="BJ103" i="116"/>
  <c r="BI103" i="116"/>
  <c r="BR102" i="116"/>
  <c r="BQ102" i="116"/>
  <c r="BO102" i="116"/>
  <c r="BN102" i="116"/>
  <c r="BM102" i="116"/>
  <c r="BL102" i="116"/>
  <c r="BK102" i="116"/>
  <c r="BJ102" i="116"/>
  <c r="BI102" i="116"/>
  <c r="BR101" i="116"/>
  <c r="BQ101" i="116"/>
  <c r="BO101" i="116"/>
  <c r="BN101" i="116"/>
  <c r="BM101" i="116"/>
  <c r="BL101" i="116"/>
  <c r="BK101" i="116"/>
  <c r="BJ101" i="116"/>
  <c r="BI101" i="116"/>
  <c r="BU100" i="116"/>
  <c r="BT100" i="116"/>
  <c r="BS100" i="116"/>
  <c r="BO100" i="116"/>
  <c r="BN100" i="116"/>
  <c r="BM100" i="116"/>
  <c r="BL100" i="116"/>
  <c r="BK100" i="116"/>
  <c r="BJ100" i="116"/>
  <c r="BI100" i="116"/>
  <c r="BW96" i="116"/>
  <c r="BX96" i="116" s="1"/>
  <c r="BP96" i="116"/>
  <c r="BR95" i="116"/>
  <c r="BQ95" i="116"/>
  <c r="BO95" i="116"/>
  <c r="BN95" i="116"/>
  <c r="BM95" i="116"/>
  <c r="BL95" i="116"/>
  <c r="BK95" i="116"/>
  <c r="BJ95" i="116"/>
  <c r="BI95" i="116"/>
  <c r="BR94" i="116"/>
  <c r="BQ94" i="116"/>
  <c r="BO94" i="116"/>
  <c r="BN94" i="116"/>
  <c r="BM94" i="116"/>
  <c r="BL94" i="116"/>
  <c r="BK94" i="116"/>
  <c r="BJ94" i="116"/>
  <c r="BI94" i="116"/>
  <c r="BR93" i="116"/>
  <c r="BQ93" i="116"/>
  <c r="BO93" i="116"/>
  <c r="BN93" i="116"/>
  <c r="BM93" i="116"/>
  <c r="BL93" i="116"/>
  <c r="BK93" i="116"/>
  <c r="BJ93" i="116"/>
  <c r="BI93" i="116"/>
  <c r="BR92" i="116"/>
  <c r="BQ92" i="116"/>
  <c r="BO92" i="116"/>
  <c r="BN92" i="116"/>
  <c r="BM92" i="116"/>
  <c r="BL92" i="116"/>
  <c r="BK92" i="116"/>
  <c r="BJ92" i="116"/>
  <c r="BI92" i="116"/>
  <c r="BR91" i="116"/>
  <c r="BQ91" i="116"/>
  <c r="BO91" i="116"/>
  <c r="BN91" i="116"/>
  <c r="BM91" i="116"/>
  <c r="BL91" i="116"/>
  <c r="BK91" i="116"/>
  <c r="BJ91" i="116"/>
  <c r="BI91" i="116"/>
  <c r="BR90" i="116"/>
  <c r="BQ90" i="116"/>
  <c r="BO90" i="116"/>
  <c r="BN90" i="116"/>
  <c r="BM90" i="116"/>
  <c r="BL90" i="116"/>
  <c r="BK90" i="116"/>
  <c r="BJ90" i="116"/>
  <c r="BI90" i="116"/>
  <c r="BR89" i="116"/>
  <c r="BQ89" i="116"/>
  <c r="BO89" i="116"/>
  <c r="BN89" i="116"/>
  <c r="BM89" i="116"/>
  <c r="BL89" i="116"/>
  <c r="BK89" i="116"/>
  <c r="BJ89" i="116"/>
  <c r="BI89" i="116"/>
  <c r="BR88" i="116"/>
  <c r="BQ88" i="116"/>
  <c r="BO88" i="116"/>
  <c r="BN88" i="116"/>
  <c r="BM88" i="116"/>
  <c r="BL88" i="116"/>
  <c r="BK88" i="116"/>
  <c r="BJ88" i="116"/>
  <c r="BI88" i="116"/>
  <c r="BR87" i="116"/>
  <c r="BQ87" i="116"/>
  <c r="BO87" i="116"/>
  <c r="BN87" i="116"/>
  <c r="BM87" i="116"/>
  <c r="BL87" i="116"/>
  <c r="BK87" i="116"/>
  <c r="BJ87" i="116"/>
  <c r="BI87" i="116"/>
  <c r="BR86" i="116"/>
  <c r="BQ86" i="116"/>
  <c r="BO86" i="116"/>
  <c r="BN86" i="116"/>
  <c r="BM86" i="116"/>
  <c r="BL86" i="116"/>
  <c r="BK86" i="116"/>
  <c r="BJ86" i="116"/>
  <c r="BI86" i="116"/>
  <c r="BU85" i="116"/>
  <c r="BT85" i="116"/>
  <c r="BS85" i="116"/>
  <c r="BO85" i="116"/>
  <c r="BN85" i="116"/>
  <c r="BM85" i="116"/>
  <c r="BL85" i="116"/>
  <c r="BK85" i="116"/>
  <c r="BJ85" i="116"/>
  <c r="BI85" i="116"/>
  <c r="BP113" i="115"/>
  <c r="BW111" i="115"/>
  <c r="BX111" i="115" s="1"/>
  <c r="BP111" i="115"/>
  <c r="BR110" i="115"/>
  <c r="BQ110" i="115"/>
  <c r="BO110" i="115"/>
  <c r="BN110" i="115"/>
  <c r="BM110" i="115"/>
  <c r="BL110" i="115"/>
  <c r="BK110" i="115"/>
  <c r="BJ110" i="115"/>
  <c r="BI110" i="115"/>
  <c r="BR109" i="115"/>
  <c r="BQ109" i="115"/>
  <c r="BO109" i="115"/>
  <c r="BN109" i="115"/>
  <c r="BM109" i="115"/>
  <c r="BL109" i="115"/>
  <c r="BK109" i="115"/>
  <c r="BJ109" i="115"/>
  <c r="BI109" i="115"/>
  <c r="BR108" i="115"/>
  <c r="BQ108" i="115"/>
  <c r="BO108" i="115"/>
  <c r="BN108" i="115"/>
  <c r="BM108" i="115"/>
  <c r="BL108" i="115"/>
  <c r="BK108" i="115"/>
  <c r="BJ108" i="115"/>
  <c r="BI108" i="115"/>
  <c r="BR107" i="115"/>
  <c r="BQ107" i="115"/>
  <c r="BO107" i="115"/>
  <c r="BN107" i="115"/>
  <c r="BM107" i="115"/>
  <c r="BL107" i="115"/>
  <c r="BK107" i="115"/>
  <c r="BJ107" i="115"/>
  <c r="BI107" i="115"/>
  <c r="BR106" i="115"/>
  <c r="BQ106" i="115"/>
  <c r="BO106" i="115"/>
  <c r="BN106" i="115"/>
  <c r="BM106" i="115"/>
  <c r="BL106" i="115"/>
  <c r="BK106" i="115"/>
  <c r="BJ106" i="115"/>
  <c r="BI106" i="115"/>
  <c r="BR105" i="115"/>
  <c r="BQ105" i="115"/>
  <c r="BO105" i="115"/>
  <c r="BN105" i="115"/>
  <c r="BM105" i="115"/>
  <c r="BL105" i="115"/>
  <c r="BK105" i="115"/>
  <c r="BJ105" i="115"/>
  <c r="BI105" i="115"/>
  <c r="BR104" i="115"/>
  <c r="BQ104" i="115"/>
  <c r="BO104" i="115"/>
  <c r="BN104" i="115"/>
  <c r="BM104" i="115"/>
  <c r="BL104" i="115"/>
  <c r="BK104" i="115"/>
  <c r="BJ104" i="115"/>
  <c r="BI104" i="115"/>
  <c r="BR103" i="115"/>
  <c r="BQ103" i="115"/>
  <c r="BO103" i="115"/>
  <c r="BN103" i="115"/>
  <c r="BM103" i="115"/>
  <c r="BL103" i="115"/>
  <c r="BK103" i="115"/>
  <c r="BJ103" i="115"/>
  <c r="BI103" i="115"/>
  <c r="BR102" i="115"/>
  <c r="BQ102" i="115"/>
  <c r="BO102" i="115"/>
  <c r="BN102" i="115"/>
  <c r="BM102" i="115"/>
  <c r="BL102" i="115"/>
  <c r="BK102" i="115"/>
  <c r="BJ102" i="115"/>
  <c r="BI102" i="115"/>
  <c r="BR101" i="115"/>
  <c r="BQ101" i="115"/>
  <c r="BO101" i="115"/>
  <c r="BN101" i="115"/>
  <c r="BM101" i="115"/>
  <c r="BL101" i="115"/>
  <c r="BK101" i="115"/>
  <c r="BJ101" i="115"/>
  <c r="BI101" i="115"/>
  <c r="BU100" i="115"/>
  <c r="BT100" i="115"/>
  <c r="BS100" i="115"/>
  <c r="BO100" i="115"/>
  <c r="BN100" i="115"/>
  <c r="BM100" i="115"/>
  <c r="BL100" i="115"/>
  <c r="BK100" i="115"/>
  <c r="BJ100" i="115"/>
  <c r="BI100" i="115"/>
  <c r="BW96" i="115"/>
  <c r="BX96" i="115" s="1"/>
  <c r="BP96" i="115"/>
  <c r="BR95" i="115"/>
  <c r="BQ95" i="115"/>
  <c r="BO95" i="115"/>
  <c r="BN95" i="115"/>
  <c r="BM95" i="115"/>
  <c r="BL95" i="115"/>
  <c r="BK95" i="115"/>
  <c r="BJ95" i="115"/>
  <c r="BI95" i="115"/>
  <c r="BR94" i="115"/>
  <c r="BQ94" i="115"/>
  <c r="BO94" i="115"/>
  <c r="BN94" i="115"/>
  <c r="BM94" i="115"/>
  <c r="BL94" i="115"/>
  <c r="BK94" i="115"/>
  <c r="BJ94" i="115"/>
  <c r="BI94" i="115"/>
  <c r="BR93" i="115"/>
  <c r="BQ93" i="115"/>
  <c r="BO93" i="115"/>
  <c r="BN93" i="115"/>
  <c r="BM93" i="115"/>
  <c r="BL93" i="115"/>
  <c r="BK93" i="115"/>
  <c r="BJ93" i="115"/>
  <c r="BI93" i="115"/>
  <c r="BR92" i="115"/>
  <c r="BQ92" i="115"/>
  <c r="BO92" i="115"/>
  <c r="BN92" i="115"/>
  <c r="BM92" i="115"/>
  <c r="BL92" i="115"/>
  <c r="BK92" i="115"/>
  <c r="BJ92" i="115"/>
  <c r="BI92" i="115"/>
  <c r="BR91" i="115"/>
  <c r="BQ91" i="115"/>
  <c r="BO91" i="115"/>
  <c r="BN91" i="115"/>
  <c r="BM91" i="115"/>
  <c r="BL91" i="115"/>
  <c r="BK91" i="115"/>
  <c r="BJ91" i="115"/>
  <c r="BI91" i="115"/>
  <c r="BR90" i="115"/>
  <c r="BQ90" i="115"/>
  <c r="BO90" i="115"/>
  <c r="BN90" i="115"/>
  <c r="BM90" i="115"/>
  <c r="BL90" i="115"/>
  <c r="BK90" i="115"/>
  <c r="BJ90" i="115"/>
  <c r="BI90" i="115"/>
  <c r="BR89" i="115"/>
  <c r="BQ89" i="115"/>
  <c r="BO89" i="115"/>
  <c r="BN89" i="115"/>
  <c r="BM89" i="115"/>
  <c r="BL89" i="115"/>
  <c r="BK89" i="115"/>
  <c r="BJ89" i="115"/>
  <c r="BI89" i="115"/>
  <c r="BR88" i="115"/>
  <c r="BQ88" i="115"/>
  <c r="BO88" i="115"/>
  <c r="BN88" i="115"/>
  <c r="BM88" i="115"/>
  <c r="BL88" i="115"/>
  <c r="BK88" i="115"/>
  <c r="BJ88" i="115"/>
  <c r="BI88" i="115"/>
  <c r="BR87" i="115"/>
  <c r="BQ87" i="115"/>
  <c r="BO87" i="115"/>
  <c r="BN87" i="115"/>
  <c r="BM87" i="115"/>
  <c r="BL87" i="115"/>
  <c r="BK87" i="115"/>
  <c r="BJ87" i="115"/>
  <c r="BI87" i="115"/>
  <c r="BR86" i="115"/>
  <c r="BQ86" i="115"/>
  <c r="BO86" i="115"/>
  <c r="BN86" i="115"/>
  <c r="BM86" i="115"/>
  <c r="BL86" i="115"/>
  <c r="BK86" i="115"/>
  <c r="BJ86" i="115"/>
  <c r="BI86" i="115"/>
  <c r="BU85" i="115"/>
  <c r="BT85" i="115"/>
  <c r="BS85" i="115"/>
  <c r="BO85" i="115"/>
  <c r="BN85" i="115"/>
  <c r="BM85" i="115"/>
  <c r="BL85" i="115"/>
  <c r="BK85" i="115"/>
  <c r="BJ85" i="115"/>
  <c r="BI85" i="115"/>
  <c r="BR110" i="114"/>
  <c r="BQ110" i="114"/>
  <c r="BO110" i="114"/>
  <c r="BN110" i="114"/>
  <c r="BM110" i="114"/>
  <c r="BL110" i="114"/>
  <c r="BK110" i="114"/>
  <c r="BJ110" i="114"/>
  <c r="BI110" i="114"/>
  <c r="BR109" i="114"/>
  <c r="BQ109" i="114"/>
  <c r="BO109" i="114"/>
  <c r="BN109" i="114"/>
  <c r="BM109" i="114"/>
  <c r="BL109" i="114"/>
  <c r="BK109" i="114"/>
  <c r="BJ109" i="114"/>
  <c r="BI109" i="114"/>
  <c r="BR108" i="114"/>
  <c r="BQ108" i="114"/>
  <c r="BO108" i="114"/>
  <c r="BN108" i="114"/>
  <c r="BM108" i="114"/>
  <c r="BL108" i="114"/>
  <c r="BK108" i="114"/>
  <c r="BJ108" i="114"/>
  <c r="BI108" i="114"/>
  <c r="BR107" i="114"/>
  <c r="BQ107" i="114"/>
  <c r="BO107" i="114"/>
  <c r="BN107" i="114"/>
  <c r="BM107" i="114"/>
  <c r="BL107" i="114"/>
  <c r="BK107" i="114"/>
  <c r="BJ107" i="114"/>
  <c r="BI107" i="114"/>
  <c r="BR106" i="114"/>
  <c r="BQ106" i="114"/>
  <c r="BO106" i="114"/>
  <c r="BN106" i="114"/>
  <c r="BM106" i="114"/>
  <c r="BL106" i="114"/>
  <c r="BK106" i="114"/>
  <c r="BJ106" i="114"/>
  <c r="BI106" i="114"/>
  <c r="BR105" i="114"/>
  <c r="BQ105" i="114"/>
  <c r="BO105" i="114"/>
  <c r="BN105" i="114"/>
  <c r="BM105" i="114"/>
  <c r="BL105" i="114"/>
  <c r="BK105" i="114"/>
  <c r="BJ105" i="114"/>
  <c r="BI105" i="114"/>
  <c r="BR104" i="114"/>
  <c r="BQ104" i="114"/>
  <c r="BO104" i="114"/>
  <c r="BN104" i="114"/>
  <c r="BM104" i="114"/>
  <c r="BL104" i="114"/>
  <c r="BK104" i="114"/>
  <c r="BJ104" i="114"/>
  <c r="BI104" i="114"/>
  <c r="BR103" i="114"/>
  <c r="BO103" i="114"/>
  <c r="BN103" i="114"/>
  <c r="BM103" i="114"/>
  <c r="BL103" i="114"/>
  <c r="BK103" i="114"/>
  <c r="BJ103" i="114"/>
  <c r="BI103" i="114"/>
  <c r="BR102" i="114"/>
  <c r="BO102" i="114"/>
  <c r="BN102" i="114"/>
  <c r="BM102" i="114"/>
  <c r="BL102" i="114"/>
  <c r="BK102" i="114"/>
  <c r="BJ102" i="114"/>
  <c r="BI102" i="114"/>
  <c r="BR101" i="114"/>
  <c r="BO101" i="114"/>
  <c r="BN101" i="114"/>
  <c r="BM101" i="114"/>
  <c r="BL101" i="114"/>
  <c r="BK101" i="114"/>
  <c r="BJ101" i="114"/>
  <c r="BI101" i="114"/>
  <c r="BU100" i="114"/>
  <c r="BT100" i="114"/>
  <c r="BS100" i="114"/>
  <c r="BO100" i="114"/>
  <c r="BN100" i="114"/>
  <c r="BM100" i="114"/>
  <c r="BL100" i="114"/>
  <c r="BK100" i="114"/>
  <c r="BJ100" i="114"/>
  <c r="BI100" i="114"/>
  <c r="BW96" i="114"/>
  <c r="BX96" i="114" s="1"/>
  <c r="BP96" i="114"/>
  <c r="BR95" i="114"/>
  <c r="BQ95" i="114"/>
  <c r="BO95" i="114"/>
  <c r="BN95" i="114"/>
  <c r="BM95" i="114"/>
  <c r="BL95" i="114"/>
  <c r="BK95" i="114"/>
  <c r="BJ95" i="114"/>
  <c r="BI95" i="114"/>
  <c r="BR94" i="114"/>
  <c r="BQ94" i="114"/>
  <c r="BO94" i="114"/>
  <c r="BN94" i="114"/>
  <c r="BM94" i="114"/>
  <c r="BL94" i="114"/>
  <c r="BK94" i="114"/>
  <c r="BJ94" i="114"/>
  <c r="BI94" i="114"/>
  <c r="BR93" i="114"/>
  <c r="BQ93" i="114"/>
  <c r="BO93" i="114"/>
  <c r="BN93" i="114"/>
  <c r="BM93" i="114"/>
  <c r="BL93" i="114"/>
  <c r="BK93" i="114"/>
  <c r="BJ93" i="114"/>
  <c r="BI93" i="114"/>
  <c r="BR92" i="114"/>
  <c r="BQ92" i="114"/>
  <c r="BO92" i="114"/>
  <c r="BN92" i="114"/>
  <c r="BM92" i="114"/>
  <c r="BL92" i="114"/>
  <c r="BK92" i="114"/>
  <c r="BJ92" i="114"/>
  <c r="BI92" i="114"/>
  <c r="BR91" i="114"/>
  <c r="BQ91" i="114"/>
  <c r="BO91" i="114"/>
  <c r="BN91" i="114"/>
  <c r="BM91" i="114"/>
  <c r="BL91" i="114"/>
  <c r="BK91" i="114"/>
  <c r="BJ91" i="114"/>
  <c r="BI91" i="114"/>
  <c r="BR90" i="114"/>
  <c r="BQ90" i="114"/>
  <c r="BO90" i="114"/>
  <c r="BN90" i="114"/>
  <c r="BM90" i="114"/>
  <c r="BL90" i="114"/>
  <c r="BK90" i="114"/>
  <c r="BJ90" i="114"/>
  <c r="BI90" i="114"/>
  <c r="BR89" i="114"/>
  <c r="BQ89" i="114"/>
  <c r="BO89" i="114"/>
  <c r="BN89" i="114"/>
  <c r="BM89" i="114"/>
  <c r="BL89" i="114"/>
  <c r="BK89" i="114"/>
  <c r="BJ89" i="114"/>
  <c r="BI89" i="114"/>
  <c r="BR88" i="114"/>
  <c r="BQ88" i="114"/>
  <c r="BO88" i="114"/>
  <c r="BN88" i="114"/>
  <c r="BM88" i="114"/>
  <c r="BL88" i="114"/>
  <c r="BK88" i="114"/>
  <c r="BJ88" i="114"/>
  <c r="BI88" i="114"/>
  <c r="BR87" i="114"/>
  <c r="BQ87" i="114"/>
  <c r="BO87" i="114"/>
  <c r="BN87" i="114"/>
  <c r="BM87" i="114"/>
  <c r="BL87" i="114"/>
  <c r="BK87" i="114"/>
  <c r="BJ87" i="114"/>
  <c r="BI87" i="114"/>
  <c r="BR86" i="114"/>
  <c r="BQ86" i="114"/>
  <c r="BO86" i="114"/>
  <c r="BN86" i="114"/>
  <c r="BM86" i="114"/>
  <c r="BL86" i="114"/>
  <c r="BK86" i="114"/>
  <c r="BJ86" i="114"/>
  <c r="BI86" i="114"/>
  <c r="BU85" i="114"/>
  <c r="BT85" i="114"/>
  <c r="BS85" i="114"/>
  <c r="BO85" i="114"/>
  <c r="BN85" i="114"/>
  <c r="BM85" i="114"/>
  <c r="BL85" i="114"/>
  <c r="BK85" i="114"/>
  <c r="BJ85" i="114"/>
  <c r="BI85" i="114"/>
  <c r="BR110" i="113"/>
  <c r="BQ110" i="113"/>
  <c r="BO110" i="113"/>
  <c r="BN110" i="113"/>
  <c r="BM110" i="113"/>
  <c r="BL110" i="113"/>
  <c r="BK110" i="113"/>
  <c r="BJ110" i="113"/>
  <c r="BI110" i="113"/>
  <c r="BR109" i="113"/>
  <c r="BQ109" i="113"/>
  <c r="BO109" i="113"/>
  <c r="BN109" i="113"/>
  <c r="BM109" i="113"/>
  <c r="BL109" i="113"/>
  <c r="BK109" i="113"/>
  <c r="BJ109" i="113"/>
  <c r="BI109" i="113"/>
  <c r="BR108" i="113"/>
  <c r="BQ108" i="113"/>
  <c r="BO108" i="113"/>
  <c r="BN108" i="113"/>
  <c r="BM108" i="113"/>
  <c r="BL108" i="113"/>
  <c r="BK108" i="113"/>
  <c r="BJ108" i="113"/>
  <c r="BI108" i="113"/>
  <c r="BR107" i="113"/>
  <c r="BQ107" i="113"/>
  <c r="BO107" i="113"/>
  <c r="BN107" i="113"/>
  <c r="BM107" i="113"/>
  <c r="BL107" i="113"/>
  <c r="BK107" i="113"/>
  <c r="BJ107" i="113"/>
  <c r="BI107" i="113"/>
  <c r="BR106" i="113"/>
  <c r="BQ106" i="113"/>
  <c r="BO106" i="113"/>
  <c r="BN106" i="113"/>
  <c r="BM106" i="113"/>
  <c r="BL106" i="113"/>
  <c r="BK106" i="113"/>
  <c r="BJ106" i="113"/>
  <c r="BI106" i="113"/>
  <c r="BR105" i="113"/>
  <c r="BQ105" i="113"/>
  <c r="BO105" i="113"/>
  <c r="BN105" i="113"/>
  <c r="BM105" i="113"/>
  <c r="BL105" i="113"/>
  <c r="BK105" i="113"/>
  <c r="BJ105" i="113"/>
  <c r="BI105" i="113"/>
  <c r="BR104" i="113"/>
  <c r="BQ104" i="113"/>
  <c r="BO104" i="113"/>
  <c r="BN104" i="113"/>
  <c r="BM104" i="113"/>
  <c r="BL104" i="113"/>
  <c r="BK104" i="113"/>
  <c r="BJ104" i="113"/>
  <c r="BI104" i="113"/>
  <c r="BR103" i="113"/>
  <c r="BQ103" i="113"/>
  <c r="BO103" i="113"/>
  <c r="BN103" i="113"/>
  <c r="BM103" i="113"/>
  <c r="BL103" i="113"/>
  <c r="BK103" i="113"/>
  <c r="BJ103" i="113"/>
  <c r="BI103" i="113"/>
  <c r="BR102" i="113"/>
  <c r="BQ102" i="113"/>
  <c r="BO102" i="113"/>
  <c r="BN102" i="113"/>
  <c r="BM102" i="113"/>
  <c r="BL102" i="113"/>
  <c r="BK102" i="113"/>
  <c r="BJ102" i="113"/>
  <c r="BI102" i="113"/>
  <c r="BR101" i="113"/>
  <c r="BO101" i="113"/>
  <c r="BN101" i="113"/>
  <c r="BM101" i="113"/>
  <c r="BL101" i="113"/>
  <c r="BK101" i="113"/>
  <c r="BJ101" i="113"/>
  <c r="BI101" i="113"/>
  <c r="BU100" i="113"/>
  <c r="BT100" i="113"/>
  <c r="BS100" i="113"/>
  <c r="BO100" i="113"/>
  <c r="BN100" i="113"/>
  <c r="BM100" i="113"/>
  <c r="BL100" i="113"/>
  <c r="BK100" i="113"/>
  <c r="BJ100" i="113"/>
  <c r="BI100" i="113"/>
  <c r="BW96" i="113"/>
  <c r="BX96" i="113" s="1"/>
  <c r="BP96" i="113"/>
  <c r="BR95" i="113"/>
  <c r="BQ95" i="113"/>
  <c r="BO95" i="113"/>
  <c r="BN95" i="113"/>
  <c r="BM95" i="113"/>
  <c r="BL95" i="113"/>
  <c r="BK95" i="113"/>
  <c r="BJ95" i="113"/>
  <c r="BI95" i="113"/>
  <c r="BR94" i="113"/>
  <c r="BQ94" i="113"/>
  <c r="BO94" i="113"/>
  <c r="BN94" i="113"/>
  <c r="BM94" i="113"/>
  <c r="BL94" i="113"/>
  <c r="BK94" i="113"/>
  <c r="BJ94" i="113"/>
  <c r="BI94" i="113"/>
  <c r="BR93" i="113"/>
  <c r="BQ93" i="113"/>
  <c r="BO93" i="113"/>
  <c r="BN93" i="113"/>
  <c r="BM93" i="113"/>
  <c r="BL93" i="113"/>
  <c r="BK93" i="113"/>
  <c r="BJ93" i="113"/>
  <c r="BI93" i="113"/>
  <c r="BR92" i="113"/>
  <c r="BQ92" i="113"/>
  <c r="BO92" i="113"/>
  <c r="BN92" i="113"/>
  <c r="BM92" i="113"/>
  <c r="BL92" i="113"/>
  <c r="BK92" i="113"/>
  <c r="BJ92" i="113"/>
  <c r="BI92" i="113"/>
  <c r="BR91" i="113"/>
  <c r="BQ91" i="113"/>
  <c r="BO91" i="113"/>
  <c r="BN91" i="113"/>
  <c r="BM91" i="113"/>
  <c r="BL91" i="113"/>
  <c r="BK91" i="113"/>
  <c r="BJ91" i="113"/>
  <c r="BI91" i="113"/>
  <c r="BR90" i="113"/>
  <c r="BQ90" i="113"/>
  <c r="BO90" i="113"/>
  <c r="BN90" i="113"/>
  <c r="BM90" i="113"/>
  <c r="BL90" i="113"/>
  <c r="BK90" i="113"/>
  <c r="BJ90" i="113"/>
  <c r="BI90" i="113"/>
  <c r="BR89" i="113"/>
  <c r="BQ89" i="113"/>
  <c r="BO89" i="113"/>
  <c r="BN89" i="113"/>
  <c r="BM89" i="113"/>
  <c r="BL89" i="113"/>
  <c r="BK89" i="113"/>
  <c r="BJ89" i="113"/>
  <c r="BI89" i="113"/>
  <c r="BR88" i="113"/>
  <c r="BQ88" i="113"/>
  <c r="BO88" i="113"/>
  <c r="BN88" i="113"/>
  <c r="BM88" i="113"/>
  <c r="BL88" i="113"/>
  <c r="BK88" i="113"/>
  <c r="BJ88" i="113"/>
  <c r="BI88" i="113"/>
  <c r="BR87" i="113"/>
  <c r="BQ87" i="113"/>
  <c r="BO87" i="113"/>
  <c r="BN87" i="113"/>
  <c r="BM87" i="113"/>
  <c r="BL87" i="113"/>
  <c r="BK87" i="113"/>
  <c r="BJ87" i="113"/>
  <c r="BI87" i="113"/>
  <c r="BR86" i="113"/>
  <c r="BQ86" i="113"/>
  <c r="BO86" i="113"/>
  <c r="BN86" i="113"/>
  <c r="BM86" i="113"/>
  <c r="BL86" i="113"/>
  <c r="BK86" i="113"/>
  <c r="BJ86" i="113"/>
  <c r="BI86" i="113"/>
  <c r="BU85" i="113"/>
  <c r="BT85" i="113"/>
  <c r="BS85" i="113"/>
  <c r="BO85" i="113"/>
  <c r="BN85" i="113"/>
  <c r="BM85" i="113"/>
  <c r="BL85" i="113"/>
  <c r="BK85" i="113"/>
  <c r="BJ85" i="113"/>
  <c r="BI85" i="113"/>
  <c r="BP113" i="109"/>
  <c r="BW111" i="109"/>
  <c r="BX111" i="109" s="1"/>
  <c r="BP111" i="109"/>
  <c r="BR110" i="109"/>
  <c r="BQ110" i="109"/>
  <c r="BO110" i="109"/>
  <c r="BN110" i="109"/>
  <c r="BM110" i="109"/>
  <c r="BL110" i="109"/>
  <c r="BK110" i="109"/>
  <c r="BJ110" i="109"/>
  <c r="BI110" i="109"/>
  <c r="BR109" i="109"/>
  <c r="BQ109" i="109"/>
  <c r="BO109" i="109"/>
  <c r="BN109" i="109"/>
  <c r="BM109" i="109"/>
  <c r="BL109" i="109"/>
  <c r="BK109" i="109"/>
  <c r="BJ109" i="109"/>
  <c r="BI109" i="109"/>
  <c r="BR108" i="109"/>
  <c r="BQ108" i="109"/>
  <c r="BO108" i="109"/>
  <c r="BN108" i="109"/>
  <c r="BM108" i="109"/>
  <c r="BL108" i="109"/>
  <c r="BK108" i="109"/>
  <c r="BJ108" i="109"/>
  <c r="BI108" i="109"/>
  <c r="BR107" i="109"/>
  <c r="BQ107" i="109"/>
  <c r="BO107" i="109"/>
  <c r="BN107" i="109"/>
  <c r="BM107" i="109"/>
  <c r="BL107" i="109"/>
  <c r="BK107" i="109"/>
  <c r="BJ107" i="109"/>
  <c r="BI107" i="109"/>
  <c r="BR106" i="109"/>
  <c r="BQ106" i="109"/>
  <c r="BO106" i="109"/>
  <c r="BN106" i="109"/>
  <c r="BM106" i="109"/>
  <c r="BL106" i="109"/>
  <c r="BK106" i="109"/>
  <c r="BJ106" i="109"/>
  <c r="BI106" i="109"/>
  <c r="BR105" i="109"/>
  <c r="BQ105" i="109"/>
  <c r="BO105" i="109"/>
  <c r="BN105" i="109"/>
  <c r="BM105" i="109"/>
  <c r="BL105" i="109"/>
  <c r="BK105" i="109"/>
  <c r="BJ105" i="109"/>
  <c r="BI105" i="109"/>
  <c r="BR104" i="109"/>
  <c r="BQ104" i="109"/>
  <c r="BO104" i="109"/>
  <c r="BN104" i="109"/>
  <c r="BM104" i="109"/>
  <c r="BL104" i="109"/>
  <c r="BK104" i="109"/>
  <c r="BJ104" i="109"/>
  <c r="BI104" i="109"/>
  <c r="BR103" i="109"/>
  <c r="BQ103" i="109"/>
  <c r="BO103" i="109"/>
  <c r="BN103" i="109"/>
  <c r="BM103" i="109"/>
  <c r="BL103" i="109"/>
  <c r="BK103" i="109"/>
  <c r="BJ103" i="109"/>
  <c r="BI103" i="109"/>
  <c r="BR102" i="109"/>
  <c r="BQ102" i="109"/>
  <c r="BO102" i="109"/>
  <c r="BN102" i="109"/>
  <c r="BM102" i="109"/>
  <c r="BL102" i="109"/>
  <c r="BK102" i="109"/>
  <c r="BJ102" i="109"/>
  <c r="BI102" i="109"/>
  <c r="BR101" i="109"/>
  <c r="BQ101" i="109"/>
  <c r="BO101" i="109"/>
  <c r="BN101" i="109"/>
  <c r="BM101" i="109"/>
  <c r="BL101" i="109"/>
  <c r="BK101" i="109"/>
  <c r="BJ101" i="109"/>
  <c r="BI101" i="109"/>
  <c r="BU100" i="109"/>
  <c r="BT100" i="109"/>
  <c r="BS100" i="109"/>
  <c r="BO100" i="109"/>
  <c r="BN100" i="109"/>
  <c r="BM100" i="109"/>
  <c r="BL100" i="109"/>
  <c r="BK100" i="109"/>
  <c r="BJ100" i="109"/>
  <c r="BI100" i="109"/>
  <c r="BR95" i="109"/>
  <c r="BQ95" i="109"/>
  <c r="BO95" i="109"/>
  <c r="BN95" i="109"/>
  <c r="BM95" i="109"/>
  <c r="BL95" i="109"/>
  <c r="BK95" i="109"/>
  <c r="BJ95" i="109"/>
  <c r="BI95" i="109"/>
  <c r="BR94" i="109"/>
  <c r="BQ94" i="109"/>
  <c r="BO94" i="109"/>
  <c r="BN94" i="109"/>
  <c r="BM94" i="109"/>
  <c r="BL94" i="109"/>
  <c r="BK94" i="109"/>
  <c r="BJ94" i="109"/>
  <c r="BI94" i="109"/>
  <c r="BR93" i="109"/>
  <c r="BQ93" i="109"/>
  <c r="BO93" i="109"/>
  <c r="BN93" i="109"/>
  <c r="BM93" i="109"/>
  <c r="BL93" i="109"/>
  <c r="BK93" i="109"/>
  <c r="BJ93" i="109"/>
  <c r="BI93" i="109"/>
  <c r="BR92" i="109"/>
  <c r="BQ92" i="109"/>
  <c r="BO92" i="109"/>
  <c r="BN92" i="109"/>
  <c r="BM92" i="109"/>
  <c r="BL92" i="109"/>
  <c r="BK92" i="109"/>
  <c r="BJ92" i="109"/>
  <c r="BI92" i="109"/>
  <c r="BR91" i="109"/>
  <c r="BQ91" i="109"/>
  <c r="BO91" i="109"/>
  <c r="BN91" i="109"/>
  <c r="BM91" i="109"/>
  <c r="BL91" i="109"/>
  <c r="BK91" i="109"/>
  <c r="BJ91" i="109"/>
  <c r="BI91" i="109"/>
  <c r="BR90" i="109"/>
  <c r="BQ90" i="109"/>
  <c r="BO90" i="109"/>
  <c r="BN90" i="109"/>
  <c r="BM90" i="109"/>
  <c r="BL90" i="109"/>
  <c r="BK90" i="109"/>
  <c r="BJ90" i="109"/>
  <c r="BI90" i="109"/>
  <c r="BR89" i="109"/>
  <c r="BQ89" i="109"/>
  <c r="BO89" i="109"/>
  <c r="BN89" i="109"/>
  <c r="BM89" i="109"/>
  <c r="BL89" i="109"/>
  <c r="BK89" i="109"/>
  <c r="BJ89" i="109"/>
  <c r="BI89" i="109"/>
  <c r="BR88" i="109"/>
  <c r="BQ88" i="109"/>
  <c r="BO88" i="109"/>
  <c r="BN88" i="109"/>
  <c r="BM88" i="109"/>
  <c r="BL88" i="109"/>
  <c r="BK88" i="109"/>
  <c r="BJ88" i="109"/>
  <c r="BI88" i="109"/>
  <c r="BR87" i="109"/>
  <c r="BQ87" i="109"/>
  <c r="BO87" i="109"/>
  <c r="BN87" i="109"/>
  <c r="BM87" i="109"/>
  <c r="BL87" i="109"/>
  <c r="BK87" i="109"/>
  <c r="BJ87" i="109"/>
  <c r="BI87" i="109"/>
  <c r="BR86" i="109"/>
  <c r="BO86" i="109"/>
  <c r="BN86" i="109"/>
  <c r="BM86" i="109"/>
  <c r="BL86" i="109"/>
  <c r="BK86" i="109"/>
  <c r="BJ86" i="109"/>
  <c r="BI86" i="109"/>
  <c r="BU85" i="109"/>
  <c r="BT85" i="109"/>
  <c r="BS85" i="109"/>
  <c r="BO85" i="109"/>
  <c r="BN85" i="109"/>
  <c r="BM85" i="109"/>
  <c r="BL85" i="109"/>
  <c r="BK85" i="109"/>
  <c r="BJ85" i="109"/>
  <c r="BI85" i="109"/>
  <c r="BS86" i="116" l="1"/>
  <c r="BP104" i="115"/>
  <c r="BU89" i="109"/>
  <c r="BP103" i="116"/>
  <c r="BU91" i="114"/>
  <c r="BP92" i="115"/>
  <c r="BU110" i="114"/>
  <c r="BS87" i="115"/>
  <c r="BU90" i="113"/>
  <c r="BP104" i="113"/>
  <c r="BS87" i="114"/>
  <c r="BP94" i="116"/>
  <c r="BT87" i="109"/>
  <c r="BT90" i="109"/>
  <c r="BP92" i="114"/>
  <c r="BP95" i="114"/>
  <c r="BP104" i="114"/>
  <c r="BU105" i="114"/>
  <c r="BU88" i="109"/>
  <c r="BU110" i="109"/>
  <c r="BP92" i="113"/>
  <c r="BP101" i="113"/>
  <c r="BU89" i="114"/>
  <c r="BP91" i="114"/>
  <c r="BU110" i="115"/>
  <c r="BS107" i="115"/>
  <c r="BU88" i="116"/>
  <c r="BU89" i="115"/>
  <c r="BU87" i="116"/>
  <c r="BT108" i="109"/>
  <c r="BP89" i="113"/>
  <c r="BU110" i="113"/>
  <c r="BS107" i="113"/>
  <c r="BP87" i="114"/>
  <c r="BU88" i="114"/>
  <c r="BS107" i="114"/>
  <c r="BT90" i="115"/>
  <c r="BU95" i="115"/>
  <c r="BP108" i="115"/>
  <c r="BP88" i="116"/>
  <c r="BP91" i="116"/>
  <c r="BP101" i="116"/>
  <c r="BT102" i="116"/>
  <c r="BU88" i="113"/>
  <c r="BU92" i="113"/>
  <c r="BP92" i="109"/>
  <c r="BU93" i="109"/>
  <c r="BP104" i="109"/>
  <c r="BP86" i="113"/>
  <c r="BS86" i="113"/>
  <c r="BU87" i="113"/>
  <c r="BS95" i="113"/>
  <c r="BU104" i="113"/>
  <c r="BP107" i="113"/>
  <c r="BU92" i="115"/>
  <c r="BU101" i="115"/>
  <c r="BS94" i="116"/>
  <c r="BU110" i="116"/>
  <c r="BU103" i="116"/>
  <c r="BP107" i="116"/>
  <c r="BP110" i="116"/>
  <c r="BU90" i="109"/>
  <c r="BT88" i="109"/>
  <c r="BP93" i="109"/>
  <c r="BU94" i="109"/>
  <c r="BP105" i="109"/>
  <c r="BU106" i="109"/>
  <c r="BP110" i="109"/>
  <c r="BP88" i="109"/>
  <c r="BS89" i="109"/>
  <c r="BP94" i="109"/>
  <c r="BS94" i="109"/>
  <c r="BU95" i="109"/>
  <c r="BS101" i="109"/>
  <c r="BP106" i="109"/>
  <c r="BU107" i="109"/>
  <c r="BP89" i="109"/>
  <c r="BP101" i="109"/>
  <c r="BP86" i="109"/>
  <c r="BP91" i="109"/>
  <c r="BP95" i="109"/>
  <c r="BS95" i="109"/>
  <c r="BU101" i="109"/>
  <c r="BT102" i="109"/>
  <c r="BP103" i="109"/>
  <c r="BP107" i="109"/>
  <c r="BS107" i="109"/>
  <c r="BP87" i="109"/>
  <c r="BU91" i="109"/>
  <c r="BT95" i="109"/>
  <c r="BP102" i="109"/>
  <c r="BU103" i="109"/>
  <c r="BS87" i="109"/>
  <c r="BP90" i="109"/>
  <c r="BS109" i="109"/>
  <c r="BU92" i="109"/>
  <c r="BU104" i="109"/>
  <c r="BP108" i="109"/>
  <c r="BP109" i="109"/>
  <c r="BU105" i="109"/>
  <c r="BU109" i="109"/>
  <c r="BT110" i="109"/>
  <c r="BU89" i="113"/>
  <c r="BT90" i="113"/>
  <c r="BP91" i="113"/>
  <c r="BP95" i="113"/>
  <c r="BT102" i="113"/>
  <c r="BP103" i="113"/>
  <c r="BP87" i="113"/>
  <c r="BS87" i="113"/>
  <c r="BP90" i="113"/>
  <c r="BU91" i="113"/>
  <c r="BT95" i="113"/>
  <c r="BP102" i="113"/>
  <c r="BU103" i="113"/>
  <c r="BT87" i="113"/>
  <c r="BT108" i="113"/>
  <c r="BS109" i="113"/>
  <c r="BP88" i="113"/>
  <c r="BP108" i="113"/>
  <c r="BP109" i="113"/>
  <c r="BS88" i="113"/>
  <c r="BU93" i="113"/>
  <c r="BU105" i="113"/>
  <c r="BU109" i="113"/>
  <c r="BT110" i="113"/>
  <c r="BT89" i="113"/>
  <c r="BT88" i="113"/>
  <c r="BP93" i="113"/>
  <c r="BU94" i="113"/>
  <c r="BP105" i="113"/>
  <c r="BU106" i="113"/>
  <c r="BP110" i="113"/>
  <c r="BU86" i="113"/>
  <c r="BS89" i="113"/>
  <c r="BP94" i="113"/>
  <c r="BS94" i="113"/>
  <c r="BU95" i="113"/>
  <c r="BV95" i="113" s="1"/>
  <c r="BW95" i="113" s="1"/>
  <c r="BP106" i="113"/>
  <c r="BU107" i="113"/>
  <c r="BU90" i="114"/>
  <c r="BT88" i="114"/>
  <c r="BU93" i="114"/>
  <c r="BP89" i="115"/>
  <c r="BP94" i="115"/>
  <c r="BP95" i="115"/>
  <c r="BU102" i="115"/>
  <c r="BU108" i="115"/>
  <c r="BT91" i="116"/>
  <c r="BP87" i="116"/>
  <c r="BT89" i="116"/>
  <c r="BU95" i="116"/>
  <c r="BP102" i="116"/>
  <c r="BP109" i="116"/>
  <c r="BT110" i="116"/>
  <c r="BU86" i="114"/>
  <c r="BS89" i="114"/>
  <c r="BP93" i="114"/>
  <c r="BU94" i="114"/>
  <c r="BP103" i="114"/>
  <c r="BQ103" i="114" s="1"/>
  <c r="BT103" i="114" s="1"/>
  <c r="BU86" i="115"/>
  <c r="BP88" i="115"/>
  <c r="BU90" i="115"/>
  <c r="BS95" i="115"/>
  <c r="BT102" i="115"/>
  <c r="BU103" i="115"/>
  <c r="BP89" i="116"/>
  <c r="BU90" i="116"/>
  <c r="BP86" i="114"/>
  <c r="BS86" i="114"/>
  <c r="BU87" i="114"/>
  <c r="BP89" i="114"/>
  <c r="BP94" i="114"/>
  <c r="BS94" i="114"/>
  <c r="BU95" i="114"/>
  <c r="BT108" i="114"/>
  <c r="BS109" i="114"/>
  <c r="BT86" i="115"/>
  <c r="BT87" i="115"/>
  <c r="BU91" i="115"/>
  <c r="BP103" i="115"/>
  <c r="BT108" i="115"/>
  <c r="BT109" i="115"/>
  <c r="BP110" i="115"/>
  <c r="BU86" i="116"/>
  <c r="BP90" i="116"/>
  <c r="BT95" i="116"/>
  <c r="BU104" i="116"/>
  <c r="BT89" i="114"/>
  <c r="BP101" i="114"/>
  <c r="BQ101" i="114" s="1"/>
  <c r="BP102" i="114"/>
  <c r="BQ102" i="114" s="1"/>
  <c r="BU102" i="114" s="1"/>
  <c r="BU104" i="114"/>
  <c r="BP108" i="114"/>
  <c r="BP109" i="114"/>
  <c r="BP86" i="115"/>
  <c r="BP87" i="115"/>
  <c r="BP91" i="115"/>
  <c r="BU104" i="115"/>
  <c r="BP109" i="115"/>
  <c r="BP86" i="116"/>
  <c r="BU91" i="116"/>
  <c r="BP104" i="116"/>
  <c r="BU105" i="116"/>
  <c r="BS95" i="114"/>
  <c r="BU109" i="114"/>
  <c r="BT110" i="114"/>
  <c r="BT104" i="115"/>
  <c r="BS105" i="115"/>
  <c r="BU109" i="115"/>
  <c r="BS110" i="115"/>
  <c r="BU92" i="116"/>
  <c r="BP95" i="116"/>
  <c r="BU106" i="116"/>
  <c r="BT87" i="114"/>
  <c r="BP90" i="114"/>
  <c r="BT95" i="114"/>
  <c r="BP105" i="114"/>
  <c r="BU106" i="114"/>
  <c r="BP110" i="114"/>
  <c r="BU87" i="115"/>
  <c r="BS88" i="115"/>
  <c r="BU93" i="115"/>
  <c r="BU107" i="115"/>
  <c r="BP105" i="115"/>
  <c r="BU106" i="115"/>
  <c r="BP92" i="116"/>
  <c r="BU93" i="116"/>
  <c r="BP105" i="116"/>
  <c r="BP106" i="116"/>
  <c r="BP88" i="114"/>
  <c r="BP106" i="114"/>
  <c r="BP93" i="115"/>
  <c r="BU94" i="115"/>
  <c r="BT101" i="115"/>
  <c r="BP102" i="115"/>
  <c r="BT106" i="115"/>
  <c r="BT107" i="115"/>
  <c r="BT87" i="116"/>
  <c r="BS88" i="116"/>
  <c r="BP93" i="116"/>
  <c r="BU94" i="116"/>
  <c r="BT101" i="116"/>
  <c r="BS108" i="116"/>
  <c r="BS88" i="114"/>
  <c r="BU92" i="114"/>
  <c r="BP107" i="114"/>
  <c r="BT88" i="115"/>
  <c r="BT89" i="115"/>
  <c r="BP90" i="115"/>
  <c r="BT94" i="115"/>
  <c r="BT95" i="115"/>
  <c r="BP101" i="115"/>
  <c r="BP106" i="115"/>
  <c r="BP107" i="115"/>
  <c r="BP108" i="116"/>
  <c r="BS109" i="116"/>
  <c r="BS87" i="116"/>
  <c r="BT88" i="116"/>
  <c r="BU89" i="116"/>
  <c r="BS95" i="116"/>
  <c r="BU101" i="116"/>
  <c r="BS107" i="116"/>
  <c r="BT108" i="116"/>
  <c r="BU109" i="116"/>
  <c r="BT86" i="116"/>
  <c r="BV86" i="116" s="1"/>
  <c r="BW86" i="116" s="1"/>
  <c r="BS93" i="116"/>
  <c r="BT94" i="116"/>
  <c r="BS105" i="116"/>
  <c r="BT106" i="116"/>
  <c r="BU107" i="116"/>
  <c r="BT107" i="116"/>
  <c r="BS92" i="116"/>
  <c r="BT93" i="116"/>
  <c r="BS104" i="116"/>
  <c r="BT105" i="116"/>
  <c r="BS91" i="116"/>
  <c r="BT92" i="116"/>
  <c r="BS103" i="116"/>
  <c r="BT104" i="116"/>
  <c r="BS90" i="116"/>
  <c r="BS102" i="116"/>
  <c r="BT103" i="116"/>
  <c r="BS110" i="116"/>
  <c r="BS106" i="116"/>
  <c r="BU108" i="116"/>
  <c r="BS89" i="116"/>
  <c r="BT90" i="116"/>
  <c r="BS101" i="116"/>
  <c r="BU102" i="116"/>
  <c r="BT109" i="116"/>
  <c r="BS86" i="115"/>
  <c r="BU88" i="115"/>
  <c r="BS94" i="115"/>
  <c r="BS106" i="115"/>
  <c r="BS93" i="115"/>
  <c r="BS92" i="115"/>
  <c r="BT93" i="115"/>
  <c r="BS104" i="115"/>
  <c r="BT105" i="115"/>
  <c r="BS91" i="115"/>
  <c r="BT92" i="115"/>
  <c r="BS103" i="115"/>
  <c r="BU105" i="115"/>
  <c r="BS90" i="115"/>
  <c r="BT91" i="115"/>
  <c r="BS102" i="115"/>
  <c r="BT103" i="115"/>
  <c r="BS89" i="115"/>
  <c r="BS101" i="115"/>
  <c r="BS109" i="115"/>
  <c r="BT110" i="115"/>
  <c r="BS108" i="115"/>
  <c r="BT107" i="114"/>
  <c r="BU108" i="114"/>
  <c r="BT86" i="114"/>
  <c r="BS93" i="114"/>
  <c r="BT94" i="114"/>
  <c r="BS105" i="114"/>
  <c r="BT106" i="114"/>
  <c r="BU107" i="114"/>
  <c r="BS92" i="114"/>
  <c r="BT93" i="114"/>
  <c r="BS104" i="114"/>
  <c r="BT105" i="114"/>
  <c r="BS91" i="114"/>
  <c r="BT92" i="114"/>
  <c r="BT104" i="114"/>
  <c r="BS90" i="114"/>
  <c r="BT91" i="114"/>
  <c r="BS110" i="114"/>
  <c r="BS106" i="114"/>
  <c r="BT90" i="114"/>
  <c r="BS108" i="114"/>
  <c r="BT109" i="114"/>
  <c r="BT107" i="113"/>
  <c r="BU108" i="113"/>
  <c r="BT86" i="113"/>
  <c r="BS93" i="113"/>
  <c r="BT94" i="113"/>
  <c r="BS105" i="113"/>
  <c r="BT106" i="113"/>
  <c r="BS92" i="113"/>
  <c r="BT93" i="113"/>
  <c r="BS104" i="113"/>
  <c r="BT105" i="113"/>
  <c r="BS106" i="113"/>
  <c r="BS91" i="113"/>
  <c r="BT92" i="113"/>
  <c r="BS103" i="113"/>
  <c r="BT104" i="113"/>
  <c r="BS90" i="113"/>
  <c r="BT91" i="113"/>
  <c r="BS102" i="113"/>
  <c r="BT103" i="113"/>
  <c r="BS110" i="113"/>
  <c r="BU102" i="113"/>
  <c r="BS108" i="113"/>
  <c r="BT109" i="113"/>
  <c r="BV109" i="113" s="1"/>
  <c r="BW109" i="113" s="1"/>
  <c r="BV95" i="109"/>
  <c r="BW95" i="109" s="1"/>
  <c r="BT107" i="109"/>
  <c r="BU87" i="109"/>
  <c r="BV87" i="109" s="1"/>
  <c r="BW87" i="109" s="1"/>
  <c r="BS93" i="109"/>
  <c r="BT94" i="109"/>
  <c r="BS105" i="109"/>
  <c r="BT106" i="109"/>
  <c r="BS106" i="109"/>
  <c r="BU108" i="109"/>
  <c r="BS92" i="109"/>
  <c r="BT93" i="109"/>
  <c r="BS104" i="109"/>
  <c r="BT105" i="109"/>
  <c r="BS91" i="109"/>
  <c r="BT92" i="109"/>
  <c r="BS103" i="109"/>
  <c r="BT104" i="109"/>
  <c r="BS90" i="109"/>
  <c r="BT91" i="109"/>
  <c r="BS102" i="109"/>
  <c r="BT103" i="109"/>
  <c r="BS110" i="109"/>
  <c r="BS88" i="109"/>
  <c r="BV88" i="109" s="1"/>
  <c r="BW88" i="109" s="1"/>
  <c r="BT89" i="109"/>
  <c r="BT101" i="109"/>
  <c r="BU102" i="109"/>
  <c r="BS108" i="109"/>
  <c r="BT109" i="109"/>
  <c r="BV107" i="109" l="1"/>
  <c r="BW107" i="109" s="1"/>
  <c r="BT102" i="114"/>
  <c r="BV89" i="109"/>
  <c r="BW89" i="109" s="1"/>
  <c r="BV90" i="113"/>
  <c r="BW90" i="113" s="1"/>
  <c r="BV105" i="109"/>
  <c r="BW105" i="109" s="1"/>
  <c r="BV91" i="116"/>
  <c r="BW91" i="116" s="1"/>
  <c r="BS102" i="114"/>
  <c r="BV102" i="114" s="1"/>
  <c r="BW102" i="114" s="1"/>
  <c r="BV102" i="115"/>
  <c r="BW102" i="115" s="1"/>
  <c r="BV104" i="115"/>
  <c r="BW104" i="115" s="1"/>
  <c r="BV88" i="116"/>
  <c r="BW88" i="116" s="1"/>
  <c r="BV109" i="114"/>
  <c r="BW109" i="114" s="1"/>
  <c r="BV103" i="109"/>
  <c r="BW103" i="109" s="1"/>
  <c r="BV110" i="113"/>
  <c r="BW110" i="113" s="1"/>
  <c r="BV109" i="115"/>
  <c r="BW109" i="115" s="1"/>
  <c r="BV89" i="116"/>
  <c r="BW89" i="116" s="1"/>
  <c r="BV87" i="114"/>
  <c r="BW87" i="114" s="1"/>
  <c r="BV94" i="109"/>
  <c r="BW94" i="109" s="1"/>
  <c r="BV89" i="115"/>
  <c r="BW89" i="115" s="1"/>
  <c r="BV109" i="109"/>
  <c r="BW109" i="109" s="1"/>
  <c r="BU103" i="114"/>
  <c r="BV87" i="113"/>
  <c r="BW87" i="113" s="1"/>
  <c r="BP113" i="113"/>
  <c r="BQ101" i="113"/>
  <c r="BP111" i="113"/>
  <c r="BQ86" i="109"/>
  <c r="BP96" i="109"/>
  <c r="BV87" i="115"/>
  <c r="BW87" i="115" s="1"/>
  <c r="BV95" i="114"/>
  <c r="BW95" i="114" s="1"/>
  <c r="BS103" i="114"/>
  <c r="BV106" i="115"/>
  <c r="BW106" i="115" s="1"/>
  <c r="BV94" i="114"/>
  <c r="BW94" i="114" s="1"/>
  <c r="BV86" i="114"/>
  <c r="BW86" i="114" s="1"/>
  <c r="BV89" i="113"/>
  <c r="BW89" i="113" s="1"/>
  <c r="BP113" i="114"/>
  <c r="BV110" i="109"/>
  <c r="BW110" i="109" s="1"/>
  <c r="BV90" i="109"/>
  <c r="BW90" i="109" s="1"/>
  <c r="BV91" i="109"/>
  <c r="BW91" i="109" s="1"/>
  <c r="BV102" i="113"/>
  <c r="BW102" i="113" s="1"/>
  <c r="BV86" i="113"/>
  <c r="BW86" i="113" s="1"/>
  <c r="BV101" i="115"/>
  <c r="BW101" i="115" s="1"/>
  <c r="BV94" i="115"/>
  <c r="BW94" i="115" s="1"/>
  <c r="BV107" i="115"/>
  <c r="BW107" i="115" s="1"/>
  <c r="BV89" i="114"/>
  <c r="BW89" i="114" s="1"/>
  <c r="BV101" i="109"/>
  <c r="BW101" i="109" s="1"/>
  <c r="BP111" i="114"/>
  <c r="BV108" i="115"/>
  <c r="BW108" i="115" s="1"/>
  <c r="BV90" i="115"/>
  <c r="BW90" i="115" s="1"/>
  <c r="BV91" i="115"/>
  <c r="BW91" i="115" s="1"/>
  <c r="BV88" i="115"/>
  <c r="BW88" i="115" s="1"/>
  <c r="BV95" i="116"/>
  <c r="BW95" i="116" s="1"/>
  <c r="BV109" i="116"/>
  <c r="BW109" i="116" s="1"/>
  <c r="BV88" i="114"/>
  <c r="BW88" i="114" s="1"/>
  <c r="BV93" i="109"/>
  <c r="BW93" i="109" s="1"/>
  <c r="BV94" i="113"/>
  <c r="BW94" i="113" s="1"/>
  <c r="BV107" i="113"/>
  <c r="BW107" i="113" s="1"/>
  <c r="BV110" i="114"/>
  <c r="BW110" i="114" s="1"/>
  <c r="BV110" i="115"/>
  <c r="BW110" i="115" s="1"/>
  <c r="BV105" i="115"/>
  <c r="BW105" i="115" s="1"/>
  <c r="BV86" i="115"/>
  <c r="BW86" i="115" s="1"/>
  <c r="BV110" i="116"/>
  <c r="BW110" i="116" s="1"/>
  <c r="BV95" i="115"/>
  <c r="BW95" i="115" s="1"/>
  <c r="BV105" i="114"/>
  <c r="BW105" i="114" s="1"/>
  <c r="BV106" i="116"/>
  <c r="BW106" i="116" s="1"/>
  <c r="BV88" i="113"/>
  <c r="BW88" i="113" s="1"/>
  <c r="BV106" i="113"/>
  <c r="BW106" i="113" s="1"/>
  <c r="BV93" i="113"/>
  <c r="BW93" i="113" s="1"/>
  <c r="BV94" i="116"/>
  <c r="BW94" i="116" s="1"/>
  <c r="BV104" i="113"/>
  <c r="BW104" i="113" s="1"/>
  <c r="BV87" i="116"/>
  <c r="BW87" i="116" s="1"/>
  <c r="BV102" i="109"/>
  <c r="BW102" i="109" s="1"/>
  <c r="BV104" i="109"/>
  <c r="BW104" i="109" s="1"/>
  <c r="BV101" i="116"/>
  <c r="BW101" i="116" s="1"/>
  <c r="BV108" i="109"/>
  <c r="BW108" i="109" s="1"/>
  <c r="BV107" i="114"/>
  <c r="BW107" i="114" s="1"/>
  <c r="BV108" i="116"/>
  <c r="BW108" i="116" s="1"/>
  <c r="BV90" i="114"/>
  <c r="BW90" i="114" s="1"/>
  <c r="BV102" i="116"/>
  <c r="BW102" i="116" s="1"/>
  <c r="BV90" i="116"/>
  <c r="BW90" i="116" s="1"/>
  <c r="BV92" i="116"/>
  <c r="BW92" i="116" s="1"/>
  <c r="BV107" i="116"/>
  <c r="BW107" i="116" s="1"/>
  <c r="BV103" i="116"/>
  <c r="BW103" i="116" s="1"/>
  <c r="BV105" i="116"/>
  <c r="BW105" i="116" s="1"/>
  <c r="BV104" i="116"/>
  <c r="BW104" i="116" s="1"/>
  <c r="BV93" i="116"/>
  <c r="BW93" i="116" s="1"/>
  <c r="BV92" i="115"/>
  <c r="BW92" i="115" s="1"/>
  <c r="BV93" i="115"/>
  <c r="BW93" i="115" s="1"/>
  <c r="BV103" i="115"/>
  <c r="BW103" i="115" s="1"/>
  <c r="BV92" i="114"/>
  <c r="BW92" i="114" s="1"/>
  <c r="BV108" i="114"/>
  <c r="BW108" i="114" s="1"/>
  <c r="BV91" i="114"/>
  <c r="BW91" i="114" s="1"/>
  <c r="BT101" i="114"/>
  <c r="BU101" i="114"/>
  <c r="BS101" i="114"/>
  <c r="BV101" i="114" s="1"/>
  <c r="BW101" i="114" s="1"/>
  <c r="BV93" i="114"/>
  <c r="BW93" i="114" s="1"/>
  <c r="BV103" i="114"/>
  <c r="BW103" i="114" s="1"/>
  <c r="BV106" i="114"/>
  <c r="BW106" i="114" s="1"/>
  <c r="BV104" i="114"/>
  <c r="BW104" i="114" s="1"/>
  <c r="BV103" i="113"/>
  <c r="BW103" i="113" s="1"/>
  <c r="BV105" i="113"/>
  <c r="BW105" i="113" s="1"/>
  <c r="BV91" i="113"/>
  <c r="BW91" i="113" s="1"/>
  <c r="BV108" i="113"/>
  <c r="BW108" i="113" s="1"/>
  <c r="BV92" i="113"/>
  <c r="BW92" i="113" s="1"/>
  <c r="BV92" i="109"/>
  <c r="BW92" i="109" s="1"/>
  <c r="BV106" i="109"/>
  <c r="BW106" i="109" s="1"/>
  <c r="BT101" i="113" l="1"/>
  <c r="BU101" i="113"/>
  <c r="BS101" i="113"/>
  <c r="BU86" i="109"/>
  <c r="BT86" i="109"/>
  <c r="BS86" i="109"/>
  <c r="BW111" i="114"/>
  <c r="BX111" i="114" s="1"/>
  <c r="BV101" i="113" l="1"/>
  <c r="BW101" i="113" s="1"/>
  <c r="BW111" i="113" s="1"/>
  <c r="BX111" i="113" s="1"/>
  <c r="BV86" i="109"/>
  <c r="BW86" i="109" s="1"/>
  <c r="BW96" i="109" s="1"/>
  <c r="BX96" i="109" s="1"/>
  <c r="AG3" i="2" l="1"/>
  <c r="AG4" i="2"/>
  <c r="AG5" i="2"/>
  <c r="AG6" i="2"/>
  <c r="AG7" i="2"/>
  <c r="AG8" i="2"/>
  <c r="AG9" i="2"/>
  <c r="AG10" i="2"/>
  <c r="AG11" i="2"/>
  <c r="AG2" i="2"/>
  <c r="AF3" i="2"/>
  <c r="AF4" i="2"/>
  <c r="AF5" i="2"/>
  <c r="AF6" i="2"/>
  <c r="AF7" i="2"/>
  <c r="AF8" i="2"/>
  <c r="AF9" i="2"/>
  <c r="AF10" i="2"/>
  <c r="AF11" i="2"/>
  <c r="AF2" i="2"/>
  <c r="X11" i="2"/>
  <c r="X10" i="2"/>
  <c r="X9" i="2"/>
  <c r="X8" i="2"/>
  <c r="X7" i="2"/>
  <c r="X6" i="2"/>
  <c r="X5" i="2"/>
  <c r="X4" i="2"/>
  <c r="X3" i="2"/>
  <c r="BQ133" i="109" l="1"/>
  <c r="BQ132" i="109"/>
  <c r="AL101" i="109" l="1"/>
  <c r="K5" i="109"/>
  <c r="K9" i="109"/>
  <c r="I66" i="115"/>
  <c r="I66" i="116"/>
  <c r="E198" i="116"/>
  <c r="E197" i="116"/>
  <c r="E196" i="116"/>
  <c r="E195" i="116"/>
  <c r="E194" i="116"/>
  <c r="E193" i="116"/>
  <c r="E192" i="116"/>
  <c r="E191" i="116"/>
  <c r="E190" i="116"/>
  <c r="E189" i="116"/>
  <c r="E187" i="116"/>
  <c r="E186" i="116"/>
  <c r="E184" i="116"/>
  <c r="E183" i="116"/>
  <c r="E182" i="116"/>
  <c r="E181" i="116"/>
  <c r="E180" i="116"/>
  <c r="E173" i="116"/>
  <c r="E172" i="116"/>
  <c r="E171" i="116"/>
  <c r="E170" i="116"/>
  <c r="E169" i="116"/>
  <c r="E168" i="116"/>
  <c r="E167" i="116"/>
  <c r="E163" i="116"/>
  <c r="E162" i="116"/>
  <c r="E161" i="116"/>
  <c r="E160" i="116"/>
  <c r="E159" i="116"/>
  <c r="E158" i="116"/>
  <c r="E157" i="116"/>
  <c r="E156" i="116"/>
  <c r="E155" i="116"/>
  <c r="R126" i="116"/>
  <c r="R125" i="116"/>
  <c r="R124" i="116"/>
  <c r="R123" i="116"/>
  <c r="R122" i="116"/>
  <c r="AR110" i="116"/>
  <c r="AL110" i="116"/>
  <c r="T110" i="116"/>
  <c r="AR109" i="116"/>
  <c r="AL109" i="116"/>
  <c r="T109" i="116"/>
  <c r="AR108" i="116"/>
  <c r="AL108" i="116"/>
  <c r="T108" i="116"/>
  <c r="AR107" i="116"/>
  <c r="AL107" i="116"/>
  <c r="T107" i="116"/>
  <c r="AR106" i="116"/>
  <c r="AL106" i="116"/>
  <c r="T106" i="116"/>
  <c r="AR105" i="116"/>
  <c r="AL105" i="116"/>
  <c r="T105" i="116"/>
  <c r="AR104" i="116"/>
  <c r="AL104" i="116"/>
  <c r="T104" i="116"/>
  <c r="AR103" i="116"/>
  <c r="T103" i="116"/>
  <c r="AR102" i="116"/>
  <c r="T102" i="116"/>
  <c r="AR101" i="116"/>
  <c r="T101" i="116"/>
  <c r="AR95" i="116"/>
  <c r="AL95" i="116"/>
  <c r="T95" i="116"/>
  <c r="AR94" i="116"/>
  <c r="AL94" i="116"/>
  <c r="T94" i="116"/>
  <c r="AR93" i="116"/>
  <c r="AL93" i="116"/>
  <c r="T93" i="116"/>
  <c r="AR92" i="116"/>
  <c r="AL92" i="116"/>
  <c r="T92" i="116"/>
  <c r="AR91" i="116"/>
  <c r="AL91" i="116"/>
  <c r="T91" i="116"/>
  <c r="AR90" i="116"/>
  <c r="AL90" i="116"/>
  <c r="T90" i="116"/>
  <c r="AR89" i="116"/>
  <c r="AL89" i="116"/>
  <c r="T89" i="116"/>
  <c r="AR88" i="116"/>
  <c r="AL88" i="116"/>
  <c r="T88" i="116"/>
  <c r="AR87" i="116"/>
  <c r="AL87" i="116"/>
  <c r="T87" i="116"/>
  <c r="AR86" i="116"/>
  <c r="T86" i="116"/>
  <c r="K5" i="116"/>
  <c r="E198" i="115"/>
  <c r="E197" i="115"/>
  <c r="E196" i="115"/>
  <c r="E195" i="115"/>
  <c r="E194" i="115"/>
  <c r="E193" i="115"/>
  <c r="E192" i="115"/>
  <c r="E191" i="115"/>
  <c r="E190" i="115"/>
  <c r="E189" i="115"/>
  <c r="E187" i="115"/>
  <c r="E186" i="115"/>
  <c r="E184" i="115"/>
  <c r="E183" i="115"/>
  <c r="E182" i="115"/>
  <c r="E181" i="115"/>
  <c r="E180" i="115"/>
  <c r="E173" i="115"/>
  <c r="E172" i="115"/>
  <c r="E171" i="115"/>
  <c r="E170" i="115"/>
  <c r="E169" i="115"/>
  <c r="E168" i="115"/>
  <c r="E167" i="115"/>
  <c r="E163" i="115"/>
  <c r="E162" i="115"/>
  <c r="E161" i="115"/>
  <c r="E160" i="115"/>
  <c r="E159" i="115"/>
  <c r="E158" i="115"/>
  <c r="E157" i="115"/>
  <c r="E156" i="115"/>
  <c r="E155" i="115"/>
  <c r="R126" i="115"/>
  <c r="R125" i="115"/>
  <c r="R124" i="115"/>
  <c r="R123" i="115"/>
  <c r="R122" i="115"/>
  <c r="AR110" i="115"/>
  <c r="AL110" i="115"/>
  <c r="T110" i="115"/>
  <c r="AR109" i="115"/>
  <c r="AL109" i="115"/>
  <c r="T109" i="115"/>
  <c r="AR108" i="115"/>
  <c r="AL108" i="115"/>
  <c r="T108" i="115"/>
  <c r="AR107" i="115"/>
  <c r="AL107" i="115"/>
  <c r="T107" i="115"/>
  <c r="AR106" i="115"/>
  <c r="AL106" i="115"/>
  <c r="T106" i="115"/>
  <c r="AR105" i="115"/>
  <c r="AL105" i="115"/>
  <c r="T105" i="115"/>
  <c r="AR104" i="115"/>
  <c r="AL104" i="115"/>
  <c r="T104" i="115"/>
  <c r="AR103" i="115"/>
  <c r="T103" i="115"/>
  <c r="AR102" i="115"/>
  <c r="T102" i="115"/>
  <c r="AR101" i="115"/>
  <c r="T101" i="115"/>
  <c r="AR95" i="115"/>
  <c r="AL95" i="115"/>
  <c r="T95" i="115"/>
  <c r="AR94" i="115"/>
  <c r="AL94" i="115"/>
  <c r="T94" i="115"/>
  <c r="AR93" i="115"/>
  <c r="AL93" i="115"/>
  <c r="T93" i="115"/>
  <c r="AR92" i="115"/>
  <c r="AL92" i="115"/>
  <c r="T92" i="115"/>
  <c r="AR91" i="115"/>
  <c r="AL91" i="115"/>
  <c r="T91" i="115"/>
  <c r="AR90" i="115"/>
  <c r="AL90" i="115"/>
  <c r="T90" i="115"/>
  <c r="AR89" i="115"/>
  <c r="AL89" i="115"/>
  <c r="T89" i="115"/>
  <c r="AR88" i="115"/>
  <c r="AL88" i="115"/>
  <c r="T88" i="115"/>
  <c r="AR87" i="115"/>
  <c r="AL87" i="115"/>
  <c r="T87" i="115"/>
  <c r="AR86" i="115"/>
  <c r="T86" i="115"/>
  <c r="K5" i="115"/>
  <c r="E198" i="114"/>
  <c r="E197" i="114"/>
  <c r="E196" i="114"/>
  <c r="E195" i="114"/>
  <c r="E194" i="114"/>
  <c r="E193" i="114"/>
  <c r="E192" i="114"/>
  <c r="E191" i="114"/>
  <c r="E190" i="114"/>
  <c r="E189" i="114"/>
  <c r="E187" i="114"/>
  <c r="E186" i="114"/>
  <c r="E184" i="114"/>
  <c r="E183" i="114"/>
  <c r="E182" i="114"/>
  <c r="E181" i="114"/>
  <c r="E180" i="114"/>
  <c r="E173" i="114"/>
  <c r="E172" i="114"/>
  <c r="E171" i="114"/>
  <c r="E170" i="114"/>
  <c r="E169" i="114"/>
  <c r="E168" i="114"/>
  <c r="E167" i="114"/>
  <c r="E163" i="114"/>
  <c r="E162" i="114"/>
  <c r="E161" i="114"/>
  <c r="E160" i="114"/>
  <c r="E159" i="114"/>
  <c r="E158" i="114"/>
  <c r="E157" i="114"/>
  <c r="E156" i="114"/>
  <c r="E155" i="114"/>
  <c r="R126" i="114"/>
  <c r="R125" i="114"/>
  <c r="R124" i="114"/>
  <c r="R123" i="114"/>
  <c r="R122" i="114"/>
  <c r="AR110" i="114"/>
  <c r="AL110" i="114"/>
  <c r="T110" i="114"/>
  <c r="AR109" i="114"/>
  <c r="AL109" i="114"/>
  <c r="T109" i="114"/>
  <c r="AR108" i="114"/>
  <c r="AL108" i="114"/>
  <c r="T108" i="114"/>
  <c r="AR107" i="114"/>
  <c r="AL107" i="114"/>
  <c r="T107" i="114"/>
  <c r="AR106" i="114"/>
  <c r="AL106" i="114"/>
  <c r="T106" i="114"/>
  <c r="AR105" i="114"/>
  <c r="AL105" i="114"/>
  <c r="T105" i="114"/>
  <c r="AR104" i="114"/>
  <c r="AL104" i="114"/>
  <c r="T104" i="114"/>
  <c r="AR103" i="114"/>
  <c r="T103" i="114"/>
  <c r="AR102" i="114"/>
  <c r="T102" i="114"/>
  <c r="AR101" i="114"/>
  <c r="T101" i="114"/>
  <c r="AR95" i="114"/>
  <c r="AL95" i="114"/>
  <c r="T95" i="114"/>
  <c r="AR94" i="114"/>
  <c r="AL94" i="114"/>
  <c r="T94" i="114"/>
  <c r="AR93" i="114"/>
  <c r="AL93" i="114"/>
  <c r="T93" i="114"/>
  <c r="AR92" i="114"/>
  <c r="AL92" i="114"/>
  <c r="T92" i="114"/>
  <c r="AR91" i="114"/>
  <c r="AL91" i="114"/>
  <c r="T91" i="114"/>
  <c r="AR90" i="114"/>
  <c r="AL90" i="114"/>
  <c r="T90" i="114"/>
  <c r="AR89" i="114"/>
  <c r="AL89" i="114"/>
  <c r="T89" i="114"/>
  <c r="AR88" i="114"/>
  <c r="AL88" i="114"/>
  <c r="T88" i="114"/>
  <c r="AR87" i="114"/>
  <c r="AL87" i="114"/>
  <c r="T87" i="114"/>
  <c r="AR86" i="114"/>
  <c r="T86" i="114"/>
  <c r="K5" i="114"/>
  <c r="E198" i="113"/>
  <c r="E197" i="113"/>
  <c r="E196" i="113"/>
  <c r="E195" i="113"/>
  <c r="E194" i="113"/>
  <c r="E193" i="113"/>
  <c r="E192" i="113"/>
  <c r="E191" i="113"/>
  <c r="E190" i="113"/>
  <c r="E189" i="113"/>
  <c r="E187" i="113"/>
  <c r="E186" i="113"/>
  <c r="E184" i="113"/>
  <c r="E183" i="113"/>
  <c r="E182" i="113"/>
  <c r="E181" i="113"/>
  <c r="E180" i="113"/>
  <c r="E173" i="113"/>
  <c r="E172" i="113"/>
  <c r="E171" i="113"/>
  <c r="E170" i="113"/>
  <c r="E169" i="113"/>
  <c r="E168" i="113"/>
  <c r="E167" i="113"/>
  <c r="E163" i="113"/>
  <c r="E162" i="113"/>
  <c r="E161" i="113"/>
  <c r="E160" i="113"/>
  <c r="E159" i="113"/>
  <c r="E158" i="113"/>
  <c r="E157" i="113"/>
  <c r="E156" i="113"/>
  <c r="E155" i="113"/>
  <c r="R126" i="113"/>
  <c r="R125" i="113"/>
  <c r="R124" i="113"/>
  <c r="R123" i="113"/>
  <c r="R122" i="113"/>
  <c r="AR110" i="113"/>
  <c r="AL110" i="113"/>
  <c r="T110" i="113"/>
  <c r="AR109" i="113"/>
  <c r="AL109" i="113"/>
  <c r="T109" i="113"/>
  <c r="AR108" i="113"/>
  <c r="AL108" i="113"/>
  <c r="T108" i="113"/>
  <c r="AR107" i="113"/>
  <c r="AL107" i="113"/>
  <c r="T107" i="113"/>
  <c r="AR106" i="113"/>
  <c r="AL106" i="113"/>
  <c r="T106" i="113"/>
  <c r="AR105" i="113"/>
  <c r="AL105" i="113"/>
  <c r="T105" i="113"/>
  <c r="AR104" i="113"/>
  <c r="AL104" i="113"/>
  <c r="T104" i="113"/>
  <c r="AR103" i="113"/>
  <c r="T103" i="113"/>
  <c r="AR102" i="113"/>
  <c r="T102" i="113"/>
  <c r="AR101" i="113"/>
  <c r="T101" i="113"/>
  <c r="AR95" i="113"/>
  <c r="AL95" i="113"/>
  <c r="T95" i="113"/>
  <c r="AR94" i="113"/>
  <c r="AL94" i="113"/>
  <c r="T94" i="113"/>
  <c r="AR93" i="113"/>
  <c r="AL93" i="113"/>
  <c r="T93" i="113"/>
  <c r="AR92" i="113"/>
  <c r="AL92" i="113"/>
  <c r="T92" i="113"/>
  <c r="AR91" i="113"/>
  <c r="AL91" i="113"/>
  <c r="T91" i="113"/>
  <c r="AR90" i="113"/>
  <c r="AL90" i="113"/>
  <c r="T90" i="113"/>
  <c r="AR89" i="113"/>
  <c r="AL89" i="113"/>
  <c r="T89" i="113"/>
  <c r="AR88" i="113"/>
  <c r="AL88" i="113"/>
  <c r="T88" i="113"/>
  <c r="AR87" i="113"/>
  <c r="AL87" i="113"/>
  <c r="T87" i="113"/>
  <c r="AR86" i="113"/>
  <c r="T86" i="113"/>
  <c r="K5" i="113"/>
  <c r="E198" i="109"/>
  <c r="E197" i="109"/>
  <c r="E196" i="109"/>
  <c r="E195" i="109"/>
  <c r="E194" i="109"/>
  <c r="E193" i="109"/>
  <c r="E192" i="109"/>
  <c r="E191" i="109"/>
  <c r="E190" i="109"/>
  <c r="E189" i="109"/>
  <c r="E187" i="109"/>
  <c r="E186" i="109"/>
  <c r="E184" i="109"/>
  <c r="E183" i="109"/>
  <c r="E182" i="109"/>
  <c r="E181" i="109"/>
  <c r="E180" i="109"/>
  <c r="E173" i="109"/>
  <c r="E172" i="109"/>
  <c r="E171" i="109"/>
  <c r="E170" i="109"/>
  <c r="E169" i="109"/>
  <c r="E168" i="109"/>
  <c r="E167" i="109"/>
  <c r="E163" i="109"/>
  <c r="E162" i="109"/>
  <c r="E161" i="109"/>
  <c r="E160" i="109"/>
  <c r="E159" i="109"/>
  <c r="E158" i="109"/>
  <c r="E157" i="109"/>
  <c r="E156" i="109"/>
  <c r="R126" i="109"/>
  <c r="R125" i="109"/>
  <c r="R124" i="109"/>
  <c r="R123" i="109"/>
  <c r="R122" i="109"/>
  <c r="AR110" i="109"/>
  <c r="AL110" i="109"/>
  <c r="T110" i="109"/>
  <c r="AR109" i="109"/>
  <c r="AL109" i="109"/>
  <c r="T109" i="109"/>
  <c r="AR108" i="109"/>
  <c r="AL108" i="109"/>
  <c r="T108" i="109"/>
  <c r="AR107" i="109"/>
  <c r="AL107" i="109"/>
  <c r="T107" i="109"/>
  <c r="AR106" i="109"/>
  <c r="AL106" i="109"/>
  <c r="T106" i="109"/>
  <c r="AR105" i="109"/>
  <c r="AL105" i="109"/>
  <c r="T105" i="109"/>
  <c r="AR104" i="109"/>
  <c r="AL104" i="109"/>
  <c r="T104" i="109"/>
  <c r="AR103" i="109"/>
  <c r="T103" i="109"/>
  <c r="AR102" i="109"/>
  <c r="T102" i="109"/>
  <c r="AR101" i="109"/>
  <c r="T101" i="109"/>
  <c r="AR95" i="109"/>
  <c r="AL95" i="109"/>
  <c r="T95" i="109"/>
  <c r="AR94" i="109"/>
  <c r="AL94" i="109"/>
  <c r="T94" i="109"/>
  <c r="AR93" i="109"/>
  <c r="AL93" i="109"/>
  <c r="T93" i="109"/>
  <c r="AR92" i="109"/>
  <c r="AL92" i="109"/>
  <c r="T92" i="109"/>
  <c r="AR91" i="109"/>
  <c r="AL91" i="109"/>
  <c r="T91" i="109"/>
  <c r="AR90" i="109"/>
  <c r="AL90" i="109"/>
  <c r="T90" i="109"/>
  <c r="AR89" i="109"/>
  <c r="AL89" i="109"/>
  <c r="T89" i="109"/>
  <c r="AR88" i="109"/>
  <c r="AL88" i="109"/>
  <c r="T88" i="109"/>
  <c r="AR87" i="109"/>
  <c r="T87" i="109"/>
  <c r="AR86" i="109"/>
  <c r="T86" i="109"/>
  <c r="U115" i="113"/>
  <c r="V144" i="109"/>
  <c r="AF123" i="115"/>
  <c r="A140" i="114"/>
  <c r="AB123" i="114"/>
  <c r="AD123" i="114"/>
  <c r="AB122" i="114"/>
  <c r="AP124" i="114"/>
  <c r="V144" i="114"/>
  <c r="AF123" i="114"/>
  <c r="R129" i="114"/>
  <c r="G143" i="114"/>
  <c r="AO144" i="114"/>
  <c r="AH123" i="114"/>
  <c r="AZ85" i="114"/>
  <c r="AZ100" i="114"/>
  <c r="R130" i="114"/>
  <c r="R131" i="114"/>
  <c r="AJ123" i="114"/>
  <c r="R132" i="114"/>
  <c r="R133" i="113"/>
  <c r="AB123" i="113"/>
  <c r="AB122" i="113"/>
  <c r="AP124" i="113"/>
  <c r="G143" i="113"/>
  <c r="AO144" i="113"/>
  <c r="AZ85" i="113"/>
  <c r="AJ123" i="113"/>
  <c r="AH123" i="109"/>
  <c r="E165" i="109"/>
  <c r="X2" i="2"/>
  <c r="E164" i="109"/>
  <c r="E166" i="109"/>
  <c r="AJ116" i="109"/>
  <c r="E8" i="62"/>
  <c r="K7" i="115"/>
  <c r="C8" i="62"/>
  <c r="V38" i="62"/>
  <c r="U38" i="62"/>
  <c r="T38" i="62"/>
  <c r="S38" i="62"/>
  <c r="R38" i="62"/>
  <c r="Q38" i="62"/>
  <c r="P38" i="62"/>
  <c r="O38" i="62"/>
  <c r="N38" i="62"/>
  <c r="M38" i="62"/>
  <c r="L38" i="62"/>
  <c r="K38" i="62"/>
  <c r="J38" i="62"/>
  <c r="I38" i="62"/>
  <c r="H38" i="62"/>
  <c r="G38" i="62"/>
  <c r="F38" i="62"/>
  <c r="E38" i="62"/>
  <c r="D38" i="62"/>
  <c r="C38" i="62"/>
  <c r="B44" i="62"/>
  <c r="B43" i="62"/>
  <c r="B42" i="62"/>
  <c r="B41" i="62"/>
  <c r="B40" i="62"/>
  <c r="B39" i="62"/>
  <c r="V28" i="62"/>
  <c r="U28" i="62"/>
  <c r="T28" i="62"/>
  <c r="S28" i="62"/>
  <c r="R28" i="62"/>
  <c r="Q28" i="62"/>
  <c r="P28" i="62"/>
  <c r="O28" i="62"/>
  <c r="N28" i="62"/>
  <c r="M28" i="62"/>
  <c r="L28" i="62"/>
  <c r="K28" i="62"/>
  <c r="J28" i="62"/>
  <c r="I28" i="62"/>
  <c r="H28" i="62"/>
  <c r="G28" i="62"/>
  <c r="F28" i="62"/>
  <c r="E28" i="62"/>
  <c r="D28" i="62"/>
  <c r="C28" i="62"/>
  <c r="B34" i="62"/>
  <c r="B33" i="62"/>
  <c r="B32" i="62"/>
  <c r="B31" i="62"/>
  <c r="B30" i="62"/>
  <c r="B29" i="62"/>
  <c r="V18" i="62"/>
  <c r="U18" i="62"/>
  <c r="T18" i="62"/>
  <c r="S18" i="62"/>
  <c r="R18" i="62"/>
  <c r="Q18" i="62"/>
  <c r="P18" i="62"/>
  <c r="O18" i="62"/>
  <c r="N18" i="62"/>
  <c r="M18" i="62"/>
  <c r="L18" i="62"/>
  <c r="K18" i="62"/>
  <c r="J18" i="62"/>
  <c r="I18" i="62"/>
  <c r="H18" i="62"/>
  <c r="G18" i="62"/>
  <c r="F18" i="62"/>
  <c r="E18" i="62"/>
  <c r="D18" i="62"/>
  <c r="C18" i="62"/>
  <c r="B24" i="62"/>
  <c r="B23" i="62"/>
  <c r="B22" i="62"/>
  <c r="B21" i="62"/>
  <c r="B20" i="62"/>
  <c r="B19" i="62"/>
  <c r="B9" i="62"/>
  <c r="V8" i="62"/>
  <c r="U8" i="62"/>
  <c r="T8" i="62"/>
  <c r="S8" i="62"/>
  <c r="R8" i="62"/>
  <c r="Q8" i="62"/>
  <c r="P8" i="62"/>
  <c r="O8" i="62"/>
  <c r="N8" i="62"/>
  <c r="M8" i="62"/>
  <c r="L8" i="62"/>
  <c r="K8" i="62"/>
  <c r="J8" i="62"/>
  <c r="I8" i="62"/>
  <c r="H8" i="62"/>
  <c r="G8" i="62"/>
  <c r="F8" i="62"/>
  <c r="D8" i="62"/>
  <c r="B14" i="62"/>
  <c r="B13" i="62"/>
  <c r="B12" i="62"/>
  <c r="B11" i="62"/>
  <c r="B10" i="62"/>
  <c r="P3" i="2"/>
  <c r="P2" i="2"/>
  <c r="BL64" i="109" s="1"/>
  <c r="BM64" i="109" l="1"/>
  <c r="BQ32" i="116"/>
  <c r="BQ27" i="116"/>
  <c r="BQ26" i="116"/>
  <c r="BQ21" i="116"/>
  <c r="BQ35" i="115"/>
  <c r="BQ33" i="115"/>
  <c r="BQ40" i="114"/>
  <c r="BQ34" i="114"/>
  <c r="BQ30" i="114"/>
  <c r="BQ32" i="113"/>
  <c r="BQ26" i="113"/>
  <c r="BQ36" i="115"/>
  <c r="BQ34" i="115"/>
  <c r="BQ22" i="115"/>
  <c r="BQ38" i="114"/>
  <c r="BQ31" i="114"/>
  <c r="BQ34" i="113"/>
  <c r="BQ19" i="113"/>
  <c r="BQ37" i="116"/>
  <c r="BQ38" i="115"/>
  <c r="BQ29" i="115"/>
  <c r="BQ22" i="114"/>
  <c r="BQ20" i="114"/>
  <c r="BQ27" i="113"/>
  <c r="BQ21" i="113"/>
  <c r="BQ40" i="116"/>
  <c r="BQ23" i="116"/>
  <c r="BQ30" i="115"/>
  <c r="BQ29" i="114"/>
  <c r="BQ23" i="114"/>
  <c r="BQ40" i="113"/>
  <c r="BQ35" i="109"/>
  <c r="BQ29" i="109"/>
  <c r="BQ40" i="109"/>
  <c r="BQ32" i="109"/>
  <c r="BQ26" i="109"/>
  <c r="BQ21" i="109"/>
  <c r="BQ20" i="109"/>
  <c r="BQ31" i="116"/>
  <c r="BQ39" i="115"/>
  <c r="BQ28" i="113"/>
  <c r="BQ38" i="109"/>
  <c r="BQ34" i="109"/>
  <c r="BQ27" i="109"/>
  <c r="BQ20" i="115"/>
  <c r="BQ37" i="113"/>
  <c r="BQ31" i="109"/>
  <c r="BQ23" i="109"/>
  <c r="BQ22" i="109"/>
  <c r="BQ28" i="116"/>
  <c r="BQ28" i="109"/>
  <c r="BQ36" i="109"/>
  <c r="BQ35" i="116"/>
  <c r="BQ37" i="115"/>
  <c r="BQ33" i="109"/>
  <c r="BQ28" i="114"/>
  <c r="BQ33" i="114"/>
  <c r="BQ32" i="115"/>
  <c r="BQ19" i="116"/>
  <c r="BQ39" i="113"/>
  <c r="BQ39" i="116"/>
  <c r="BQ30" i="109"/>
  <c r="BQ22" i="113"/>
  <c r="BQ39" i="109"/>
  <c r="BQ37" i="114"/>
  <c r="BQ19" i="109"/>
  <c r="BQ37" i="109"/>
  <c r="BQ20" i="113"/>
  <c r="BQ33" i="113"/>
  <c r="BQ36" i="114"/>
  <c r="BQ33" i="116"/>
  <c r="BQ35" i="113"/>
  <c r="BQ21" i="114"/>
  <c r="BQ19" i="115"/>
  <c r="BQ20" i="116"/>
  <c r="BQ35" i="114"/>
  <c r="BQ39" i="114"/>
  <c r="BQ28" i="115"/>
  <c r="BQ36" i="116"/>
  <c r="BQ32" i="114"/>
  <c r="BQ23" i="115"/>
  <c r="BQ27" i="115"/>
  <c r="BQ26" i="115"/>
  <c r="BQ34" i="116"/>
  <c r="BQ36" i="113"/>
  <c r="BQ21" i="115"/>
  <c r="BQ29" i="113"/>
  <c r="BQ27" i="114"/>
  <c r="BQ29" i="116"/>
  <c r="BQ40" i="115"/>
  <c r="BQ38" i="113"/>
  <c r="BQ30" i="116"/>
  <c r="BQ31" i="113"/>
  <c r="BQ38" i="116"/>
  <c r="BQ19" i="114"/>
  <c r="BQ31" i="115"/>
  <c r="BQ23" i="113"/>
  <c r="BQ22" i="116"/>
  <c r="BQ26" i="114"/>
  <c r="BQ30" i="113"/>
  <c r="BY38" i="116"/>
  <c r="BY29" i="116"/>
  <c r="BY39" i="115"/>
  <c r="BY30" i="115"/>
  <c r="BY20" i="115"/>
  <c r="BY27" i="114"/>
  <c r="BY23" i="114"/>
  <c r="BY40" i="113"/>
  <c r="BY38" i="113"/>
  <c r="BY37" i="113"/>
  <c r="BY29" i="113"/>
  <c r="BY28" i="113"/>
  <c r="BY32" i="116"/>
  <c r="BY26" i="116"/>
  <c r="BY19" i="116"/>
  <c r="BY40" i="115"/>
  <c r="BY31" i="115"/>
  <c r="BY21" i="115"/>
  <c r="BY40" i="114"/>
  <c r="BY34" i="114"/>
  <c r="BY28" i="114"/>
  <c r="BY21" i="114"/>
  <c r="BY19" i="114"/>
  <c r="BY35" i="113"/>
  <c r="BY32" i="113"/>
  <c r="BY31" i="113"/>
  <c r="BY26" i="113"/>
  <c r="BY33" i="116"/>
  <c r="BY36" i="115"/>
  <c r="BY34" i="115"/>
  <c r="BY22" i="115"/>
  <c r="BY31" i="114"/>
  <c r="BY33" i="113"/>
  <c r="BY19" i="113"/>
  <c r="BY37" i="109"/>
  <c r="BY34" i="109"/>
  <c r="BY19" i="109"/>
  <c r="BY37" i="116"/>
  <c r="BY27" i="115"/>
  <c r="BY37" i="114"/>
  <c r="BY29" i="109"/>
  <c r="BY35" i="116"/>
  <c r="BY23" i="115"/>
  <c r="BY31" i="109"/>
  <c r="BY23" i="109"/>
  <c r="BY20" i="109"/>
  <c r="BY28" i="109"/>
  <c r="BY26" i="109"/>
  <c r="BY28" i="116"/>
  <c r="BY40" i="109"/>
  <c r="BY36" i="113"/>
  <c r="BY35" i="115"/>
  <c r="BY20" i="116"/>
  <c r="BY38" i="109"/>
  <c r="BY30" i="114"/>
  <c r="BY33" i="115"/>
  <c r="BY30" i="113"/>
  <c r="BY35" i="114"/>
  <c r="BY39" i="114"/>
  <c r="BY31" i="116"/>
  <c r="BY39" i="116"/>
  <c r="BY21" i="113"/>
  <c r="BY20" i="114"/>
  <c r="BY26" i="115"/>
  <c r="BY38" i="114"/>
  <c r="BY35" i="109"/>
  <c r="BY39" i="109"/>
  <c r="BY19" i="115"/>
  <c r="BY23" i="116"/>
  <c r="BY40" i="116"/>
  <c r="BY22" i="113"/>
  <c r="BY28" i="115"/>
  <c r="BY37" i="115"/>
  <c r="BY36" i="116"/>
  <c r="BY27" i="109"/>
  <c r="BY27" i="116"/>
  <c r="BY33" i="109"/>
  <c r="BY32" i="115"/>
  <c r="BY21" i="109"/>
  <c r="BY30" i="109"/>
  <c r="BY21" i="116"/>
  <c r="BY39" i="113"/>
  <c r="BY27" i="113"/>
  <c r="BY22" i="114"/>
  <c r="BY29" i="115"/>
  <c r="BY38" i="115"/>
  <c r="BY20" i="113"/>
  <c r="BY34" i="113"/>
  <c r="BY34" i="116"/>
  <c r="BY33" i="114"/>
  <c r="BY36" i="109"/>
  <c r="BY32" i="109"/>
  <c r="BY23" i="113"/>
  <c r="BY32" i="114"/>
  <c r="BY26" i="114"/>
  <c r="BY29" i="114"/>
  <c r="BY22" i="116"/>
  <c r="BY36" i="114"/>
  <c r="BY22" i="109"/>
  <c r="BY30" i="116"/>
  <c r="BL64" i="113"/>
  <c r="R76" i="116"/>
  <c r="BL64" i="116"/>
  <c r="I66" i="109"/>
  <c r="R80" i="109"/>
  <c r="R79" i="109"/>
  <c r="R78" i="109"/>
  <c r="BM64" i="113"/>
  <c r="BM64" i="116"/>
  <c r="R77" i="116"/>
  <c r="CG35" i="116"/>
  <c r="CG34" i="116"/>
  <c r="CG27" i="115"/>
  <c r="CG23" i="115"/>
  <c r="CG37" i="114"/>
  <c r="CG34" i="113"/>
  <c r="CG38" i="116"/>
  <c r="CG36" i="116"/>
  <c r="CG29" i="116"/>
  <c r="CG37" i="115"/>
  <c r="CG28" i="115"/>
  <c r="CG26" i="115"/>
  <c r="CG38" i="113"/>
  <c r="CG37" i="113"/>
  <c r="CG29" i="113"/>
  <c r="CG28" i="113"/>
  <c r="CG22" i="113"/>
  <c r="CG39" i="116"/>
  <c r="CG30" i="116"/>
  <c r="CG40" i="115"/>
  <c r="CG31" i="115"/>
  <c r="CG21" i="115"/>
  <c r="CG40" i="114"/>
  <c r="CG28" i="114"/>
  <c r="CG19" i="114"/>
  <c r="CG39" i="113"/>
  <c r="CG35" i="113"/>
  <c r="CG30" i="113"/>
  <c r="CG31" i="109"/>
  <c r="CG23" i="109"/>
  <c r="CG33" i="116"/>
  <c r="CG26" i="114"/>
  <c r="CG37" i="109"/>
  <c r="CG34" i="109"/>
  <c r="CG19" i="109"/>
  <c r="CG40" i="109"/>
  <c r="CG20" i="116"/>
  <c r="CG19" i="115"/>
  <c r="CG33" i="109"/>
  <c r="CG32" i="115"/>
  <c r="CG33" i="114"/>
  <c r="CG28" i="109"/>
  <c r="CG36" i="113"/>
  <c r="CG22" i="109"/>
  <c r="CG20" i="109"/>
  <c r="CG27" i="109"/>
  <c r="CG22" i="116"/>
  <c r="CG33" i="113"/>
  <c r="CG36" i="115"/>
  <c r="CG27" i="116"/>
  <c r="CG23" i="113"/>
  <c r="CG31" i="113"/>
  <c r="CG34" i="114"/>
  <c r="CG23" i="116"/>
  <c r="CG31" i="116"/>
  <c r="CG21" i="109"/>
  <c r="CG20" i="114"/>
  <c r="CG32" i="109"/>
  <c r="CG36" i="109"/>
  <c r="CG27" i="114"/>
  <c r="CG20" i="115"/>
  <c r="CG26" i="109"/>
  <c r="CG40" i="113"/>
  <c r="CG29" i="109"/>
  <c r="CG22" i="114"/>
  <c r="CG39" i="115"/>
  <c r="CG30" i="114"/>
  <c r="CG33" i="115"/>
  <c r="CG26" i="113"/>
  <c r="CG32" i="113"/>
  <c r="CG21" i="114"/>
  <c r="CG26" i="116"/>
  <c r="CG32" i="116"/>
  <c r="CG40" i="116"/>
  <c r="CG30" i="109"/>
  <c r="CG32" i="114"/>
  <c r="CG21" i="113"/>
  <c r="CG35" i="109"/>
  <c r="CG39" i="109"/>
  <c r="CG23" i="114"/>
  <c r="CG20" i="113"/>
  <c r="CG36" i="114"/>
  <c r="CG28" i="116"/>
  <c r="CG31" i="114"/>
  <c r="CG34" i="115"/>
  <c r="CG21" i="116"/>
  <c r="CG35" i="114"/>
  <c r="CG39" i="114"/>
  <c r="CG38" i="109"/>
  <c r="CG27" i="113"/>
  <c r="CG38" i="115"/>
  <c r="CG37" i="116"/>
  <c r="CG19" i="113"/>
  <c r="CG22" i="115"/>
  <c r="CG29" i="114"/>
  <c r="CG30" i="115"/>
  <c r="CG29" i="115"/>
  <c r="CG38" i="114"/>
  <c r="CG35" i="115"/>
  <c r="CG19" i="116"/>
  <c r="AA124" i="114"/>
  <c r="BK139" i="114" s="1"/>
  <c r="AA132" i="114"/>
  <c r="BK143" i="114" s="1"/>
  <c r="R132" i="116"/>
  <c r="K7" i="113"/>
  <c r="K7" i="114"/>
  <c r="K7" i="116"/>
  <c r="K7" i="109"/>
  <c r="R131" i="115"/>
  <c r="A113" i="115"/>
  <c r="AZ85" i="115"/>
  <c r="AF123" i="116"/>
  <c r="A113" i="116"/>
  <c r="V144" i="116"/>
  <c r="AH123" i="116"/>
  <c r="G143" i="116"/>
  <c r="U115" i="116"/>
  <c r="R130" i="109"/>
  <c r="R129" i="109"/>
  <c r="AF123" i="109"/>
  <c r="A113" i="109"/>
  <c r="AD123" i="109"/>
  <c r="AZ100" i="109"/>
  <c r="AT105" i="113"/>
  <c r="BK192" i="113" s="1"/>
  <c r="AB122" i="109"/>
  <c r="AJ123" i="109"/>
  <c r="A140" i="109"/>
  <c r="R133" i="109"/>
  <c r="U115" i="109"/>
  <c r="AB123" i="109"/>
  <c r="R132" i="109"/>
  <c r="AZ85" i="109"/>
  <c r="AO144" i="109"/>
  <c r="G143" i="109"/>
  <c r="D214" i="109"/>
  <c r="R131" i="109"/>
  <c r="E131" i="109"/>
  <c r="AP124" i="109"/>
  <c r="E131" i="113"/>
  <c r="AL102" i="114"/>
  <c r="AA126" i="113"/>
  <c r="BK140" i="113" s="1"/>
  <c r="R131" i="113"/>
  <c r="AF123" i="113"/>
  <c r="AD123" i="113"/>
  <c r="A113" i="113"/>
  <c r="A140" i="113"/>
  <c r="D214" i="113"/>
  <c r="AA124" i="113"/>
  <c r="BK139" i="113" s="1"/>
  <c r="AH123" i="113"/>
  <c r="R132" i="113"/>
  <c r="AZ100" i="113"/>
  <c r="V144" i="113"/>
  <c r="D214" i="115"/>
  <c r="AJ123" i="115"/>
  <c r="R132" i="115"/>
  <c r="AB123" i="115"/>
  <c r="AD123" i="115"/>
  <c r="AB122" i="115"/>
  <c r="E131" i="115"/>
  <c r="AH123" i="115"/>
  <c r="AP124" i="115"/>
  <c r="G143" i="115"/>
  <c r="R133" i="115"/>
  <c r="A140" i="115"/>
  <c r="V144" i="115"/>
  <c r="AO144" i="115"/>
  <c r="AZ100" i="115"/>
  <c r="R133" i="114"/>
  <c r="U115" i="114"/>
  <c r="D214" i="114"/>
  <c r="A113" i="114"/>
  <c r="E131" i="114"/>
  <c r="AO144" i="116"/>
  <c r="R130" i="116"/>
  <c r="R133" i="116"/>
  <c r="AD123" i="116"/>
  <c r="AZ85" i="116"/>
  <c r="R131" i="116"/>
  <c r="AB123" i="116"/>
  <c r="AJ123" i="116"/>
  <c r="AB122" i="116"/>
  <c r="R129" i="116"/>
  <c r="A140" i="116"/>
  <c r="AP124" i="116"/>
  <c r="E131" i="116"/>
  <c r="AZ100" i="116"/>
  <c r="R129" i="113"/>
  <c r="R129" i="115"/>
  <c r="I66" i="113"/>
  <c r="I66" i="114"/>
  <c r="R130" i="115"/>
  <c r="R130" i="113"/>
  <c r="U115" i="115"/>
  <c r="D214" i="116"/>
  <c r="R79" i="116" l="1"/>
  <c r="R78" i="116"/>
  <c r="R80" i="116"/>
  <c r="R76" i="113"/>
  <c r="I65" i="115"/>
  <c r="BM61" i="115" s="1"/>
  <c r="I65" i="114"/>
  <c r="BM61" i="114" s="1"/>
  <c r="R76" i="109"/>
  <c r="R76" i="115"/>
  <c r="BT72" i="115"/>
  <c r="BT71" i="115"/>
  <c r="BS72" i="115"/>
  <c r="BT75" i="114"/>
  <c r="AA130" i="113"/>
  <c r="BK142" i="113" s="1"/>
  <c r="AA132" i="115"/>
  <c r="BK143" i="115" s="1"/>
  <c r="AA126" i="109"/>
  <c r="BK140" i="109" s="1"/>
  <c r="AA124" i="109"/>
  <c r="BK139" i="109" s="1"/>
  <c r="AT95" i="113"/>
  <c r="BK185" i="113" s="1"/>
  <c r="AT89" i="116"/>
  <c r="BK179" i="116" s="1"/>
  <c r="AT102" i="109"/>
  <c r="BK189" i="109" s="1"/>
  <c r="I65" i="109"/>
  <c r="AT101" i="109"/>
  <c r="BK188" i="109" s="1"/>
  <c r="I65" i="116"/>
  <c r="AT90" i="114"/>
  <c r="BK180" i="114" s="1"/>
  <c r="AT106" i="115"/>
  <c r="BK193" i="115" s="1"/>
  <c r="AT107" i="113"/>
  <c r="BK194" i="113" s="1"/>
  <c r="AT88" i="114"/>
  <c r="BK178" i="114" s="1"/>
  <c r="AT87" i="115"/>
  <c r="BK177" i="115" s="1"/>
  <c r="AA130" i="116"/>
  <c r="BK142" i="116" s="1"/>
  <c r="AL86" i="114"/>
  <c r="AT87" i="114"/>
  <c r="BK177" i="114" s="1"/>
  <c r="AT110" i="116"/>
  <c r="BK197" i="116" s="1"/>
  <c r="AT88" i="113"/>
  <c r="BK178" i="113" s="1"/>
  <c r="I65" i="113"/>
  <c r="BS75" i="113" s="1"/>
  <c r="AT105" i="115"/>
  <c r="BK192" i="115" s="1"/>
  <c r="AT109" i="114"/>
  <c r="BK196" i="114" s="1"/>
  <c r="AT110" i="114"/>
  <c r="BK197" i="114" s="1"/>
  <c r="AT88" i="109"/>
  <c r="BK178" i="109" s="1"/>
  <c r="AT94" i="116"/>
  <c r="BK184" i="116" s="1"/>
  <c r="AT90" i="113"/>
  <c r="BK180" i="113" s="1"/>
  <c r="AT94" i="113"/>
  <c r="BK184" i="113" s="1"/>
  <c r="AT110" i="115"/>
  <c r="BK197" i="115" s="1"/>
  <c r="AT110" i="109"/>
  <c r="BK197" i="109" s="1"/>
  <c r="AL102" i="116"/>
  <c r="AT106" i="116"/>
  <c r="BK193" i="116" s="1"/>
  <c r="AT93" i="113"/>
  <c r="BK183" i="113" s="1"/>
  <c r="AT102" i="116"/>
  <c r="BK189" i="116" s="1"/>
  <c r="AA132" i="109"/>
  <c r="BK143" i="109" s="1"/>
  <c r="AA124" i="115"/>
  <c r="BK139" i="115" s="1"/>
  <c r="AT92" i="109"/>
  <c r="BK182" i="109" s="1"/>
  <c r="AA128" i="109"/>
  <c r="BK141" i="109" s="1"/>
  <c r="AA130" i="109"/>
  <c r="BK142" i="109" s="1"/>
  <c r="AA132" i="113"/>
  <c r="BK143" i="113" s="1"/>
  <c r="AT88" i="115"/>
  <c r="BK178" i="115" s="1"/>
  <c r="AL101" i="114"/>
  <c r="AA128" i="113"/>
  <c r="BK141" i="113" s="1"/>
  <c r="AT89" i="113"/>
  <c r="BK179" i="113" s="1"/>
  <c r="AT88" i="116"/>
  <c r="BK178" i="116" s="1"/>
  <c r="AT95" i="116"/>
  <c r="BK185" i="116" s="1"/>
  <c r="AT104" i="113"/>
  <c r="BK191" i="113" s="1"/>
  <c r="AT93" i="116"/>
  <c r="BK183" i="116" s="1"/>
  <c r="AT95" i="115"/>
  <c r="BK185" i="115" s="1"/>
  <c r="AL87" i="109"/>
  <c r="AT109" i="116"/>
  <c r="BK196" i="116" s="1"/>
  <c r="AL101" i="116"/>
  <c r="AA124" i="116"/>
  <c r="BK139" i="116" s="1"/>
  <c r="AA126" i="114"/>
  <c r="BK140" i="114" s="1"/>
  <c r="AA126" i="115"/>
  <c r="BK140" i="115" s="1"/>
  <c r="AA128" i="115"/>
  <c r="BK141" i="115" s="1"/>
  <c r="AT102" i="114"/>
  <c r="BK189" i="114" s="1"/>
  <c r="AL103" i="113"/>
  <c r="AT92" i="116"/>
  <c r="BK182" i="116" s="1"/>
  <c r="AA130" i="114"/>
  <c r="BK142" i="114" s="1"/>
  <c r="AT108" i="113"/>
  <c r="BK195" i="113" s="1"/>
  <c r="AL86" i="115"/>
  <c r="AL101" i="115"/>
  <c r="AT105" i="109"/>
  <c r="BK192" i="109" s="1"/>
  <c r="AT105" i="114"/>
  <c r="BK192" i="114" s="1"/>
  <c r="AA128" i="116"/>
  <c r="BK141" i="116" s="1"/>
  <c r="AT107" i="114"/>
  <c r="BK194" i="114" s="1"/>
  <c r="AA128" i="114"/>
  <c r="BK141" i="114" s="1"/>
  <c r="AA132" i="116"/>
  <c r="BK143" i="116" s="1"/>
  <c r="AA126" i="116"/>
  <c r="BK140" i="116" s="1"/>
  <c r="AA130" i="115"/>
  <c r="BK142" i="115" s="1"/>
  <c r="AT95" i="109"/>
  <c r="BK185" i="109" s="1"/>
  <c r="AT109" i="109"/>
  <c r="BK196" i="109" s="1"/>
  <c r="AT108" i="116"/>
  <c r="BK195" i="116" s="1"/>
  <c r="AL86" i="109"/>
  <c r="AT104" i="116"/>
  <c r="BK191" i="116" s="1"/>
  <c r="AL86" i="113"/>
  <c r="AT105" i="116"/>
  <c r="BK192" i="116" s="1"/>
  <c r="AL103" i="115"/>
  <c r="AT89" i="115"/>
  <c r="BK179" i="115" s="1"/>
  <c r="AT92" i="115"/>
  <c r="BK182" i="115" s="1"/>
  <c r="AT107" i="109"/>
  <c r="BK194" i="109" s="1"/>
  <c r="AT106" i="113"/>
  <c r="BK193" i="113" s="1"/>
  <c r="BT74" i="114" l="1"/>
  <c r="BT73" i="114"/>
  <c r="BS71" i="115"/>
  <c r="BS76" i="115" s="1"/>
  <c r="BL61" i="115" s="1"/>
  <c r="BS74" i="114"/>
  <c r="BT75" i="115"/>
  <c r="H81" i="116"/>
  <c r="BL62" i="116" s="1"/>
  <c r="BP62" i="116" s="1"/>
  <c r="BT62" i="116" s="1"/>
  <c r="BS75" i="115"/>
  <c r="BS73" i="115"/>
  <c r="BT73" i="115"/>
  <c r="BT74" i="115"/>
  <c r="BS74" i="115"/>
  <c r="R80" i="113"/>
  <c r="R78" i="113"/>
  <c r="R77" i="113"/>
  <c r="R79" i="113"/>
  <c r="BS75" i="114"/>
  <c r="BS72" i="114"/>
  <c r="BT72" i="114"/>
  <c r="BT71" i="114"/>
  <c r="BS71" i="114"/>
  <c r="BS73" i="114"/>
  <c r="BT72" i="109"/>
  <c r="BT71" i="116"/>
  <c r="BM61" i="116"/>
  <c r="BS73" i="113"/>
  <c r="BT74" i="113"/>
  <c r="BT74" i="116"/>
  <c r="BT72" i="116"/>
  <c r="BT72" i="113"/>
  <c r="BT75" i="116"/>
  <c r="BS71" i="116"/>
  <c r="BT71" i="113"/>
  <c r="BS75" i="116"/>
  <c r="BS71" i="113"/>
  <c r="BS72" i="116"/>
  <c r="BT73" i="113"/>
  <c r="BS73" i="116"/>
  <c r="BT75" i="113"/>
  <c r="BS74" i="116"/>
  <c r="BS72" i="113"/>
  <c r="BT73" i="116"/>
  <c r="BS74" i="113"/>
  <c r="BS75" i="109"/>
  <c r="BT75" i="109"/>
  <c r="BS71" i="109"/>
  <c r="BT74" i="109"/>
  <c r="BS72" i="109"/>
  <c r="BS74" i="109"/>
  <c r="BT73" i="109"/>
  <c r="BS73" i="109"/>
  <c r="BT71" i="109"/>
  <c r="R78" i="115"/>
  <c r="R79" i="115"/>
  <c r="R77" i="109"/>
  <c r="R77" i="115"/>
  <c r="R80" i="115"/>
  <c r="AT86" i="115"/>
  <c r="BK176" i="115" s="1"/>
  <c r="AT86" i="114"/>
  <c r="BK176" i="114" s="1"/>
  <c r="AT92" i="113"/>
  <c r="BK182" i="113" s="1"/>
  <c r="AT93" i="115"/>
  <c r="BK183" i="115" s="1"/>
  <c r="AT95" i="114"/>
  <c r="BK185" i="114" s="1"/>
  <c r="AT90" i="109"/>
  <c r="BK180" i="109" s="1"/>
  <c r="AT90" i="116"/>
  <c r="BK180" i="116" s="1"/>
  <c r="AT106" i="109"/>
  <c r="BK193" i="109" s="1"/>
  <c r="AT93" i="114"/>
  <c r="BK183" i="114" s="1"/>
  <c r="AT94" i="114"/>
  <c r="BK184" i="114" s="1"/>
  <c r="AT91" i="114"/>
  <c r="BK181" i="114" s="1"/>
  <c r="AT94" i="109"/>
  <c r="BK184" i="109" s="1"/>
  <c r="AT94" i="115"/>
  <c r="BK184" i="115" s="1"/>
  <c r="AT107" i="116"/>
  <c r="BK194" i="116" s="1"/>
  <c r="AW101" i="109"/>
  <c r="AT108" i="115"/>
  <c r="BK195" i="115" s="1"/>
  <c r="AT91" i="116"/>
  <c r="BK181" i="116" s="1"/>
  <c r="AT110" i="113"/>
  <c r="BK197" i="113" s="1"/>
  <c r="AT92" i="114"/>
  <c r="BK182" i="114" s="1"/>
  <c r="AT89" i="109"/>
  <c r="BK179" i="109" s="1"/>
  <c r="AT87" i="116"/>
  <c r="BK177" i="116" s="1"/>
  <c r="AT106" i="114"/>
  <c r="BK193" i="114" s="1"/>
  <c r="AT104" i="109"/>
  <c r="BK191" i="109" s="1"/>
  <c r="AT89" i="114"/>
  <c r="BK179" i="114" s="1"/>
  <c r="AT101" i="113"/>
  <c r="BK188" i="113" s="1"/>
  <c r="AT108" i="109"/>
  <c r="BK195" i="109" s="1"/>
  <c r="AT93" i="109"/>
  <c r="BK183" i="109" s="1"/>
  <c r="AT109" i="113"/>
  <c r="BK196" i="113" s="1"/>
  <c r="AT108" i="114"/>
  <c r="BK195" i="114" s="1"/>
  <c r="AT104" i="114"/>
  <c r="BK191" i="114" s="1"/>
  <c r="AT103" i="109"/>
  <c r="BK190" i="109" s="1"/>
  <c r="AT90" i="115"/>
  <c r="BK180" i="115" s="1"/>
  <c r="AT101" i="114"/>
  <c r="BK188" i="114" s="1"/>
  <c r="AL103" i="114"/>
  <c r="AT104" i="115"/>
  <c r="BK191" i="115" s="1"/>
  <c r="AT107" i="115"/>
  <c r="BK194" i="115" s="1"/>
  <c r="E165" i="116"/>
  <c r="E165" i="114"/>
  <c r="AT87" i="113"/>
  <c r="BK177" i="113" s="1"/>
  <c r="AT109" i="115"/>
  <c r="BK196" i="115" s="1"/>
  <c r="AT91" i="115"/>
  <c r="BK181" i="115" s="1"/>
  <c r="AT91" i="113"/>
  <c r="BK181" i="113" s="1"/>
  <c r="AL86" i="116"/>
  <c r="AL103" i="116"/>
  <c r="AT86" i="109"/>
  <c r="BK176" i="109" s="1"/>
  <c r="AT91" i="109"/>
  <c r="BK181" i="109" s="1"/>
  <c r="AL102" i="115"/>
  <c r="AL102" i="113"/>
  <c r="H81" i="113" l="1"/>
  <c r="BL62" i="113" s="1"/>
  <c r="BP62" i="113" s="1"/>
  <c r="BT62" i="113" s="1"/>
  <c r="BM62" i="116"/>
  <c r="BQ62" i="116" s="1"/>
  <c r="BU62" i="116" s="1"/>
  <c r="BS76" i="114"/>
  <c r="BL61" i="114" s="1"/>
  <c r="BT61" i="114" s="1"/>
  <c r="BS76" i="116"/>
  <c r="BL61" i="116" s="1"/>
  <c r="BT61" i="116" s="1"/>
  <c r="BS76" i="113"/>
  <c r="BL61" i="113" s="1"/>
  <c r="BM61" i="113" s="1"/>
  <c r="BS76" i="109"/>
  <c r="BL61" i="109" s="1"/>
  <c r="BM61" i="109" s="1"/>
  <c r="H81" i="115"/>
  <c r="BL62" i="115" s="1"/>
  <c r="BP62" i="115" s="1"/>
  <c r="H81" i="109"/>
  <c r="BL62" i="109" s="1"/>
  <c r="BT61" i="115"/>
  <c r="BQ132" i="114"/>
  <c r="BQ132" i="115"/>
  <c r="AZ101" i="109"/>
  <c r="BY111" i="109" s="1"/>
  <c r="BZ111" i="109" s="1"/>
  <c r="AT101" i="116"/>
  <c r="BK188" i="116" s="1"/>
  <c r="AT101" i="115"/>
  <c r="BK188" i="115" s="1"/>
  <c r="AT86" i="113"/>
  <c r="BK176" i="113" s="1"/>
  <c r="AW86" i="114"/>
  <c r="AZ86" i="114" s="1"/>
  <c r="E164" i="113"/>
  <c r="AT87" i="109"/>
  <c r="BK177" i="109" s="1"/>
  <c r="AT103" i="113"/>
  <c r="BK190" i="113" s="1"/>
  <c r="E154" i="114"/>
  <c r="E164" i="114"/>
  <c r="AW86" i="115"/>
  <c r="AZ86" i="115" s="1"/>
  <c r="E164" i="116"/>
  <c r="E154" i="115"/>
  <c r="AW86" i="109"/>
  <c r="E164" i="115"/>
  <c r="E166" i="113"/>
  <c r="E154" i="109"/>
  <c r="AT102" i="113"/>
  <c r="BK189" i="113" s="1"/>
  <c r="AT103" i="115"/>
  <c r="BK190" i="115" s="1"/>
  <c r="E155" i="109"/>
  <c r="E154" i="113"/>
  <c r="BM62" i="113" l="1"/>
  <c r="BQ62" i="113" s="1"/>
  <c r="BU62" i="113" s="1"/>
  <c r="BT61" i="113"/>
  <c r="BM62" i="115"/>
  <c r="BQ62" i="115" s="1"/>
  <c r="BT62" i="115"/>
  <c r="BP62" i="109"/>
  <c r="BT62" i="109" s="1"/>
  <c r="BT61" i="109"/>
  <c r="BM62" i="109"/>
  <c r="BQ62" i="109" s="1"/>
  <c r="J71" i="115"/>
  <c r="J78" i="115" s="1"/>
  <c r="AP67" i="115" s="1"/>
  <c r="BU61" i="115"/>
  <c r="J71" i="114"/>
  <c r="J78" i="114" s="1"/>
  <c r="AP67" i="114" s="1"/>
  <c r="BU61" i="114"/>
  <c r="J71" i="113"/>
  <c r="J78" i="113" s="1"/>
  <c r="AP67" i="113" s="1"/>
  <c r="BU61" i="113"/>
  <c r="J71" i="109"/>
  <c r="BU61" i="109"/>
  <c r="J71" i="116"/>
  <c r="J78" i="116" s="1"/>
  <c r="AP67" i="116" s="1"/>
  <c r="BU61" i="116"/>
  <c r="BQ132" i="113"/>
  <c r="BQ132" i="116"/>
  <c r="Z116" i="115"/>
  <c r="BL132" i="115" s="1"/>
  <c r="BL122" i="115" s="1"/>
  <c r="BY96" i="115"/>
  <c r="BZ96" i="115" s="1"/>
  <c r="Z116" i="114"/>
  <c r="BL132" i="114" s="1"/>
  <c r="BL122" i="114" s="1"/>
  <c r="BY96" i="114"/>
  <c r="BZ96" i="114" s="1"/>
  <c r="AW86" i="113"/>
  <c r="AZ86" i="113" s="1"/>
  <c r="BY96" i="113" s="1"/>
  <c r="BZ96" i="113" s="1"/>
  <c r="AT86" i="116"/>
  <c r="BK176" i="116" s="1"/>
  <c r="AT102" i="115"/>
  <c r="BK189" i="115" s="1"/>
  <c r="AW101" i="115"/>
  <c r="AZ101" i="115" s="1"/>
  <c r="AT103" i="116"/>
  <c r="BK190" i="116" s="1"/>
  <c r="AW101" i="114"/>
  <c r="AZ101" i="114" s="1"/>
  <c r="AT103" i="114"/>
  <c r="BK190" i="114" s="1"/>
  <c r="E165" i="113"/>
  <c r="Z116" i="113"/>
  <c r="E166" i="115"/>
  <c r="E154" i="116"/>
  <c r="AZ86" i="109"/>
  <c r="BY96" i="109" s="1"/>
  <c r="BZ96" i="109" s="1"/>
  <c r="E165" i="115"/>
  <c r="E166" i="116"/>
  <c r="AW101" i="116"/>
  <c r="AW101" i="113"/>
  <c r="AZ101" i="113" s="1"/>
  <c r="BL132" i="113" l="1"/>
  <c r="BL122" i="113" s="1"/>
  <c r="BL123" i="109"/>
  <c r="BM123" i="109" s="1"/>
  <c r="BP123" i="109"/>
  <c r="BQ123" i="109" s="1"/>
  <c r="BL133" i="109"/>
  <c r="BU62" i="115"/>
  <c r="BL73" i="115" s="1"/>
  <c r="AB70" i="115" s="1"/>
  <c r="BU62" i="109"/>
  <c r="BO75" i="109" s="1"/>
  <c r="AH74" i="109" s="1"/>
  <c r="BR75" i="109" s="1"/>
  <c r="BP73" i="114"/>
  <c r="AJ70" i="114" s="1"/>
  <c r="BL74" i="114"/>
  <c r="AB72" i="114" s="1"/>
  <c r="BL73" i="114"/>
  <c r="AB70" i="114" s="1"/>
  <c r="BP71" i="114"/>
  <c r="AJ66" i="114" s="1"/>
  <c r="BN71" i="114"/>
  <c r="AF66" i="114" s="1"/>
  <c r="BM74" i="114"/>
  <c r="AD72" i="114" s="1"/>
  <c r="BL72" i="114"/>
  <c r="AB68" i="114" s="1"/>
  <c r="BM72" i="114"/>
  <c r="AD68" i="114" s="1"/>
  <c r="BO72" i="114"/>
  <c r="AH68" i="114" s="1"/>
  <c r="BR72" i="114" s="1"/>
  <c r="BN75" i="114"/>
  <c r="AF74" i="114" s="1"/>
  <c r="BM73" i="114"/>
  <c r="AD70" i="114" s="1"/>
  <c r="BN73" i="114"/>
  <c r="AF70" i="114" s="1"/>
  <c r="BO75" i="114"/>
  <c r="AH74" i="114" s="1"/>
  <c r="BR75" i="114" s="1"/>
  <c r="BN72" i="114"/>
  <c r="AF68" i="114" s="1"/>
  <c r="BM75" i="114"/>
  <c r="AD74" i="114" s="1"/>
  <c r="BN74" i="114"/>
  <c r="AF72" i="114" s="1"/>
  <c r="BL71" i="114"/>
  <c r="AB66" i="114" s="1"/>
  <c r="BO74" i="114"/>
  <c r="AH72" i="114" s="1"/>
  <c r="BR74" i="114" s="1"/>
  <c r="BP72" i="114"/>
  <c r="AJ68" i="114" s="1"/>
  <c r="BM71" i="114"/>
  <c r="AD66" i="114" s="1"/>
  <c r="BL75" i="114"/>
  <c r="AB74" i="114" s="1"/>
  <c r="BP75" i="114"/>
  <c r="AJ74" i="114" s="1"/>
  <c r="BO73" i="114"/>
  <c r="AH70" i="114" s="1"/>
  <c r="BR73" i="114" s="1"/>
  <c r="BP74" i="114"/>
  <c r="AJ72" i="114" s="1"/>
  <c r="BO71" i="114"/>
  <c r="AH66" i="114" s="1"/>
  <c r="BR71" i="114" s="1"/>
  <c r="BM75" i="113"/>
  <c r="AD74" i="113" s="1"/>
  <c r="BO75" i="113"/>
  <c r="AH74" i="113" s="1"/>
  <c r="BR75" i="113" s="1"/>
  <c r="BP75" i="113"/>
  <c r="AJ74" i="113" s="1"/>
  <c r="BM71" i="113"/>
  <c r="AD66" i="113" s="1"/>
  <c r="BN72" i="113"/>
  <c r="AF68" i="113" s="1"/>
  <c r="BP72" i="113"/>
  <c r="AJ68" i="113" s="1"/>
  <c r="BN75" i="113"/>
  <c r="AF74" i="113" s="1"/>
  <c r="BO74" i="113"/>
  <c r="AH72" i="113" s="1"/>
  <c r="BR74" i="113" s="1"/>
  <c r="BO73" i="113"/>
  <c r="AH70" i="113" s="1"/>
  <c r="BR73" i="113" s="1"/>
  <c r="BN71" i="113"/>
  <c r="AF66" i="113" s="1"/>
  <c r="BO71" i="113"/>
  <c r="AH66" i="113" s="1"/>
  <c r="BR71" i="113" s="1"/>
  <c r="BP74" i="113"/>
  <c r="AJ72" i="113" s="1"/>
  <c r="BP71" i="113"/>
  <c r="AJ66" i="113" s="1"/>
  <c r="BL75" i="113"/>
  <c r="AB74" i="113" s="1"/>
  <c r="BP73" i="113"/>
  <c r="AJ70" i="113" s="1"/>
  <c r="BL73" i="113"/>
  <c r="AB70" i="113" s="1"/>
  <c r="BO72" i="113"/>
  <c r="AH68" i="113" s="1"/>
  <c r="BR72" i="113" s="1"/>
  <c r="BN73" i="113"/>
  <c r="AF70" i="113" s="1"/>
  <c r="BM73" i="113"/>
  <c r="AD70" i="113" s="1"/>
  <c r="BL72" i="113"/>
  <c r="AB68" i="113" s="1"/>
  <c r="BM72" i="113"/>
  <c r="AD68" i="113" s="1"/>
  <c r="BL71" i="113"/>
  <c r="AB66" i="113" s="1"/>
  <c r="BM74" i="113"/>
  <c r="AD72" i="113" s="1"/>
  <c r="BN74" i="113"/>
  <c r="AF72" i="113" s="1"/>
  <c r="BL74" i="113"/>
  <c r="AB72" i="113" s="1"/>
  <c r="BN72" i="116"/>
  <c r="AF68" i="116" s="1"/>
  <c r="BO74" i="116"/>
  <c r="AH72" i="116" s="1"/>
  <c r="BR74" i="116" s="1"/>
  <c r="BM75" i="116"/>
  <c r="AD74" i="116" s="1"/>
  <c r="BL74" i="116"/>
  <c r="AB72" i="116" s="1"/>
  <c r="BN71" i="116"/>
  <c r="AF66" i="116" s="1"/>
  <c r="BP74" i="116"/>
  <c r="AJ72" i="116" s="1"/>
  <c r="BO71" i="116"/>
  <c r="AH66" i="116" s="1"/>
  <c r="BR71" i="116" s="1"/>
  <c r="BP75" i="116"/>
  <c r="AJ74" i="116" s="1"/>
  <c r="BN75" i="116"/>
  <c r="AF74" i="116" s="1"/>
  <c r="BP72" i="116"/>
  <c r="AJ68" i="116" s="1"/>
  <c r="BM72" i="116"/>
  <c r="AD68" i="116" s="1"/>
  <c r="BO75" i="116"/>
  <c r="AH74" i="116" s="1"/>
  <c r="BR75" i="116" s="1"/>
  <c r="BN73" i="116"/>
  <c r="AF70" i="116" s="1"/>
  <c r="BP73" i="116"/>
  <c r="AJ70" i="116" s="1"/>
  <c r="BO72" i="116"/>
  <c r="AH68" i="116" s="1"/>
  <c r="BR72" i="116" s="1"/>
  <c r="BL72" i="116"/>
  <c r="AB68" i="116" s="1"/>
  <c r="BM74" i="116"/>
  <c r="AD72" i="116" s="1"/>
  <c r="BN74" i="116"/>
  <c r="AF72" i="116" s="1"/>
  <c r="BM71" i="116"/>
  <c r="AD66" i="116" s="1"/>
  <c r="BO73" i="116"/>
  <c r="AH70" i="116" s="1"/>
  <c r="BR73" i="116" s="1"/>
  <c r="BL75" i="116"/>
  <c r="AB74" i="116" s="1"/>
  <c r="BL71" i="116"/>
  <c r="AB66" i="116" s="1"/>
  <c r="BP71" i="116"/>
  <c r="AJ66" i="116" s="1"/>
  <c r="BM73" i="116"/>
  <c r="AD70" i="116" s="1"/>
  <c r="BL73" i="116"/>
  <c r="AB70" i="116" s="1"/>
  <c r="BT122" i="115"/>
  <c r="BM122" i="115"/>
  <c r="BU122" i="115" s="1"/>
  <c r="J126" i="115" s="1"/>
  <c r="BM122" i="114"/>
  <c r="BU122" i="114" s="1"/>
  <c r="J126" i="114" s="1"/>
  <c r="BT122" i="114"/>
  <c r="AW86" i="116"/>
  <c r="AZ86" i="116" s="1"/>
  <c r="AJ116" i="115"/>
  <c r="BQ133" i="115" s="1"/>
  <c r="BY111" i="115"/>
  <c r="BZ111" i="115" s="1"/>
  <c r="BY111" i="114"/>
  <c r="BZ111" i="114" s="1"/>
  <c r="AJ116" i="114" s="1"/>
  <c r="BQ133" i="114" s="1"/>
  <c r="BY111" i="113"/>
  <c r="BZ111" i="113" s="1"/>
  <c r="AJ116" i="113" s="1"/>
  <c r="BQ133" i="113" s="1"/>
  <c r="AZ101" i="116"/>
  <c r="E166" i="114"/>
  <c r="Z116" i="109"/>
  <c r="BL132" i="109" s="1"/>
  <c r="BL122" i="109" s="1"/>
  <c r="BM71" i="115" l="1"/>
  <c r="AD66" i="115" s="1"/>
  <c r="BM72" i="115"/>
  <c r="AD68" i="115" s="1"/>
  <c r="BO72" i="115"/>
  <c r="AH68" i="115" s="1"/>
  <c r="BR72" i="115" s="1"/>
  <c r="BP72" i="115"/>
  <c r="AJ68" i="115" s="1"/>
  <c r="BO75" i="115"/>
  <c r="AH74" i="115" s="1"/>
  <c r="BR75" i="115" s="1"/>
  <c r="BN71" i="115"/>
  <c r="AF66" i="115" s="1"/>
  <c r="BP74" i="115"/>
  <c r="AJ72" i="115" s="1"/>
  <c r="BN75" i="115"/>
  <c r="AF74" i="115" s="1"/>
  <c r="BO71" i="115"/>
  <c r="AH66" i="115" s="1"/>
  <c r="BR71" i="115" s="1"/>
  <c r="BO73" i="115"/>
  <c r="AH70" i="115" s="1"/>
  <c r="BR73" i="115" s="1"/>
  <c r="BM73" i="115"/>
  <c r="AD70" i="115" s="1"/>
  <c r="BN72" i="109"/>
  <c r="AF68" i="109" s="1"/>
  <c r="BM73" i="109"/>
  <c r="AD70" i="109" s="1"/>
  <c r="BP74" i="109"/>
  <c r="AJ72" i="109" s="1"/>
  <c r="BO72" i="109"/>
  <c r="AH68" i="109" s="1"/>
  <c r="BR72" i="109" s="1"/>
  <c r="BM71" i="109"/>
  <c r="AD66" i="109" s="1"/>
  <c r="BL71" i="109"/>
  <c r="AB66" i="109" s="1"/>
  <c r="BM75" i="109"/>
  <c r="AD74" i="109" s="1"/>
  <c r="BL73" i="109"/>
  <c r="AB70" i="109" s="1"/>
  <c r="BO73" i="109"/>
  <c r="AH70" i="109" s="1"/>
  <c r="BR73" i="109" s="1"/>
  <c r="BN71" i="109"/>
  <c r="AF66" i="109" s="1"/>
  <c r="BN73" i="109"/>
  <c r="AF70" i="109" s="1"/>
  <c r="BL75" i="109"/>
  <c r="AB74" i="109" s="1"/>
  <c r="BM74" i="109"/>
  <c r="AD72" i="109" s="1"/>
  <c r="BP72" i="109"/>
  <c r="AJ68" i="109" s="1"/>
  <c r="BP73" i="109"/>
  <c r="AJ70" i="109" s="1"/>
  <c r="BL74" i="109"/>
  <c r="AB72" i="109" s="1"/>
  <c r="BP75" i="109"/>
  <c r="AJ74" i="109" s="1"/>
  <c r="BP75" i="115"/>
  <c r="AJ74" i="115" s="1"/>
  <c r="BN74" i="115"/>
  <c r="AF72" i="115" s="1"/>
  <c r="BP71" i="109"/>
  <c r="AJ66" i="109" s="1"/>
  <c r="BM72" i="109"/>
  <c r="AD68" i="109" s="1"/>
  <c r="BL71" i="115"/>
  <c r="AB66" i="115" s="1"/>
  <c r="J78" i="109"/>
  <c r="AP67" i="109" s="1"/>
  <c r="BP71" i="115"/>
  <c r="AJ66" i="115" s="1"/>
  <c r="BN72" i="115"/>
  <c r="AF68" i="115" s="1"/>
  <c r="BO74" i="115"/>
  <c r="AH72" i="115" s="1"/>
  <c r="BR74" i="115" s="1"/>
  <c r="BM74" i="115"/>
  <c r="AD72" i="115" s="1"/>
  <c r="BT123" i="109"/>
  <c r="BU123" i="109"/>
  <c r="BN75" i="109"/>
  <c r="AF74" i="109" s="1"/>
  <c r="BO71" i="109"/>
  <c r="AH66" i="109" s="1"/>
  <c r="BR71" i="109" s="1"/>
  <c r="BL72" i="109"/>
  <c r="AB68" i="109" s="1"/>
  <c r="BO74" i="109"/>
  <c r="AH72" i="109" s="1"/>
  <c r="BR74" i="109" s="1"/>
  <c r="BN74" i="109"/>
  <c r="AF72" i="109" s="1"/>
  <c r="BL75" i="115"/>
  <c r="AB74" i="115" s="1"/>
  <c r="BM75" i="115"/>
  <c r="AD74" i="115" s="1"/>
  <c r="BL72" i="115"/>
  <c r="AB68" i="115" s="1"/>
  <c r="BN73" i="115"/>
  <c r="AF70" i="115" s="1"/>
  <c r="BP73" i="115"/>
  <c r="AJ70" i="115" s="1"/>
  <c r="BL74" i="115"/>
  <c r="AB72" i="115" s="1"/>
  <c r="BM122" i="113"/>
  <c r="BU122" i="113" s="1"/>
  <c r="J126" i="113" s="1"/>
  <c r="BT122" i="113"/>
  <c r="BP123" i="113"/>
  <c r="BQ123" i="113" s="1"/>
  <c r="BL133" i="113"/>
  <c r="BL123" i="113"/>
  <c r="BL123" i="114"/>
  <c r="BL133" i="114"/>
  <c r="BP123" i="114"/>
  <c r="BQ123" i="114" s="1"/>
  <c r="BL133" i="115"/>
  <c r="BP123" i="115"/>
  <c r="BQ123" i="115" s="1"/>
  <c r="BL123" i="115"/>
  <c r="BT122" i="109"/>
  <c r="BM122" i="109"/>
  <c r="BU122" i="109" s="1"/>
  <c r="BP143" i="109" s="1"/>
  <c r="AJ116" i="116"/>
  <c r="BQ133" i="116" s="1"/>
  <c r="BY111" i="116"/>
  <c r="BZ111" i="116" s="1"/>
  <c r="Z116" i="116"/>
  <c r="BL132" i="116" s="1"/>
  <c r="BL122" i="116" s="1"/>
  <c r="BT122" i="116" s="1"/>
  <c r="BY96" i="116"/>
  <c r="BZ96" i="116" s="1"/>
  <c r="J133" i="114"/>
  <c r="AP125" i="114" s="1"/>
  <c r="J133" i="109" l="1"/>
  <c r="BM122" i="116"/>
  <c r="BU122" i="116" s="1"/>
  <c r="J126" i="116" s="1"/>
  <c r="BO143" i="109"/>
  <c r="AH132" i="109" s="1"/>
  <c r="BM143" i="109"/>
  <c r="AD132" i="109" s="1"/>
  <c r="BP123" i="116"/>
  <c r="BQ123" i="116" s="1"/>
  <c r="BL123" i="116"/>
  <c r="BL133" i="116"/>
  <c r="BM123" i="115"/>
  <c r="BU123" i="115" s="1"/>
  <c r="BT123" i="115"/>
  <c r="BM123" i="114"/>
  <c r="BU123" i="114" s="1"/>
  <c r="BT123" i="114"/>
  <c r="BM123" i="113"/>
  <c r="BU123" i="113" s="1"/>
  <c r="J133" i="113" s="1"/>
  <c r="AP125" i="113" s="1"/>
  <c r="BT123" i="113"/>
  <c r="BN139" i="109"/>
  <c r="AF124" i="109" s="1"/>
  <c r="BM139" i="109"/>
  <c r="AD124" i="109" s="1"/>
  <c r="BP139" i="109"/>
  <c r="AJ124" i="109" s="1"/>
  <c r="BN141" i="109"/>
  <c r="AF128" i="109" s="1"/>
  <c r="BN143" i="109"/>
  <c r="AF132" i="109" s="1"/>
  <c r="BP141" i="109"/>
  <c r="AJ128" i="109" s="1"/>
  <c r="BL143" i="109"/>
  <c r="AB132" i="109" s="1"/>
  <c r="BO142" i="109"/>
  <c r="AH130" i="109" s="1"/>
  <c r="BP142" i="109"/>
  <c r="AJ130" i="109" s="1"/>
  <c r="BN140" i="109"/>
  <c r="AF126" i="109" s="1"/>
  <c r="BL142" i="109"/>
  <c r="AB130" i="109" s="1"/>
  <c r="BL141" i="109"/>
  <c r="AB128" i="109" s="1"/>
  <c r="BO140" i="109"/>
  <c r="AH126" i="109" s="1"/>
  <c r="BL140" i="109"/>
  <c r="AB126" i="109" s="1"/>
  <c r="BP140" i="109"/>
  <c r="AJ126" i="109" s="1"/>
  <c r="BO141" i="109"/>
  <c r="AH128" i="109" s="1"/>
  <c r="BM142" i="109"/>
  <c r="AD130" i="109" s="1"/>
  <c r="BM141" i="109"/>
  <c r="AD128" i="109" s="1"/>
  <c r="BM140" i="109"/>
  <c r="AD126" i="109" s="1"/>
  <c r="BN142" i="109"/>
  <c r="AF130" i="109" s="1"/>
  <c r="BL139" i="109"/>
  <c r="AB124" i="109" s="1"/>
  <c r="BO139" i="109"/>
  <c r="AH124" i="109" s="1"/>
  <c r="AJ132" i="109"/>
  <c r="J126" i="109"/>
  <c r="J133" i="115"/>
  <c r="AP125" i="115" s="1"/>
  <c r="BP139" i="113" l="1"/>
  <c r="AJ124" i="113" s="1"/>
  <c r="BN139" i="113"/>
  <c r="AF124" i="113" s="1"/>
  <c r="BM141" i="113"/>
  <c r="AD128" i="113" s="1"/>
  <c r="BN143" i="113"/>
  <c r="AF132" i="113" s="1"/>
  <c r="BP142" i="113"/>
  <c r="AJ130" i="113" s="1"/>
  <c r="BL142" i="113"/>
  <c r="AB130" i="113" s="1"/>
  <c r="BO140" i="113"/>
  <c r="AH126" i="113" s="1"/>
  <c r="BN142" i="113"/>
  <c r="AF130" i="113" s="1"/>
  <c r="BL139" i="113"/>
  <c r="AB124" i="113" s="1"/>
  <c r="BP143" i="113"/>
  <c r="AJ132" i="113" s="1"/>
  <c r="BO143" i="113"/>
  <c r="AH132" i="113" s="1"/>
  <c r="BP141" i="113"/>
  <c r="AJ128" i="113" s="1"/>
  <c r="BM142" i="113"/>
  <c r="AD130" i="113" s="1"/>
  <c r="BM143" i="113"/>
  <c r="AD132" i="113" s="1"/>
  <c r="BM139" i="113"/>
  <c r="AD124" i="113" s="1"/>
  <c r="BL143" i="113"/>
  <c r="AB132" i="113" s="1"/>
  <c r="BN140" i="113"/>
  <c r="AF126" i="113" s="1"/>
  <c r="BO142" i="113"/>
  <c r="AH130" i="113" s="1"/>
  <c r="BL141" i="113"/>
  <c r="AB128" i="113" s="1"/>
  <c r="BN141" i="113"/>
  <c r="AF128" i="113" s="1"/>
  <c r="BP140" i="113"/>
  <c r="AJ126" i="113" s="1"/>
  <c r="BL140" i="113"/>
  <c r="AB126" i="113" s="1"/>
  <c r="BM140" i="113"/>
  <c r="AD126" i="113" s="1"/>
  <c r="BO139" i="113"/>
  <c r="AH124" i="113" s="1"/>
  <c r="BO141" i="113"/>
  <c r="AH128" i="113" s="1"/>
  <c r="BP141" i="115"/>
  <c r="AJ128" i="115" s="1"/>
  <c r="BL139" i="115"/>
  <c r="AB124" i="115" s="1"/>
  <c r="BO143" i="115"/>
  <c r="AH132" i="115" s="1"/>
  <c r="BL142" i="115"/>
  <c r="AB130" i="115" s="1"/>
  <c r="BN143" i="115"/>
  <c r="AF132" i="115" s="1"/>
  <c r="BN140" i="115"/>
  <c r="AF126" i="115" s="1"/>
  <c r="BO141" i="115"/>
  <c r="AH128" i="115" s="1"/>
  <c r="BP139" i="115"/>
  <c r="AJ124" i="115" s="1"/>
  <c r="BO140" i="115"/>
  <c r="AH126" i="115" s="1"/>
  <c r="BP140" i="115"/>
  <c r="AJ126" i="115" s="1"/>
  <c r="BN139" i="115"/>
  <c r="AF124" i="115" s="1"/>
  <c r="BM139" i="115"/>
  <c r="AD124" i="115" s="1"/>
  <c r="BO142" i="115"/>
  <c r="AH130" i="115" s="1"/>
  <c r="BL143" i="115"/>
  <c r="AB132" i="115" s="1"/>
  <c r="BN142" i="115"/>
  <c r="AF130" i="115" s="1"/>
  <c r="BL141" i="115"/>
  <c r="AB128" i="115" s="1"/>
  <c r="BL140" i="115"/>
  <c r="AB126" i="115" s="1"/>
  <c r="BM142" i="115"/>
  <c r="AD130" i="115" s="1"/>
  <c r="BM141" i="115"/>
  <c r="AD128" i="115" s="1"/>
  <c r="BM143" i="115"/>
  <c r="AD132" i="115" s="1"/>
  <c r="BP142" i="115"/>
  <c r="AJ130" i="115" s="1"/>
  <c r="BM140" i="115"/>
  <c r="AD126" i="115" s="1"/>
  <c r="BN141" i="115"/>
  <c r="AF128" i="115" s="1"/>
  <c r="BP143" i="115"/>
  <c r="AJ132" i="115" s="1"/>
  <c r="BO139" i="115"/>
  <c r="AH124" i="115" s="1"/>
  <c r="BM123" i="116"/>
  <c r="BU123" i="116" s="1"/>
  <c r="J133" i="116" s="1"/>
  <c r="AP125" i="116" s="1"/>
  <c r="BT123" i="116"/>
  <c r="BO139" i="114"/>
  <c r="AH124" i="114" s="1"/>
  <c r="BL142" i="114"/>
  <c r="AB130" i="114" s="1"/>
  <c r="BO143" i="114"/>
  <c r="AH132" i="114" s="1"/>
  <c r="BO141" i="114"/>
  <c r="AH128" i="114" s="1"/>
  <c r="BP140" i="114"/>
  <c r="AJ126" i="114" s="1"/>
  <c r="BP139" i="114"/>
  <c r="AJ124" i="114" s="1"/>
  <c r="BP143" i="114"/>
  <c r="AJ132" i="114" s="1"/>
  <c r="BN139" i="114"/>
  <c r="AF124" i="114" s="1"/>
  <c r="BN143" i="114"/>
  <c r="AF132" i="114" s="1"/>
  <c r="BP141" i="114"/>
  <c r="AJ128" i="114" s="1"/>
  <c r="BM140" i="114"/>
  <c r="AD126" i="114" s="1"/>
  <c r="BN142" i="114"/>
  <c r="AF130" i="114" s="1"/>
  <c r="BM143" i="114"/>
  <c r="AD132" i="114" s="1"/>
  <c r="BM141" i="114"/>
  <c r="AD128" i="114" s="1"/>
  <c r="BM139" i="114"/>
  <c r="AD124" i="114" s="1"/>
  <c r="BO140" i="114"/>
  <c r="AH126" i="114" s="1"/>
  <c r="BL139" i="114"/>
  <c r="AB124" i="114" s="1"/>
  <c r="BO142" i="114"/>
  <c r="AH130" i="114" s="1"/>
  <c r="BN140" i="114"/>
  <c r="AF126" i="114" s="1"/>
  <c r="BP142" i="114"/>
  <c r="AJ130" i="114" s="1"/>
  <c r="BL143" i="114"/>
  <c r="AB132" i="114" s="1"/>
  <c r="BL141" i="114"/>
  <c r="AB128" i="114" s="1"/>
  <c r="BN141" i="114"/>
  <c r="AF128" i="114" s="1"/>
  <c r="BL140" i="114"/>
  <c r="AB126" i="114" s="1"/>
  <c r="BM142" i="114"/>
  <c r="AD130" i="114" s="1"/>
  <c r="AP125" i="109"/>
  <c r="BO141" i="116" l="1"/>
  <c r="AH128" i="116" s="1"/>
  <c r="BO139" i="116"/>
  <c r="AH124" i="116" s="1"/>
  <c r="BP143" i="116"/>
  <c r="AJ132" i="116" s="1"/>
  <c r="BM140" i="116"/>
  <c r="AD126" i="116" s="1"/>
  <c r="BO143" i="116"/>
  <c r="AH132" i="116" s="1"/>
  <c r="BO142" i="116"/>
  <c r="AH130" i="116" s="1"/>
  <c r="BL142" i="116"/>
  <c r="AB130" i="116" s="1"/>
  <c r="BN142" i="116"/>
  <c r="AF130" i="116" s="1"/>
  <c r="BN140" i="116"/>
  <c r="AF126" i="116" s="1"/>
  <c r="BP141" i="116"/>
  <c r="AJ128" i="116" s="1"/>
  <c r="BL140" i="116"/>
  <c r="AB126" i="116" s="1"/>
  <c r="BL143" i="116"/>
  <c r="AB132" i="116" s="1"/>
  <c r="BL141" i="116"/>
  <c r="AB128" i="116" s="1"/>
  <c r="BO140" i="116"/>
  <c r="AH126" i="116" s="1"/>
  <c r="BP140" i="116"/>
  <c r="AJ126" i="116" s="1"/>
  <c r="BN139" i="116"/>
  <c r="AF124" i="116" s="1"/>
  <c r="BL139" i="116"/>
  <c r="AB124" i="116" s="1"/>
  <c r="BM142" i="116"/>
  <c r="AD130" i="116" s="1"/>
  <c r="BM139" i="116"/>
  <c r="AD124" i="116" s="1"/>
  <c r="BN141" i="116"/>
  <c r="AF128" i="116" s="1"/>
  <c r="BM143" i="116"/>
  <c r="AD132" i="116" s="1"/>
  <c r="BP139" i="116"/>
  <c r="AJ124" i="116" s="1"/>
  <c r="BM141" i="116"/>
  <c r="AD128" i="116" s="1"/>
  <c r="BN143" i="116"/>
  <c r="AF132" i="116" s="1"/>
  <c r="BP142" i="116"/>
  <c r="AJ130" i="116" s="1"/>
</calcChain>
</file>

<file path=xl/comments1.xml><?xml version="1.0" encoding="utf-8"?>
<comments xmlns="http://schemas.openxmlformats.org/spreadsheetml/2006/main">
  <authors>
    <author>Ariel Leonel Melo</author>
    <author>Any Johanna Ayala Acuña</author>
  </authors>
  <commentList>
    <comment ref="E63" authorId="0" shapeId="0">
      <text>
        <r>
          <rPr>
            <b/>
            <sz val="9"/>
            <color indexed="81"/>
            <rFont val="Tahoma"/>
            <family val="2"/>
          </rPr>
          <t>Ariel Leonel Melo:</t>
        </r>
        <r>
          <rPr>
            <sz val="9"/>
            <color indexed="81"/>
            <rFont val="Tahoma"/>
            <family val="2"/>
          </rPr>
          <t xml:space="preserve">
De 1 a 5, siendo 5 mucho y 1 nada, qué tanto puedo usar mi</t>
        </r>
        <r>
          <rPr>
            <b/>
            <i/>
            <u/>
            <sz val="9"/>
            <color indexed="81"/>
            <rFont val="Tahoma"/>
            <family val="2"/>
          </rPr>
          <t xml:space="preserve"> fortaleza 1 </t>
        </r>
        <r>
          <rPr>
            <sz val="9"/>
            <color indexed="81"/>
            <rFont val="Tahoma"/>
            <family val="2"/>
          </rPr>
          <t>para sacar ventaja de la</t>
        </r>
        <r>
          <rPr>
            <b/>
            <i/>
            <u/>
            <sz val="9"/>
            <color indexed="81"/>
            <rFont val="Tahoma"/>
            <family val="2"/>
          </rPr>
          <t xml:space="preserve"> oportunidad 1 </t>
        </r>
        <r>
          <rPr>
            <sz val="9"/>
            <color indexed="81"/>
            <rFont val="Tahoma"/>
            <family val="2"/>
          </rPr>
          <t>identificada en el entorno?</t>
        </r>
      </text>
    </comment>
    <comment ref="F63" authorId="0" shapeId="0">
      <text>
        <r>
          <rPr>
            <b/>
            <sz val="9"/>
            <color indexed="81"/>
            <rFont val="Tahoma"/>
            <family val="2"/>
          </rPr>
          <t>Ariel Leonel Melo:</t>
        </r>
        <r>
          <rPr>
            <sz val="9"/>
            <color indexed="81"/>
            <rFont val="Tahoma"/>
            <family val="2"/>
          </rPr>
          <t xml:space="preserve">
De 1 a 5, siendo 5 mucho y 1 nada, qué tanto puedo usar </t>
        </r>
        <r>
          <rPr>
            <b/>
            <i/>
            <u/>
            <sz val="9"/>
            <color indexed="81"/>
            <rFont val="Tahoma"/>
            <family val="2"/>
          </rPr>
          <t>mi fortaleza 1</t>
        </r>
        <r>
          <rPr>
            <sz val="9"/>
            <color indexed="81"/>
            <rFont val="Tahoma"/>
            <family val="2"/>
          </rPr>
          <t xml:space="preserve"> para sacar ventaja de </t>
        </r>
        <r>
          <rPr>
            <b/>
            <i/>
            <u/>
            <sz val="9"/>
            <color indexed="81"/>
            <rFont val="Tahoma"/>
            <family val="2"/>
          </rPr>
          <t>la oportunidad 2</t>
        </r>
        <r>
          <rPr>
            <sz val="9"/>
            <color indexed="81"/>
            <rFont val="Tahoma"/>
            <family val="2"/>
          </rPr>
          <t xml:space="preserve"> identificada en el entorno?</t>
        </r>
      </text>
    </comment>
    <comment ref="G63" authorId="0" shapeId="0">
      <text>
        <r>
          <rPr>
            <b/>
            <sz val="9"/>
            <color indexed="81"/>
            <rFont val="Tahoma"/>
            <family val="2"/>
          </rPr>
          <t>Ariel Leonel Melo:</t>
        </r>
        <r>
          <rPr>
            <sz val="9"/>
            <color indexed="81"/>
            <rFont val="Tahoma"/>
            <family val="2"/>
          </rPr>
          <t xml:space="preserve">
De 1 a 5, siendo 5 mucho y 1 nada, qué tanto puedo usar </t>
        </r>
        <r>
          <rPr>
            <b/>
            <i/>
            <u/>
            <sz val="9"/>
            <color indexed="81"/>
            <rFont val="Tahoma"/>
            <family val="2"/>
          </rPr>
          <t>mi fortaleza 1</t>
        </r>
        <r>
          <rPr>
            <sz val="9"/>
            <color indexed="81"/>
            <rFont val="Tahoma"/>
            <family val="2"/>
          </rPr>
          <t xml:space="preserve"> para sacar ventaja de </t>
        </r>
        <r>
          <rPr>
            <b/>
            <i/>
            <u/>
            <sz val="9"/>
            <color indexed="81"/>
            <rFont val="Tahoma"/>
            <family val="2"/>
          </rPr>
          <t>la oportunidad 3</t>
        </r>
        <r>
          <rPr>
            <sz val="9"/>
            <color indexed="81"/>
            <rFont val="Tahoma"/>
            <family val="2"/>
          </rPr>
          <t xml:space="preserve"> identificada en el entorno?</t>
        </r>
      </text>
    </comment>
    <comment ref="H63" authorId="0" shapeId="0">
      <text>
        <r>
          <rPr>
            <b/>
            <sz val="9"/>
            <color indexed="81"/>
            <rFont val="Tahoma"/>
            <family val="2"/>
          </rPr>
          <t>Ariel Leonel Melo:</t>
        </r>
        <r>
          <rPr>
            <sz val="9"/>
            <color indexed="81"/>
            <rFont val="Tahoma"/>
            <family val="2"/>
          </rPr>
          <t xml:space="preserve">
De 1 a 5, siendo 5 mucho y 1 nada, qué tanto puedo usar </t>
        </r>
        <r>
          <rPr>
            <b/>
            <i/>
            <u/>
            <sz val="9"/>
            <color indexed="81"/>
            <rFont val="Tahoma"/>
            <family val="2"/>
          </rPr>
          <t>mi fortaleza 1</t>
        </r>
        <r>
          <rPr>
            <sz val="9"/>
            <color indexed="81"/>
            <rFont val="Tahoma"/>
            <family val="2"/>
          </rPr>
          <t xml:space="preserve"> para sacar ventaja de la</t>
        </r>
        <r>
          <rPr>
            <b/>
            <i/>
            <u/>
            <sz val="9"/>
            <color indexed="81"/>
            <rFont val="Tahoma"/>
            <family val="2"/>
          </rPr>
          <t xml:space="preserve"> oportunidad 4 </t>
        </r>
        <r>
          <rPr>
            <sz val="9"/>
            <color indexed="81"/>
            <rFont val="Tahoma"/>
            <family val="2"/>
          </rPr>
          <t>identificada en el entorno?</t>
        </r>
      </text>
    </comment>
    <comment ref="I63" authorId="0" shapeId="0">
      <text>
        <r>
          <rPr>
            <b/>
            <sz val="9"/>
            <color indexed="81"/>
            <rFont val="Tahoma"/>
            <family val="2"/>
          </rPr>
          <t>Ariel Leonel Melo:</t>
        </r>
        <r>
          <rPr>
            <sz val="9"/>
            <color indexed="81"/>
            <rFont val="Tahoma"/>
            <family val="2"/>
          </rPr>
          <t xml:space="preserve">
De 1 a 5, siendo 5 mucho y 1 nada, qué tanto puedo usar </t>
        </r>
        <r>
          <rPr>
            <b/>
            <i/>
            <u/>
            <sz val="9"/>
            <color indexed="81"/>
            <rFont val="Tahoma"/>
            <family val="2"/>
          </rPr>
          <t>mi fortaleza 1</t>
        </r>
        <r>
          <rPr>
            <sz val="9"/>
            <color indexed="81"/>
            <rFont val="Tahoma"/>
            <family val="2"/>
          </rPr>
          <t xml:space="preserve"> para sacar ventaja de</t>
        </r>
        <r>
          <rPr>
            <b/>
            <i/>
            <u/>
            <sz val="9"/>
            <color indexed="81"/>
            <rFont val="Tahoma"/>
            <family val="2"/>
          </rPr>
          <t xml:space="preserve"> la oportunidad 5</t>
        </r>
        <r>
          <rPr>
            <sz val="9"/>
            <color indexed="81"/>
            <rFont val="Tahoma"/>
            <family val="2"/>
          </rPr>
          <t xml:space="preserve"> identificada en el entorno?</t>
        </r>
      </text>
    </comment>
    <comment ref="J63" authorId="0" shapeId="0">
      <text>
        <r>
          <rPr>
            <b/>
            <sz val="9"/>
            <color indexed="81"/>
            <rFont val="Tahoma"/>
            <family val="2"/>
          </rPr>
          <t>Ariel Leonel Melo:</t>
        </r>
        <r>
          <rPr>
            <sz val="9"/>
            <color indexed="81"/>
            <rFont val="Tahoma"/>
            <family val="2"/>
          </rPr>
          <t xml:space="preserve">
De 1 a 5, siendo 5 mucho y 1 nada, qué tanto puedo usar </t>
        </r>
        <r>
          <rPr>
            <b/>
            <i/>
            <u/>
            <sz val="9"/>
            <color indexed="81"/>
            <rFont val="Tahoma"/>
            <family val="2"/>
          </rPr>
          <t>mi fortaleza 1</t>
        </r>
        <r>
          <rPr>
            <sz val="9"/>
            <color indexed="81"/>
            <rFont val="Tahoma"/>
            <family val="2"/>
          </rPr>
          <t xml:space="preserve"> para sacar ventaja de </t>
        </r>
        <r>
          <rPr>
            <b/>
            <i/>
            <u/>
            <sz val="9"/>
            <color indexed="81"/>
            <rFont val="Tahoma"/>
            <family val="2"/>
          </rPr>
          <t>la oportunidad 6</t>
        </r>
        <r>
          <rPr>
            <sz val="9"/>
            <color indexed="81"/>
            <rFont val="Tahoma"/>
            <family val="2"/>
          </rPr>
          <t xml:space="preserve"> identificada en el entorno?</t>
        </r>
      </text>
    </comment>
    <comment ref="K63" authorId="0" shapeId="0">
      <text>
        <r>
          <rPr>
            <b/>
            <sz val="9"/>
            <color indexed="81"/>
            <rFont val="Tahoma"/>
            <family val="2"/>
          </rPr>
          <t>Ariel Leonel Melo:</t>
        </r>
        <r>
          <rPr>
            <sz val="9"/>
            <color indexed="81"/>
            <rFont val="Tahoma"/>
            <family val="2"/>
          </rPr>
          <t xml:space="preserve">
De 1 a 5, siendo 5 mucho y 1 nada, qué tanto puedo usar </t>
        </r>
        <r>
          <rPr>
            <b/>
            <i/>
            <u/>
            <sz val="9"/>
            <color indexed="81"/>
            <rFont val="Tahoma"/>
            <family val="2"/>
          </rPr>
          <t>mi fortaleza 1</t>
        </r>
        <r>
          <rPr>
            <sz val="9"/>
            <color indexed="81"/>
            <rFont val="Tahoma"/>
            <family val="2"/>
          </rPr>
          <t xml:space="preserve"> para sacar ventaja de la </t>
        </r>
        <r>
          <rPr>
            <b/>
            <i/>
            <u/>
            <sz val="9"/>
            <color indexed="81"/>
            <rFont val="Tahoma"/>
            <family val="2"/>
          </rPr>
          <t>oportunidad 7</t>
        </r>
        <r>
          <rPr>
            <sz val="9"/>
            <color indexed="81"/>
            <rFont val="Tahoma"/>
            <family val="2"/>
          </rPr>
          <t xml:space="preserve"> identificada en el entorno?</t>
        </r>
      </text>
    </comment>
    <comment ref="M63" authorId="0" shapeId="0">
      <text>
        <r>
          <rPr>
            <b/>
            <sz val="9"/>
            <color indexed="81"/>
            <rFont val="Tahoma"/>
            <family val="2"/>
          </rPr>
          <t>Ariel Leonel Melo:</t>
        </r>
        <r>
          <rPr>
            <sz val="9"/>
            <color indexed="81"/>
            <rFont val="Tahoma"/>
            <family val="2"/>
          </rPr>
          <t xml:space="preserve">
De 1 a 5, siendo 5 mucho y 1 nada, qué tanto puedo usar </t>
        </r>
        <r>
          <rPr>
            <b/>
            <i/>
            <u/>
            <sz val="9"/>
            <color indexed="81"/>
            <rFont val="Tahoma"/>
            <family val="2"/>
          </rPr>
          <t xml:space="preserve">mi fortaleza 1 </t>
        </r>
        <r>
          <rPr>
            <sz val="9"/>
            <color indexed="81"/>
            <rFont val="Tahoma"/>
            <family val="2"/>
          </rPr>
          <t xml:space="preserve">para defenderme de la </t>
        </r>
        <r>
          <rPr>
            <b/>
            <i/>
            <u/>
            <sz val="9"/>
            <color indexed="81"/>
            <rFont val="Tahoma"/>
            <family val="2"/>
          </rPr>
          <t>amenaza 1</t>
        </r>
        <r>
          <rPr>
            <sz val="9"/>
            <color indexed="81"/>
            <rFont val="Tahoma"/>
            <family val="2"/>
          </rPr>
          <t xml:space="preserve"> identificada en el entorno?</t>
        </r>
      </text>
    </comment>
    <comment ref="N63" authorId="0" shapeId="0">
      <text>
        <r>
          <rPr>
            <b/>
            <sz val="9"/>
            <color indexed="81"/>
            <rFont val="Tahoma"/>
            <family val="2"/>
          </rPr>
          <t>Ariel Leonel Melo:</t>
        </r>
        <r>
          <rPr>
            <sz val="9"/>
            <color indexed="81"/>
            <rFont val="Tahoma"/>
            <family val="2"/>
          </rPr>
          <t xml:space="preserve">
De 1 a 5, siendo 5 mucho y 1 nada, qué tanto puedo usar mi fortaleza 1 para defenderme de la amenaza 2 identificada en el entorno?</t>
        </r>
      </text>
    </comment>
    <comment ref="O63" authorId="0" shapeId="0">
      <text>
        <r>
          <rPr>
            <b/>
            <sz val="9"/>
            <color indexed="81"/>
            <rFont val="Tahoma"/>
            <family val="2"/>
          </rPr>
          <t>Ariel Leonel Melo:</t>
        </r>
        <r>
          <rPr>
            <sz val="9"/>
            <color indexed="81"/>
            <rFont val="Tahoma"/>
            <family val="2"/>
          </rPr>
          <t xml:space="preserve">
De 1 a 5, siendo 5 mucho y 1 nada, qué tanto puedo usar mi fortaleza 1 para defenderme de la amenaza 3 identificada en el entorno?</t>
        </r>
      </text>
    </comment>
    <comment ref="P63" authorId="0" shapeId="0">
      <text>
        <r>
          <rPr>
            <b/>
            <sz val="9"/>
            <color indexed="81"/>
            <rFont val="Tahoma"/>
            <family val="2"/>
          </rPr>
          <t>Ariel Leonel Melo:</t>
        </r>
        <r>
          <rPr>
            <sz val="9"/>
            <color indexed="81"/>
            <rFont val="Tahoma"/>
            <family val="2"/>
          </rPr>
          <t xml:space="preserve">
De 1 a 5, siendo 5 mucho y 1 nada, qué tanto puedo usar mi fortaleza 1 para defenderme de la amenaza 4 identificada en el entorno?</t>
        </r>
      </text>
    </comment>
    <comment ref="Q63" authorId="0" shapeId="0">
      <text>
        <r>
          <rPr>
            <b/>
            <sz val="9"/>
            <color indexed="81"/>
            <rFont val="Tahoma"/>
            <family val="2"/>
          </rPr>
          <t>Ariel Leonel Melo:</t>
        </r>
        <r>
          <rPr>
            <sz val="9"/>
            <color indexed="81"/>
            <rFont val="Tahoma"/>
            <family val="2"/>
          </rPr>
          <t xml:space="preserve">
De 1 a 5, siendo 5 mucho y 1 nada, qué tanto puedo usar mi fortaleza 1 para defenderme de la amenaza 5 identificada en el entorno?</t>
        </r>
      </text>
    </comment>
    <comment ref="R63" authorId="0" shapeId="0">
      <text>
        <r>
          <rPr>
            <b/>
            <sz val="9"/>
            <color indexed="81"/>
            <rFont val="Tahoma"/>
            <family val="2"/>
          </rPr>
          <t>Ariel Leonel Melo:</t>
        </r>
        <r>
          <rPr>
            <sz val="9"/>
            <color indexed="81"/>
            <rFont val="Tahoma"/>
            <family val="2"/>
          </rPr>
          <t xml:space="preserve">
De 1 a 5, siendo 5 mucho y 1 nada, qué tanto puedo usar mi fortaleza 1 para defenderme de la amenaza 6 identificada en el entorno?</t>
        </r>
      </text>
    </comment>
    <comment ref="S63" authorId="0" shapeId="0">
      <text>
        <r>
          <rPr>
            <b/>
            <sz val="9"/>
            <color indexed="81"/>
            <rFont val="Tahoma"/>
            <family val="2"/>
          </rPr>
          <t>Ariel Leonel Melo:</t>
        </r>
        <r>
          <rPr>
            <sz val="9"/>
            <color indexed="81"/>
            <rFont val="Tahoma"/>
            <family val="2"/>
          </rPr>
          <t xml:space="preserve">
De 1 a 5, siendo 5 mucho y 1 nada, qué tanto puedo usar mi fortaleza 1 para defenderme de la amenaza 7 identificada en el entorno?</t>
        </r>
      </text>
    </comment>
    <comment ref="E64" authorId="0" shapeId="0">
      <text>
        <r>
          <rPr>
            <b/>
            <sz val="9"/>
            <color indexed="81"/>
            <rFont val="Tahoma"/>
            <family val="2"/>
          </rPr>
          <t>Ariel Leonel Melo:</t>
        </r>
        <r>
          <rPr>
            <sz val="9"/>
            <color indexed="81"/>
            <rFont val="Tahoma"/>
            <family val="2"/>
          </rPr>
          <t xml:space="preserve">
De 1 a 5, siendo 5 mucho y 1 nada, qué tanto puedo usar mi fortaleza 2 para sacar ventaja de la oportunidad 1 identificada en el entorno?</t>
        </r>
      </text>
    </comment>
    <comment ref="F64" authorId="0" shapeId="0">
      <text>
        <r>
          <rPr>
            <b/>
            <sz val="9"/>
            <color indexed="81"/>
            <rFont val="Tahoma"/>
            <family val="2"/>
          </rPr>
          <t>Ariel Leonel Melo:</t>
        </r>
        <r>
          <rPr>
            <sz val="9"/>
            <color indexed="81"/>
            <rFont val="Tahoma"/>
            <family val="2"/>
          </rPr>
          <t xml:space="preserve">
De 1 a 5, siendo 5 mucho y 1 nada, qué tanto puedo usar mi fortaleza 2 para sacar ventaja de la oportunidad 2 identificada en el entorno?</t>
        </r>
      </text>
    </comment>
    <comment ref="G64" authorId="0" shapeId="0">
      <text>
        <r>
          <rPr>
            <b/>
            <sz val="9"/>
            <color indexed="81"/>
            <rFont val="Tahoma"/>
            <family val="2"/>
          </rPr>
          <t>Ariel Leonel Melo:</t>
        </r>
        <r>
          <rPr>
            <sz val="9"/>
            <color indexed="81"/>
            <rFont val="Tahoma"/>
            <family val="2"/>
          </rPr>
          <t xml:space="preserve">
De 1 a 5, siendo 5 mucho y 1 nada, qué tanto puedo usar mi fortaleza 2 para sacar ventaja de la oportunidad 3 identificada en el entorno?</t>
        </r>
      </text>
    </comment>
    <comment ref="H64" authorId="0" shapeId="0">
      <text>
        <r>
          <rPr>
            <b/>
            <sz val="9"/>
            <color indexed="81"/>
            <rFont val="Tahoma"/>
            <family val="2"/>
          </rPr>
          <t>Ariel Leonel Melo:</t>
        </r>
        <r>
          <rPr>
            <sz val="9"/>
            <color indexed="81"/>
            <rFont val="Tahoma"/>
            <family val="2"/>
          </rPr>
          <t xml:space="preserve">
De 1 a 5, siendo 5 mucho y 1 nada, qué tanto puedo usar mi fortaleza 2 para sacar ventaja de la oportunidad 4 identificada en el entorno?</t>
        </r>
      </text>
    </comment>
    <comment ref="I64" authorId="0" shapeId="0">
      <text>
        <r>
          <rPr>
            <b/>
            <sz val="9"/>
            <color indexed="81"/>
            <rFont val="Tahoma"/>
            <family val="2"/>
          </rPr>
          <t>Ariel Leonel Melo:</t>
        </r>
        <r>
          <rPr>
            <sz val="9"/>
            <color indexed="81"/>
            <rFont val="Tahoma"/>
            <family val="2"/>
          </rPr>
          <t xml:space="preserve">
De 1 a 5, siendo 5 mucho y 2 nada, qué tanto puedo usar mi fortaleza 1 para sacar ventaja de la oportunidad 5 identificada en el entorno?</t>
        </r>
      </text>
    </comment>
    <comment ref="J64" authorId="0" shapeId="0">
      <text>
        <r>
          <rPr>
            <b/>
            <sz val="9"/>
            <color indexed="81"/>
            <rFont val="Tahoma"/>
            <family val="2"/>
          </rPr>
          <t>Ariel Leonel Melo:</t>
        </r>
        <r>
          <rPr>
            <sz val="9"/>
            <color indexed="81"/>
            <rFont val="Tahoma"/>
            <family val="2"/>
          </rPr>
          <t xml:space="preserve">
De 1 a 5, siendo 5 mucho y 1 nada, qué tanto puedo usar mi fortaleza 2 para sacar ventaja de la oportunidad 6 identificada en el entorno?</t>
        </r>
      </text>
    </comment>
    <comment ref="K64" authorId="0" shapeId="0">
      <text>
        <r>
          <rPr>
            <b/>
            <sz val="9"/>
            <color indexed="81"/>
            <rFont val="Tahoma"/>
            <family val="2"/>
          </rPr>
          <t>Ariel Leonel Melo:</t>
        </r>
        <r>
          <rPr>
            <sz val="9"/>
            <color indexed="81"/>
            <rFont val="Tahoma"/>
            <family val="2"/>
          </rPr>
          <t xml:space="preserve">
De 1 a 5, siendo 5 mucho y 1 nada, qué tanto puedo usar mi fortaleza 2 para sacar ventaja de la oportunidad 7 identificada en el entorno?</t>
        </r>
      </text>
    </comment>
    <comment ref="M64" authorId="1" shapeId="0">
      <text>
        <r>
          <rPr>
            <b/>
            <sz val="9"/>
            <color indexed="81"/>
            <rFont val="Tahoma"/>
            <family val="2"/>
          </rPr>
          <t>Any Johanna Ayala Acuña:</t>
        </r>
        <r>
          <rPr>
            <sz val="9"/>
            <color indexed="81"/>
            <rFont val="Tahoma"/>
            <family val="2"/>
          </rPr>
          <t xml:space="preserve">
De 1 a 5, siendo 5 mucho y 1 nada, qué tanto puedo usar mi fortaleza 2 para defenderme de la amenaza 1 identificada en el entorno?</t>
        </r>
      </text>
    </comment>
    <comment ref="N64" authorId="0" shapeId="0">
      <text>
        <r>
          <rPr>
            <b/>
            <sz val="9"/>
            <color indexed="81"/>
            <rFont val="Tahoma"/>
            <family val="2"/>
          </rPr>
          <t>Ariel Leonel Melo:</t>
        </r>
        <r>
          <rPr>
            <sz val="9"/>
            <color indexed="81"/>
            <rFont val="Tahoma"/>
            <family val="2"/>
          </rPr>
          <t xml:space="preserve">
De 1 a 5, siendo 5 mucho y 1 nada, qué tanto puedo usar mi fortaleza 2 para defenderme de la amenaza 2 identificada en el entorno?</t>
        </r>
      </text>
    </comment>
    <comment ref="O64" authorId="0" shapeId="0">
      <text>
        <r>
          <rPr>
            <b/>
            <sz val="9"/>
            <color indexed="81"/>
            <rFont val="Tahoma"/>
            <family val="2"/>
          </rPr>
          <t>Ariel Leonel Melo:</t>
        </r>
        <r>
          <rPr>
            <sz val="9"/>
            <color indexed="81"/>
            <rFont val="Tahoma"/>
            <family val="2"/>
          </rPr>
          <t xml:space="preserve">
De 1 a 5, siendo 5 mucho y 1 nada, qué tanto puedo usar mi fortaleza 2 para defenderme de la amenaza 3 identificada en el entorno?</t>
        </r>
      </text>
    </comment>
    <comment ref="P64" authorId="0" shapeId="0">
      <text>
        <r>
          <rPr>
            <b/>
            <sz val="9"/>
            <color indexed="81"/>
            <rFont val="Tahoma"/>
            <family val="2"/>
          </rPr>
          <t>Ariel Leonel Melo:</t>
        </r>
        <r>
          <rPr>
            <sz val="9"/>
            <color indexed="81"/>
            <rFont val="Tahoma"/>
            <family val="2"/>
          </rPr>
          <t xml:space="preserve">
De 1 a 5, siendo 5 mucho y 1 nada, qué tanto puedo usar mi fortaleza 2 para defenderme de la amenaza 4 identificada en el entorno?</t>
        </r>
      </text>
    </comment>
    <comment ref="Q64" authorId="0" shapeId="0">
      <text>
        <r>
          <rPr>
            <b/>
            <sz val="9"/>
            <color indexed="81"/>
            <rFont val="Tahoma"/>
            <family val="2"/>
          </rPr>
          <t>Ariel Leonel Melo:</t>
        </r>
        <r>
          <rPr>
            <sz val="9"/>
            <color indexed="81"/>
            <rFont val="Tahoma"/>
            <family val="2"/>
          </rPr>
          <t xml:space="preserve">
De 1 a 5, siendo 5 mucho y 1 nada, qué tanto puedo usar mi fortaleza 2 para defenderme de la amenaza 5 identificada en el entorno?</t>
        </r>
      </text>
    </comment>
    <comment ref="R64" authorId="0" shapeId="0">
      <text>
        <r>
          <rPr>
            <b/>
            <sz val="9"/>
            <color indexed="81"/>
            <rFont val="Tahoma"/>
            <family val="2"/>
          </rPr>
          <t>Ariel Leonel Melo:</t>
        </r>
        <r>
          <rPr>
            <sz val="9"/>
            <color indexed="81"/>
            <rFont val="Tahoma"/>
            <family val="2"/>
          </rPr>
          <t xml:space="preserve">
De 1 a 5, siendo 5 mucho y 1 nada, qué tanto puedo usar mi fortaleza 2 para defenderme de la amenaza 6 identificada en el entorno?</t>
        </r>
      </text>
    </comment>
    <comment ref="S64" authorId="0" shapeId="0">
      <text>
        <r>
          <rPr>
            <b/>
            <sz val="9"/>
            <color indexed="81"/>
            <rFont val="Tahoma"/>
            <family val="2"/>
          </rPr>
          <t>Ariel Leonel Melo:</t>
        </r>
        <r>
          <rPr>
            <sz val="9"/>
            <color indexed="81"/>
            <rFont val="Tahoma"/>
            <family val="2"/>
          </rPr>
          <t xml:space="preserve">
De 1 a 5, siendo 5 mucho y 1 nada, qué tanto puedo usar mi fortaleza 2 para defenderme de la amenaza 7 identificada en el entorno?</t>
        </r>
      </text>
    </comment>
    <comment ref="E65" authorId="0" shapeId="0">
      <text>
        <r>
          <rPr>
            <b/>
            <sz val="9"/>
            <color indexed="81"/>
            <rFont val="Tahoma"/>
            <family val="2"/>
          </rPr>
          <t>Ariel Leonel Melo:</t>
        </r>
        <r>
          <rPr>
            <sz val="9"/>
            <color indexed="81"/>
            <rFont val="Tahoma"/>
            <family val="2"/>
          </rPr>
          <t xml:space="preserve">
De 1 a 5, siendo 5 mucho y 1 nada, qué tanto puedo usar mi fortaleza 3 para sacar ventaja de la oportunidad 1 identificada en el entorno?</t>
        </r>
      </text>
    </comment>
    <comment ref="F65" authorId="0" shapeId="0">
      <text>
        <r>
          <rPr>
            <b/>
            <sz val="9"/>
            <color indexed="81"/>
            <rFont val="Tahoma"/>
            <family val="2"/>
          </rPr>
          <t>Ariel Leonel Melo:</t>
        </r>
        <r>
          <rPr>
            <sz val="9"/>
            <color indexed="81"/>
            <rFont val="Tahoma"/>
            <family val="2"/>
          </rPr>
          <t xml:space="preserve">
De 1 a 5, siendo 5 mucho y 1 nada, qué tanto puedo usar mi fortaleza 3 para sacar ventaja de la oportunidad 2 identificada en el entorno?</t>
        </r>
      </text>
    </comment>
    <comment ref="G65" authorId="0" shapeId="0">
      <text>
        <r>
          <rPr>
            <b/>
            <sz val="9"/>
            <color indexed="81"/>
            <rFont val="Tahoma"/>
            <family val="2"/>
          </rPr>
          <t>Ariel Leonel Melo:</t>
        </r>
        <r>
          <rPr>
            <sz val="9"/>
            <color indexed="81"/>
            <rFont val="Tahoma"/>
            <family val="2"/>
          </rPr>
          <t xml:space="preserve">
De 1 a 5, siendo 5 mucho y 1 nada, qué tanto puedo usar mi fortaleza 3 para sacar ventaja de la oportunidad 3 identificada en el entorno?</t>
        </r>
      </text>
    </comment>
    <comment ref="H65" authorId="0" shapeId="0">
      <text>
        <r>
          <rPr>
            <b/>
            <sz val="9"/>
            <color indexed="81"/>
            <rFont val="Tahoma"/>
            <family val="2"/>
          </rPr>
          <t>Ariel Leonel Melo:</t>
        </r>
        <r>
          <rPr>
            <sz val="9"/>
            <color indexed="81"/>
            <rFont val="Tahoma"/>
            <family val="2"/>
          </rPr>
          <t xml:space="preserve">
De 1 a 5, siendo 5 mucho y 1 nada, qué tanto puedo usar mi fortaleza 3 para sacar ventaja de la oportunidad 4 identificada en el entorno?</t>
        </r>
      </text>
    </comment>
    <comment ref="I65" authorId="0" shapeId="0">
      <text>
        <r>
          <rPr>
            <b/>
            <sz val="9"/>
            <color indexed="81"/>
            <rFont val="Tahoma"/>
            <family val="2"/>
          </rPr>
          <t>Ariel Leonel Melo:</t>
        </r>
        <r>
          <rPr>
            <sz val="9"/>
            <color indexed="81"/>
            <rFont val="Tahoma"/>
            <family val="2"/>
          </rPr>
          <t xml:space="preserve">
De 1 a 5, siendo 5 mucho y 3 nada, qué tanto puedo usar mi fortaleza 1 para sacar ventaja de la oportunidad 5 identificada en el entorno?</t>
        </r>
      </text>
    </comment>
    <comment ref="J65" authorId="0" shapeId="0">
      <text>
        <r>
          <rPr>
            <b/>
            <sz val="9"/>
            <color indexed="81"/>
            <rFont val="Tahoma"/>
            <family val="2"/>
          </rPr>
          <t>Ariel Leonel Melo:</t>
        </r>
        <r>
          <rPr>
            <sz val="9"/>
            <color indexed="81"/>
            <rFont val="Tahoma"/>
            <family val="2"/>
          </rPr>
          <t xml:space="preserve">
De 1 a 5, siendo 5 mucho y 1 nada, qué tanto puedo usar mi fortaleza 3 para sacar ventaja de la oportunidad 6 identificada en el entorno?</t>
        </r>
      </text>
    </comment>
    <comment ref="K65" authorId="0" shapeId="0">
      <text>
        <r>
          <rPr>
            <b/>
            <sz val="9"/>
            <color indexed="81"/>
            <rFont val="Tahoma"/>
            <family val="2"/>
          </rPr>
          <t>Ariel Leonel Melo:</t>
        </r>
        <r>
          <rPr>
            <sz val="9"/>
            <color indexed="81"/>
            <rFont val="Tahoma"/>
            <family val="2"/>
          </rPr>
          <t xml:space="preserve">
De 1 a 5, siendo 5 mucho y 1 nada, qué tanto puedo usar mi fortaleza 3 para sacar ventaja de la oportunidad 7 identificada en el entorno?</t>
        </r>
      </text>
    </comment>
    <comment ref="M65" authorId="1" shapeId="0">
      <text>
        <r>
          <rPr>
            <b/>
            <sz val="9"/>
            <color indexed="81"/>
            <rFont val="Tahoma"/>
            <family val="2"/>
          </rPr>
          <t>Any Johanna Ayala Acuña:</t>
        </r>
        <r>
          <rPr>
            <sz val="9"/>
            <color indexed="81"/>
            <rFont val="Tahoma"/>
            <family val="2"/>
          </rPr>
          <t xml:space="preserve">
De 1 a 5, siendo 5 mucho y 1 nada, qué tanto puedo usar mi fortaleza 3
 para defenderme de la amenaza 1 identificada en el entorno?</t>
        </r>
      </text>
    </comment>
    <comment ref="N65" authorId="0" shapeId="0">
      <text>
        <r>
          <rPr>
            <b/>
            <sz val="9"/>
            <color indexed="81"/>
            <rFont val="Tahoma"/>
            <family val="2"/>
          </rPr>
          <t>Ariel Leonel Melo:</t>
        </r>
        <r>
          <rPr>
            <sz val="9"/>
            <color indexed="81"/>
            <rFont val="Tahoma"/>
            <family val="2"/>
          </rPr>
          <t xml:space="preserve">
De 1 a 5, siendo 5 mucho y 1 nada, qué tanto puedo usar mi fortaleza 3 para defenderme de la amenaza 2 identificada en el entorno?</t>
        </r>
      </text>
    </comment>
    <comment ref="O65" authorId="0" shapeId="0">
      <text>
        <r>
          <rPr>
            <b/>
            <sz val="9"/>
            <color indexed="81"/>
            <rFont val="Tahoma"/>
            <family val="2"/>
          </rPr>
          <t>Ariel Leonel Melo:</t>
        </r>
        <r>
          <rPr>
            <sz val="9"/>
            <color indexed="81"/>
            <rFont val="Tahoma"/>
            <family val="2"/>
          </rPr>
          <t xml:space="preserve">
De 1 a 5, siendo 5 mucho y 1 nada, qué tanto puedo usar mi fortaleza 3 para defenderme de la amenaza 3 identificada en el entorno?</t>
        </r>
      </text>
    </comment>
    <comment ref="P65" authorId="0" shapeId="0">
      <text>
        <r>
          <rPr>
            <b/>
            <sz val="9"/>
            <color indexed="81"/>
            <rFont val="Tahoma"/>
            <family val="2"/>
          </rPr>
          <t>Ariel Leonel Melo:</t>
        </r>
        <r>
          <rPr>
            <sz val="9"/>
            <color indexed="81"/>
            <rFont val="Tahoma"/>
            <family val="2"/>
          </rPr>
          <t xml:space="preserve">
De 1 a 5, siendo 5 mucho y 1 nada, qué tanto puedo usar mi fortaleza 3 para defenderme de la amenaza 4 identificada en el entorno?</t>
        </r>
      </text>
    </comment>
    <comment ref="Q65" authorId="0" shapeId="0">
      <text>
        <r>
          <rPr>
            <b/>
            <sz val="9"/>
            <color indexed="81"/>
            <rFont val="Tahoma"/>
            <family val="2"/>
          </rPr>
          <t>Ariel Leonel Melo:</t>
        </r>
        <r>
          <rPr>
            <sz val="9"/>
            <color indexed="81"/>
            <rFont val="Tahoma"/>
            <family val="2"/>
          </rPr>
          <t xml:space="preserve">
De 1 a 5, siendo 5 mucho y 1 nada, qué tanto puedo usar mi fortaleza 3 para defenderme de la amenaza 5 identificada en el entorno?</t>
        </r>
      </text>
    </comment>
    <comment ref="R65" authorId="0" shapeId="0">
      <text>
        <r>
          <rPr>
            <b/>
            <sz val="9"/>
            <color indexed="81"/>
            <rFont val="Tahoma"/>
            <family val="2"/>
          </rPr>
          <t>Ariel Leonel Melo:</t>
        </r>
        <r>
          <rPr>
            <sz val="9"/>
            <color indexed="81"/>
            <rFont val="Tahoma"/>
            <family val="2"/>
          </rPr>
          <t xml:space="preserve">
De 1 a 5, siendo 5 mucho y 1 nada, qué tanto puedo usar mi fortaleza 3 para defenderme de la amenaza 6 identificada en el entorno?</t>
        </r>
      </text>
    </comment>
    <comment ref="S65" authorId="0" shapeId="0">
      <text>
        <r>
          <rPr>
            <b/>
            <sz val="9"/>
            <color indexed="81"/>
            <rFont val="Tahoma"/>
            <family val="2"/>
          </rPr>
          <t>Ariel Leonel Melo:</t>
        </r>
        <r>
          <rPr>
            <sz val="9"/>
            <color indexed="81"/>
            <rFont val="Tahoma"/>
            <family val="2"/>
          </rPr>
          <t xml:space="preserve">
De 1 a 5, siendo 5 mucho y 1 nada, qué tanto puedo usar mi fortaleza 3 para defenderme de la amenaza 7 identificada en el entorno?</t>
        </r>
      </text>
    </comment>
    <comment ref="E66" authorId="0" shapeId="0">
      <text>
        <r>
          <rPr>
            <b/>
            <sz val="9"/>
            <color indexed="81"/>
            <rFont val="Tahoma"/>
            <family val="2"/>
          </rPr>
          <t>Ariel Leonel Melo:</t>
        </r>
        <r>
          <rPr>
            <sz val="9"/>
            <color indexed="81"/>
            <rFont val="Tahoma"/>
            <family val="2"/>
          </rPr>
          <t xml:space="preserve">
De 1 a 5, siendo 5 mucho y 1 nada, qué tanto puedo usar mi fortaleza 4 para sacar ventaja de la oportunidad 1 identificada en el entorno?</t>
        </r>
      </text>
    </comment>
    <comment ref="F66" authorId="0" shapeId="0">
      <text>
        <r>
          <rPr>
            <b/>
            <sz val="9"/>
            <color indexed="81"/>
            <rFont val="Tahoma"/>
            <family val="2"/>
          </rPr>
          <t>Ariel Leonel Melo:</t>
        </r>
        <r>
          <rPr>
            <sz val="9"/>
            <color indexed="81"/>
            <rFont val="Tahoma"/>
            <family val="2"/>
          </rPr>
          <t xml:space="preserve">
De 1 a 5, siendo 5 mucho y 1 nada, qué tanto puedo usar mi fortaleza 4 para sacar ventaja de la oportunidad 2 identificada en el entorno?</t>
        </r>
      </text>
    </comment>
    <comment ref="G66" authorId="0" shapeId="0">
      <text>
        <r>
          <rPr>
            <b/>
            <sz val="9"/>
            <color indexed="81"/>
            <rFont val="Tahoma"/>
            <family val="2"/>
          </rPr>
          <t>Ariel Leonel Melo:</t>
        </r>
        <r>
          <rPr>
            <sz val="9"/>
            <color indexed="81"/>
            <rFont val="Tahoma"/>
            <family val="2"/>
          </rPr>
          <t xml:space="preserve">
De 1 a 5, siendo 5 mucho y 1 nada, qué tanto puedo usar mi fortaleza 4 para sacar ventaja de la oportunidad 3 identificada en el entorno?</t>
        </r>
      </text>
    </comment>
    <comment ref="H66" authorId="0" shapeId="0">
      <text>
        <r>
          <rPr>
            <b/>
            <sz val="9"/>
            <color indexed="81"/>
            <rFont val="Tahoma"/>
            <family val="2"/>
          </rPr>
          <t>Ariel Leonel Melo:</t>
        </r>
        <r>
          <rPr>
            <sz val="9"/>
            <color indexed="81"/>
            <rFont val="Tahoma"/>
            <family val="2"/>
          </rPr>
          <t xml:space="preserve">
De 1 a 5, siendo 5 mucho y 1 nada, qué tanto puedo usar mi fortaleza 4 para sacar ventaja de la oportunidad 4 identificada en el entorno?</t>
        </r>
      </text>
    </comment>
    <comment ref="I66" authorId="0" shapeId="0">
      <text>
        <r>
          <rPr>
            <b/>
            <sz val="9"/>
            <color indexed="81"/>
            <rFont val="Tahoma"/>
            <family val="2"/>
          </rPr>
          <t>Ariel Leonel Melo:</t>
        </r>
        <r>
          <rPr>
            <sz val="9"/>
            <color indexed="81"/>
            <rFont val="Tahoma"/>
            <family val="2"/>
          </rPr>
          <t xml:space="preserve">
De 1 a 5, siendo 5 mucho y 4 nada, qué tanto puedo usar mi fortaleza 1 para sacar ventaja de la oportunidad 5 identificada en el entorno?</t>
        </r>
      </text>
    </comment>
    <comment ref="J66" authorId="0" shapeId="0">
      <text>
        <r>
          <rPr>
            <b/>
            <sz val="9"/>
            <color indexed="81"/>
            <rFont val="Tahoma"/>
            <family val="2"/>
          </rPr>
          <t>Ariel Leonel Melo:</t>
        </r>
        <r>
          <rPr>
            <sz val="9"/>
            <color indexed="81"/>
            <rFont val="Tahoma"/>
            <family val="2"/>
          </rPr>
          <t xml:space="preserve">
De 1 a 5, siendo 5 mucho y 1 nada, qué tanto puedo usar mi fortaleza 4 para sacar ventaja de la oportunidad 6 identificada en el entorno?</t>
        </r>
      </text>
    </comment>
    <comment ref="K66" authorId="0" shapeId="0">
      <text>
        <r>
          <rPr>
            <b/>
            <sz val="9"/>
            <color indexed="81"/>
            <rFont val="Tahoma"/>
            <family val="2"/>
          </rPr>
          <t>Ariel Leonel Melo:</t>
        </r>
        <r>
          <rPr>
            <sz val="9"/>
            <color indexed="81"/>
            <rFont val="Tahoma"/>
            <family val="2"/>
          </rPr>
          <t xml:space="preserve">
De 1 a 5, siendo 5 mucho y 1 nada, qué tanto puedo usar mi fortaleza 4 para sacar ventaja de la oportunidad 7 identificada en el entorno?</t>
        </r>
      </text>
    </comment>
    <comment ref="M66" authorId="1" shapeId="0">
      <text>
        <r>
          <rPr>
            <b/>
            <sz val="9"/>
            <color indexed="81"/>
            <rFont val="Tahoma"/>
            <family val="2"/>
          </rPr>
          <t>Any Johanna Ayala Acuña:</t>
        </r>
        <r>
          <rPr>
            <sz val="9"/>
            <color indexed="81"/>
            <rFont val="Tahoma"/>
            <family val="2"/>
          </rPr>
          <t xml:space="preserve">
De 1 a 5, siendo 5 mucho y 1 nada, qué tanto puedo usar mi fortaleza 4 para defenderme de la amenaza 1 identificada en el entorno?</t>
        </r>
      </text>
    </comment>
    <comment ref="N66" authorId="0" shapeId="0">
      <text>
        <r>
          <rPr>
            <b/>
            <sz val="9"/>
            <color indexed="81"/>
            <rFont val="Tahoma"/>
            <family val="2"/>
          </rPr>
          <t>Ariel Leonel Melo:</t>
        </r>
        <r>
          <rPr>
            <sz val="9"/>
            <color indexed="81"/>
            <rFont val="Tahoma"/>
            <family val="2"/>
          </rPr>
          <t xml:space="preserve">
De 1 a 5, siendo 5 mucho y 1 nada, qué tanto puedo usar mi fortaleza 4 para defenderme de la amenaza 2 identificada en el entorno?</t>
        </r>
      </text>
    </comment>
    <comment ref="O66" authorId="0" shapeId="0">
      <text>
        <r>
          <rPr>
            <b/>
            <sz val="9"/>
            <color indexed="81"/>
            <rFont val="Tahoma"/>
            <family val="2"/>
          </rPr>
          <t>Ariel Leonel Melo:</t>
        </r>
        <r>
          <rPr>
            <sz val="9"/>
            <color indexed="81"/>
            <rFont val="Tahoma"/>
            <family val="2"/>
          </rPr>
          <t xml:space="preserve">
De 1 a 5, siendo 5 mucho y 1 nada, qué tanto puedo usar mi fortaleza 4 para defenderme de la amenaza 3 identificada en el entorno?</t>
        </r>
      </text>
    </comment>
    <comment ref="P66" authorId="0" shapeId="0">
      <text>
        <r>
          <rPr>
            <b/>
            <sz val="9"/>
            <color indexed="81"/>
            <rFont val="Tahoma"/>
            <family val="2"/>
          </rPr>
          <t>Ariel Leonel Melo:</t>
        </r>
        <r>
          <rPr>
            <sz val="9"/>
            <color indexed="81"/>
            <rFont val="Tahoma"/>
            <family val="2"/>
          </rPr>
          <t xml:space="preserve">
De 1 a 5, siendo 5 mucho y 1 nada, qué tanto puedo usar mi fortaleza 4 para defenderme de la amenaza 4 identificada en el entorno?</t>
        </r>
      </text>
    </comment>
    <comment ref="Q66" authorId="0" shapeId="0">
      <text>
        <r>
          <rPr>
            <b/>
            <sz val="9"/>
            <color indexed="81"/>
            <rFont val="Tahoma"/>
            <family val="2"/>
          </rPr>
          <t>Ariel Leonel Melo:</t>
        </r>
        <r>
          <rPr>
            <sz val="9"/>
            <color indexed="81"/>
            <rFont val="Tahoma"/>
            <family val="2"/>
          </rPr>
          <t xml:space="preserve">
De 1 a 5, siendo 5 mucho y 1 nada, qué tanto puedo usar mi fortaleza 4 para defenderme de la amenaza 5 identificada en el entorno?</t>
        </r>
      </text>
    </comment>
    <comment ref="R66" authorId="0" shapeId="0">
      <text>
        <r>
          <rPr>
            <b/>
            <sz val="9"/>
            <color indexed="81"/>
            <rFont val="Tahoma"/>
            <family val="2"/>
          </rPr>
          <t>Ariel Leonel Melo:</t>
        </r>
        <r>
          <rPr>
            <sz val="9"/>
            <color indexed="81"/>
            <rFont val="Tahoma"/>
            <family val="2"/>
          </rPr>
          <t xml:space="preserve">
De 1 a 5, siendo 5 mucho y 1 nada, qué tanto puedo usar mi fortaleza 4 para defenderme de la amenaza 6 identificada en el entorno?</t>
        </r>
      </text>
    </comment>
    <comment ref="S66" authorId="0" shapeId="0">
      <text>
        <r>
          <rPr>
            <b/>
            <sz val="9"/>
            <color indexed="81"/>
            <rFont val="Tahoma"/>
            <family val="2"/>
          </rPr>
          <t>Ariel Leonel Melo:</t>
        </r>
        <r>
          <rPr>
            <sz val="9"/>
            <color indexed="81"/>
            <rFont val="Tahoma"/>
            <family val="2"/>
          </rPr>
          <t xml:space="preserve">
De 1 a 5, siendo 5 mucho y 1 nada, qué tanto puedo usar mi fortaleza 4 para defenderme de la amenaza 7 identificada en el entorno?</t>
        </r>
      </text>
    </comment>
    <comment ref="E67" authorId="0" shapeId="0">
      <text>
        <r>
          <rPr>
            <b/>
            <sz val="9"/>
            <color indexed="81"/>
            <rFont val="Tahoma"/>
            <family val="2"/>
          </rPr>
          <t>Ariel Leonel Melo:</t>
        </r>
        <r>
          <rPr>
            <sz val="9"/>
            <color indexed="81"/>
            <rFont val="Tahoma"/>
            <family val="2"/>
          </rPr>
          <t xml:space="preserve">
De 1 a 5, siendo 5 mucho y 1 nada, qué tanto puedo usar mi fortaleza 5 para sacar ventaja de la oportunidad 1 identificada en el entorno?</t>
        </r>
      </text>
    </comment>
    <comment ref="F67" authorId="0" shapeId="0">
      <text>
        <r>
          <rPr>
            <b/>
            <sz val="9"/>
            <color indexed="81"/>
            <rFont val="Tahoma"/>
            <family val="2"/>
          </rPr>
          <t>Ariel Leonel Melo:</t>
        </r>
        <r>
          <rPr>
            <sz val="9"/>
            <color indexed="81"/>
            <rFont val="Tahoma"/>
            <family val="2"/>
          </rPr>
          <t xml:space="preserve">
De 1 a 5, siendo 5 mucho y 1 nada, qué tanto puedo usar mi fortaleza 5 para sacar ventaja de la oportunidad 2 identificada en el entorno?</t>
        </r>
      </text>
    </comment>
    <comment ref="G67" authorId="0" shapeId="0">
      <text>
        <r>
          <rPr>
            <b/>
            <sz val="9"/>
            <color indexed="81"/>
            <rFont val="Tahoma"/>
            <family val="2"/>
          </rPr>
          <t>Ariel Leonel Melo:</t>
        </r>
        <r>
          <rPr>
            <sz val="9"/>
            <color indexed="81"/>
            <rFont val="Tahoma"/>
            <family val="2"/>
          </rPr>
          <t xml:space="preserve">
De 1 a 5, siendo 5 mucho y 1 nada, qué tanto puedo usar mi fortaleza 5 para sacar ventaja de la oportunidad 3 identificada en el entorno?</t>
        </r>
      </text>
    </comment>
    <comment ref="H67" authorId="0" shapeId="0">
      <text>
        <r>
          <rPr>
            <b/>
            <sz val="9"/>
            <color indexed="81"/>
            <rFont val="Tahoma"/>
            <family val="2"/>
          </rPr>
          <t>Ariel Leonel Melo:</t>
        </r>
        <r>
          <rPr>
            <sz val="9"/>
            <color indexed="81"/>
            <rFont val="Tahoma"/>
            <family val="2"/>
          </rPr>
          <t xml:space="preserve">
De 1 a 5, siendo 5 mucho y 1 nada, qué tanto puedo usar mi fortaleza 5 para sacar ventaja de la oportunidad 4 identificada en el entorno?</t>
        </r>
      </text>
    </comment>
    <comment ref="I67" authorId="0" shapeId="0">
      <text>
        <r>
          <rPr>
            <b/>
            <sz val="9"/>
            <color indexed="81"/>
            <rFont val="Tahoma"/>
            <family val="2"/>
          </rPr>
          <t>Ariel Leonel Melo:</t>
        </r>
        <r>
          <rPr>
            <sz val="9"/>
            <color indexed="81"/>
            <rFont val="Tahoma"/>
            <family val="2"/>
          </rPr>
          <t xml:space="preserve">
De 1 a 5, siendo 5 mucho y 5 nada, qué tanto puedo usar mi fortaleza 1 para sacar ventaja de la oportunidad 5 identificada en el entorno?</t>
        </r>
      </text>
    </comment>
    <comment ref="J67" authorId="0" shapeId="0">
      <text>
        <r>
          <rPr>
            <b/>
            <sz val="9"/>
            <color indexed="81"/>
            <rFont val="Tahoma"/>
            <family val="2"/>
          </rPr>
          <t>Ariel Leonel Melo:</t>
        </r>
        <r>
          <rPr>
            <sz val="9"/>
            <color indexed="81"/>
            <rFont val="Tahoma"/>
            <family val="2"/>
          </rPr>
          <t xml:space="preserve">
De 1 a 5, siendo 5 mucho y 1 nada, qué tanto puedo usar mi fortaleza 5 para sacar ventaja de la oportunidad 6 identificada en el entorno?</t>
        </r>
      </text>
    </comment>
    <comment ref="K67" authorId="0" shapeId="0">
      <text>
        <r>
          <rPr>
            <b/>
            <sz val="9"/>
            <color indexed="81"/>
            <rFont val="Tahoma"/>
            <family val="2"/>
          </rPr>
          <t>Ariel Leonel Melo:</t>
        </r>
        <r>
          <rPr>
            <sz val="9"/>
            <color indexed="81"/>
            <rFont val="Tahoma"/>
            <family val="2"/>
          </rPr>
          <t xml:space="preserve">
De 1 a 5, siendo 5 mucho y 1 nada, qué tanto puedo usar mi fortaleza 5 para sacar ventaja de la oportunidad 7 identificada en el entorno?</t>
        </r>
      </text>
    </comment>
    <comment ref="M67" authorId="1" shapeId="0">
      <text>
        <r>
          <rPr>
            <b/>
            <sz val="9"/>
            <color indexed="81"/>
            <rFont val="Tahoma"/>
            <family val="2"/>
          </rPr>
          <t>Any Johanna Ayala Acuña:</t>
        </r>
        <r>
          <rPr>
            <sz val="9"/>
            <color indexed="81"/>
            <rFont val="Tahoma"/>
            <family val="2"/>
          </rPr>
          <t xml:space="preserve">
De 1 a 5, siendo 5 mucho y 1 nada, qué tanto puedo usar mi fortaleza 5 para defenderme de la amenaza 1 identificada en el entorno?</t>
        </r>
      </text>
    </comment>
    <comment ref="N67" authorId="0" shapeId="0">
      <text>
        <r>
          <rPr>
            <b/>
            <sz val="9"/>
            <color indexed="81"/>
            <rFont val="Tahoma"/>
            <family val="2"/>
          </rPr>
          <t>Ariel Leonel Melo:</t>
        </r>
        <r>
          <rPr>
            <sz val="9"/>
            <color indexed="81"/>
            <rFont val="Tahoma"/>
            <family val="2"/>
          </rPr>
          <t xml:space="preserve">
De 1 a 5, siendo 5 mucho y 1 nada, qué tanto puedo usar mi fortaleza 5 para defenderme de la amenaza 2 identificada en el entorno?</t>
        </r>
      </text>
    </comment>
    <comment ref="O67" authorId="0" shapeId="0">
      <text>
        <r>
          <rPr>
            <b/>
            <sz val="9"/>
            <color indexed="81"/>
            <rFont val="Tahoma"/>
            <family val="2"/>
          </rPr>
          <t>Ariel Leonel Melo:</t>
        </r>
        <r>
          <rPr>
            <sz val="9"/>
            <color indexed="81"/>
            <rFont val="Tahoma"/>
            <family val="2"/>
          </rPr>
          <t xml:space="preserve">
De 1 a 5, siendo 5 mucho y 1 nada, qué tanto puedo usar mi fortaleza 5 para defenderme de la amenaza 3 identificada en el entorno?</t>
        </r>
      </text>
    </comment>
    <comment ref="P67" authorId="0" shapeId="0">
      <text>
        <r>
          <rPr>
            <b/>
            <sz val="9"/>
            <color indexed="81"/>
            <rFont val="Tahoma"/>
            <family val="2"/>
          </rPr>
          <t>Ariel Leonel Melo:</t>
        </r>
        <r>
          <rPr>
            <sz val="9"/>
            <color indexed="81"/>
            <rFont val="Tahoma"/>
            <family val="2"/>
          </rPr>
          <t xml:space="preserve">
De 1 a 5, siendo 5 mucho y 1 nada, qué tanto puedo usar mi fortaleza 5 para defenderme de la amenaza 4 identificada en el entorno?</t>
        </r>
      </text>
    </comment>
    <comment ref="Q67" authorId="0" shapeId="0">
      <text>
        <r>
          <rPr>
            <b/>
            <sz val="9"/>
            <color indexed="81"/>
            <rFont val="Tahoma"/>
            <family val="2"/>
          </rPr>
          <t>Ariel Leonel Melo:</t>
        </r>
        <r>
          <rPr>
            <sz val="9"/>
            <color indexed="81"/>
            <rFont val="Tahoma"/>
            <family val="2"/>
          </rPr>
          <t xml:space="preserve">
De 1 a 5, siendo 5 mucho y 1 nada, qué tanto puedo usar mi fortaleza 5 para defenderme de la amenaza 5 identificada en el entorno?</t>
        </r>
      </text>
    </comment>
    <comment ref="R67" authorId="0" shapeId="0">
      <text>
        <r>
          <rPr>
            <b/>
            <sz val="9"/>
            <color indexed="81"/>
            <rFont val="Tahoma"/>
            <family val="2"/>
          </rPr>
          <t>Ariel Leonel Melo:</t>
        </r>
        <r>
          <rPr>
            <sz val="9"/>
            <color indexed="81"/>
            <rFont val="Tahoma"/>
            <family val="2"/>
          </rPr>
          <t xml:space="preserve">
De 1 a 5, siendo 5 mucho y 1 nada, qué tanto puedo usar mi fortaleza 5 para defenderme de la amenaza 6 identificada en el entorno?</t>
        </r>
      </text>
    </comment>
    <comment ref="S67" authorId="0" shapeId="0">
      <text>
        <r>
          <rPr>
            <b/>
            <sz val="9"/>
            <color indexed="81"/>
            <rFont val="Tahoma"/>
            <family val="2"/>
          </rPr>
          <t>Ariel Leonel Melo:</t>
        </r>
        <r>
          <rPr>
            <sz val="9"/>
            <color indexed="81"/>
            <rFont val="Tahoma"/>
            <family val="2"/>
          </rPr>
          <t xml:space="preserve">
De 1 a 5, siendo 5 mucho y 1 nada, qué tanto puedo usar mi fortaleza 5 para defenderme de la amenaza 7 identificada en el entorno?</t>
        </r>
      </text>
    </comment>
    <comment ref="E68" authorId="0" shapeId="0">
      <text>
        <r>
          <rPr>
            <b/>
            <sz val="9"/>
            <color indexed="81"/>
            <rFont val="Tahoma"/>
            <family val="2"/>
          </rPr>
          <t>Ariel Leonel Melo:</t>
        </r>
        <r>
          <rPr>
            <sz val="9"/>
            <color indexed="81"/>
            <rFont val="Tahoma"/>
            <family val="2"/>
          </rPr>
          <t xml:space="preserve">
De 1 a 5, siendo 5 mucho y 1 nada, qué tanto puedo usar mi fortaleza 6 para sacar ventaja de la oportunidad 1 identificada en el entorno?</t>
        </r>
      </text>
    </comment>
    <comment ref="F68" authorId="0" shapeId="0">
      <text>
        <r>
          <rPr>
            <b/>
            <sz val="9"/>
            <color indexed="81"/>
            <rFont val="Tahoma"/>
            <family val="2"/>
          </rPr>
          <t>Ariel Leonel Melo:</t>
        </r>
        <r>
          <rPr>
            <sz val="9"/>
            <color indexed="81"/>
            <rFont val="Tahoma"/>
            <family val="2"/>
          </rPr>
          <t xml:space="preserve">
De 1 a 5, siendo 5 mucho y 1 nada, qué tanto puedo usar mi fortaleza 6 para sacar ventaja de la oportunidad 2 identificada en el entorno?</t>
        </r>
      </text>
    </comment>
    <comment ref="G68" authorId="0" shapeId="0">
      <text>
        <r>
          <rPr>
            <b/>
            <sz val="9"/>
            <color indexed="81"/>
            <rFont val="Tahoma"/>
            <family val="2"/>
          </rPr>
          <t>Ariel Leonel Melo:</t>
        </r>
        <r>
          <rPr>
            <sz val="9"/>
            <color indexed="81"/>
            <rFont val="Tahoma"/>
            <family val="2"/>
          </rPr>
          <t xml:space="preserve">
De 1 a 5, siendo 5 mucho y 1 nada, qué tanto puedo usar mi fortaleza 6 para sacar ventaja de la oportunidad 3 identificada en el entorno?</t>
        </r>
      </text>
    </comment>
    <comment ref="H68" authorId="0" shapeId="0">
      <text>
        <r>
          <rPr>
            <b/>
            <sz val="9"/>
            <color indexed="81"/>
            <rFont val="Tahoma"/>
            <family val="2"/>
          </rPr>
          <t>Ariel Leonel Melo:</t>
        </r>
        <r>
          <rPr>
            <sz val="9"/>
            <color indexed="81"/>
            <rFont val="Tahoma"/>
            <family val="2"/>
          </rPr>
          <t xml:space="preserve">
De 1 a 5, siendo 5 mucho y 1 nada, qué tanto puedo usar mi fortaleza 6 para sacar ventaja de la oportunidad 4 identificada en el entorno?</t>
        </r>
      </text>
    </comment>
    <comment ref="I68" authorId="0" shapeId="0">
      <text>
        <r>
          <rPr>
            <b/>
            <sz val="9"/>
            <color indexed="81"/>
            <rFont val="Tahoma"/>
            <family val="2"/>
          </rPr>
          <t>Ariel Leonel Melo:</t>
        </r>
        <r>
          <rPr>
            <sz val="9"/>
            <color indexed="81"/>
            <rFont val="Tahoma"/>
            <family val="2"/>
          </rPr>
          <t xml:space="preserve">
De 1 a 5, siendo 5 mucho y 6 nada, qué tanto puedo usar mi fortaleza 1 para sacar ventaja de la oportunidad 5 identificada en el entorno?</t>
        </r>
      </text>
    </comment>
    <comment ref="J68" authorId="0" shapeId="0">
      <text>
        <r>
          <rPr>
            <b/>
            <sz val="9"/>
            <color indexed="81"/>
            <rFont val="Tahoma"/>
            <family val="2"/>
          </rPr>
          <t>Ariel Leonel Melo:</t>
        </r>
        <r>
          <rPr>
            <sz val="9"/>
            <color indexed="81"/>
            <rFont val="Tahoma"/>
            <family val="2"/>
          </rPr>
          <t xml:space="preserve">
De 1 a 5, siendo 5 mucho y 1 nada, qué tanto puedo usar mi fortaleza 6 para sacar ventaja de la oportunidad 6 identificada en el entorno?</t>
        </r>
      </text>
    </comment>
    <comment ref="K68" authorId="0" shapeId="0">
      <text>
        <r>
          <rPr>
            <b/>
            <sz val="9"/>
            <color indexed="81"/>
            <rFont val="Tahoma"/>
            <family val="2"/>
          </rPr>
          <t>Ariel Leonel Melo:</t>
        </r>
        <r>
          <rPr>
            <sz val="9"/>
            <color indexed="81"/>
            <rFont val="Tahoma"/>
            <family val="2"/>
          </rPr>
          <t xml:space="preserve">
De 1 a 5, siendo 5 mucho y 1 nada, qué tanto puedo usar mi fortaleza 6 para sacar ventaja de la oportunidad 7 identificada en el entorno?</t>
        </r>
      </text>
    </comment>
    <comment ref="M68" authorId="1" shapeId="0">
      <text>
        <r>
          <rPr>
            <b/>
            <sz val="9"/>
            <color indexed="81"/>
            <rFont val="Tahoma"/>
            <family val="2"/>
          </rPr>
          <t>Any Johanna Ayala Acuña:</t>
        </r>
        <r>
          <rPr>
            <sz val="9"/>
            <color indexed="81"/>
            <rFont val="Tahoma"/>
            <family val="2"/>
          </rPr>
          <t xml:space="preserve">
De 1 a 5, siendo 5 mucho y 1 nada, qué tanto puedo usar mi fortaleza 6 para defenderme de la amenaza 1 identificada en el entorno?</t>
        </r>
      </text>
    </comment>
    <comment ref="N68" authorId="0" shapeId="0">
      <text>
        <r>
          <rPr>
            <b/>
            <sz val="9"/>
            <color indexed="81"/>
            <rFont val="Tahoma"/>
            <family val="2"/>
          </rPr>
          <t>Ariel Leonel Melo:</t>
        </r>
        <r>
          <rPr>
            <sz val="9"/>
            <color indexed="81"/>
            <rFont val="Tahoma"/>
            <family val="2"/>
          </rPr>
          <t xml:space="preserve">
De 1 a 5, siendo 5 mucho y 1 nada, qué tanto puedo usar mi fortaleza 6 para defenderme de la amenaza 2 identificada en el entorno?</t>
        </r>
      </text>
    </comment>
    <comment ref="O68" authorId="0" shapeId="0">
      <text>
        <r>
          <rPr>
            <b/>
            <sz val="9"/>
            <color indexed="81"/>
            <rFont val="Tahoma"/>
            <family val="2"/>
          </rPr>
          <t>Ariel Leonel Melo:</t>
        </r>
        <r>
          <rPr>
            <sz val="9"/>
            <color indexed="81"/>
            <rFont val="Tahoma"/>
            <family val="2"/>
          </rPr>
          <t xml:space="preserve">
De 1 a 5, siendo 5 mucho y 1 nada, qué tanto puedo usar mi fortaleza 6 para defenderme de la amenaza 3 identificada en el entorno?</t>
        </r>
      </text>
    </comment>
    <comment ref="P68" authorId="0" shapeId="0">
      <text>
        <r>
          <rPr>
            <b/>
            <sz val="9"/>
            <color indexed="81"/>
            <rFont val="Tahoma"/>
            <family val="2"/>
          </rPr>
          <t>Ariel Leonel Melo:</t>
        </r>
        <r>
          <rPr>
            <sz val="9"/>
            <color indexed="81"/>
            <rFont val="Tahoma"/>
            <family val="2"/>
          </rPr>
          <t xml:space="preserve">
De 1 a 5, siendo 5 mucho y 1 nada, qué tanto puedo usar mi fortaleza 6 para defenderme de la amenaza 4 identificada en el entorno?</t>
        </r>
      </text>
    </comment>
    <comment ref="Q68" authorId="0" shapeId="0">
      <text>
        <r>
          <rPr>
            <b/>
            <sz val="9"/>
            <color indexed="81"/>
            <rFont val="Tahoma"/>
            <family val="2"/>
          </rPr>
          <t>Ariel Leonel Melo:</t>
        </r>
        <r>
          <rPr>
            <sz val="9"/>
            <color indexed="81"/>
            <rFont val="Tahoma"/>
            <family val="2"/>
          </rPr>
          <t xml:space="preserve">
De 1 a 5, siendo 5 mucho y 1 nada, qué tanto puedo usar mi fortaleza 6 para defenderme de la amenaza 5 identificada en el entorno?</t>
        </r>
      </text>
    </comment>
    <comment ref="R68" authorId="0" shapeId="0">
      <text>
        <r>
          <rPr>
            <b/>
            <sz val="9"/>
            <color indexed="81"/>
            <rFont val="Tahoma"/>
            <family val="2"/>
          </rPr>
          <t>Ariel Leonel Melo:</t>
        </r>
        <r>
          <rPr>
            <sz val="9"/>
            <color indexed="81"/>
            <rFont val="Tahoma"/>
            <family val="2"/>
          </rPr>
          <t xml:space="preserve">
De 1 a 5, siendo 5 mucho y 1 nada, qué tanto puedo usar mi fortaleza 6 para defenderme de la amenaza 6 identificada en el entorno?</t>
        </r>
      </text>
    </comment>
    <comment ref="S68" authorId="0" shapeId="0">
      <text>
        <r>
          <rPr>
            <b/>
            <sz val="9"/>
            <color indexed="81"/>
            <rFont val="Tahoma"/>
            <family val="2"/>
          </rPr>
          <t>Ariel Leonel Melo:</t>
        </r>
        <r>
          <rPr>
            <sz val="9"/>
            <color indexed="81"/>
            <rFont val="Tahoma"/>
            <family val="2"/>
          </rPr>
          <t xml:space="preserve">
De 1 a 5, siendo 5 mucho y 1 nada, qué tanto puedo usar mi fortaleza 6 para defenderme de la amenaza 7 identificada en el entorno?</t>
        </r>
      </text>
    </comment>
    <comment ref="E69" authorId="0" shapeId="0">
      <text>
        <r>
          <rPr>
            <b/>
            <sz val="9"/>
            <color indexed="81"/>
            <rFont val="Tahoma"/>
            <family val="2"/>
          </rPr>
          <t>Ariel Leonel Melo:</t>
        </r>
        <r>
          <rPr>
            <sz val="9"/>
            <color indexed="81"/>
            <rFont val="Tahoma"/>
            <family val="2"/>
          </rPr>
          <t xml:space="preserve">
De 1 a 5, siendo 5 mucho y 1 nada, qué tanto puedo usar mi fortaleza 7 para sacar ventaja de la oportunidad 1 identificada en el entorno?</t>
        </r>
      </text>
    </comment>
    <comment ref="F69" authorId="0" shapeId="0">
      <text>
        <r>
          <rPr>
            <b/>
            <sz val="9"/>
            <color indexed="81"/>
            <rFont val="Tahoma"/>
            <family val="2"/>
          </rPr>
          <t>Ariel Leonel Melo:</t>
        </r>
        <r>
          <rPr>
            <sz val="9"/>
            <color indexed="81"/>
            <rFont val="Tahoma"/>
            <family val="2"/>
          </rPr>
          <t xml:space="preserve">
De 1 a 5, siendo 5 mucho y 1 nada, qué tanto puedo usar mi fortaleza 7 para sacar ventaja de la oportunidad 2 identificada en el entorno?</t>
        </r>
      </text>
    </comment>
    <comment ref="G69" authorId="0" shapeId="0">
      <text>
        <r>
          <rPr>
            <b/>
            <sz val="9"/>
            <color indexed="81"/>
            <rFont val="Tahoma"/>
            <family val="2"/>
          </rPr>
          <t>Ariel Leonel Melo:</t>
        </r>
        <r>
          <rPr>
            <sz val="9"/>
            <color indexed="81"/>
            <rFont val="Tahoma"/>
            <family val="2"/>
          </rPr>
          <t xml:space="preserve">
De 1 a 5, siendo 5 mucho y 1 nada, qué tanto puedo usar mi fortaleza 67 para sacar ventaja de la oportunidad 3 identificada en el entorno?</t>
        </r>
      </text>
    </comment>
    <comment ref="H69" authorId="0" shapeId="0">
      <text>
        <r>
          <rPr>
            <b/>
            <sz val="9"/>
            <color indexed="81"/>
            <rFont val="Tahoma"/>
            <family val="2"/>
          </rPr>
          <t>Ariel Leonel Melo:</t>
        </r>
        <r>
          <rPr>
            <sz val="9"/>
            <color indexed="81"/>
            <rFont val="Tahoma"/>
            <family val="2"/>
          </rPr>
          <t xml:space="preserve">
De 1 a 5, siendo 5 mucho y 1 nada, qué tanto puedo usar mi fortaleza 7 para sacar ventaja de la oportunidad 4 identificada en el entorno?</t>
        </r>
      </text>
    </comment>
    <comment ref="I69" authorId="0" shapeId="0">
      <text>
        <r>
          <rPr>
            <b/>
            <sz val="9"/>
            <color indexed="81"/>
            <rFont val="Tahoma"/>
            <family val="2"/>
          </rPr>
          <t>Ariel Leonel Melo:</t>
        </r>
        <r>
          <rPr>
            <sz val="9"/>
            <color indexed="81"/>
            <rFont val="Tahoma"/>
            <family val="2"/>
          </rPr>
          <t xml:space="preserve">
De 1 a 5, siendo 5 mucho y 7 nada, qué tanto puedo usar mi fortaleza 1 para sacar ventaja de la oportunidad 5 identificada en el entorno?</t>
        </r>
      </text>
    </comment>
    <comment ref="J69" authorId="0" shapeId="0">
      <text>
        <r>
          <rPr>
            <b/>
            <sz val="9"/>
            <color indexed="81"/>
            <rFont val="Tahoma"/>
            <family val="2"/>
          </rPr>
          <t>Ariel Leonel Melo:</t>
        </r>
        <r>
          <rPr>
            <sz val="9"/>
            <color indexed="81"/>
            <rFont val="Tahoma"/>
            <family val="2"/>
          </rPr>
          <t xml:space="preserve">
De 1 a 5, siendo 5 mucho y 1 nada, qué tanto puedo usar mi fortaleza 7 para sacar ventaja de la oportunidad 6 identificada en el entorno?</t>
        </r>
      </text>
    </comment>
    <comment ref="K69" authorId="0" shapeId="0">
      <text>
        <r>
          <rPr>
            <b/>
            <sz val="9"/>
            <color indexed="81"/>
            <rFont val="Tahoma"/>
            <family val="2"/>
          </rPr>
          <t>Ariel Leonel Melo:</t>
        </r>
        <r>
          <rPr>
            <sz val="9"/>
            <color indexed="81"/>
            <rFont val="Tahoma"/>
            <family val="2"/>
          </rPr>
          <t xml:space="preserve">
De 1 a 5, siendo 5 mucho y 1 nada, qué tanto puedo usar mi fortaleza 7 para sacar ventaja de la oportunidad 7 identificada en el entorno?</t>
        </r>
      </text>
    </comment>
    <comment ref="M69" authorId="1" shapeId="0">
      <text>
        <r>
          <rPr>
            <b/>
            <sz val="9"/>
            <color indexed="81"/>
            <rFont val="Tahoma"/>
            <family val="2"/>
          </rPr>
          <t>Any Johanna Ayala Acuña:</t>
        </r>
        <r>
          <rPr>
            <sz val="9"/>
            <color indexed="81"/>
            <rFont val="Tahoma"/>
            <family val="2"/>
          </rPr>
          <t xml:space="preserve">
De 1 a 5, siendo 5 mucho y 1 nada, qué tanto puedo usar mi fortaleza 7
 para defenderme de la amenaza 1 identificada en el entorno?</t>
        </r>
      </text>
    </comment>
    <comment ref="N69" authorId="0" shapeId="0">
      <text>
        <r>
          <rPr>
            <b/>
            <sz val="9"/>
            <color indexed="81"/>
            <rFont val="Tahoma"/>
            <family val="2"/>
          </rPr>
          <t>Ariel Leonel Melo:</t>
        </r>
        <r>
          <rPr>
            <sz val="9"/>
            <color indexed="81"/>
            <rFont val="Tahoma"/>
            <family val="2"/>
          </rPr>
          <t xml:space="preserve">
De 1 a 5, siendo 5 mucho y 1 nada, qué tanto puedo usar mi fortaleza 7 para defenderme de la amenaza 2 identificada en el entorno?</t>
        </r>
      </text>
    </comment>
    <comment ref="O69" authorId="0" shapeId="0">
      <text>
        <r>
          <rPr>
            <b/>
            <sz val="9"/>
            <color indexed="81"/>
            <rFont val="Tahoma"/>
            <family val="2"/>
          </rPr>
          <t>Ariel Leonel Melo:</t>
        </r>
        <r>
          <rPr>
            <sz val="9"/>
            <color indexed="81"/>
            <rFont val="Tahoma"/>
            <family val="2"/>
          </rPr>
          <t xml:space="preserve">
De 1 a 5, siendo 5 mucho y 1 nada, qué tanto puedo usar mi fortaleza 7 para defenderme de la amenaza 3 identificada en el entorno?</t>
        </r>
      </text>
    </comment>
    <comment ref="P69" authorId="0" shapeId="0">
      <text>
        <r>
          <rPr>
            <b/>
            <sz val="9"/>
            <color indexed="81"/>
            <rFont val="Tahoma"/>
            <family val="2"/>
          </rPr>
          <t>Ariel Leonel Melo:</t>
        </r>
        <r>
          <rPr>
            <sz val="9"/>
            <color indexed="81"/>
            <rFont val="Tahoma"/>
            <family val="2"/>
          </rPr>
          <t xml:space="preserve">
De 1 a 5, siendo 5 mucho y 1 nada, qué tanto puedo usar mi fortaleza 7 para defenderme de la amenaza 4 identificada en el entorno?</t>
        </r>
      </text>
    </comment>
    <comment ref="Q69" authorId="0" shapeId="0">
      <text>
        <r>
          <rPr>
            <b/>
            <sz val="9"/>
            <color indexed="81"/>
            <rFont val="Tahoma"/>
            <family val="2"/>
          </rPr>
          <t>Ariel Leonel Melo:</t>
        </r>
        <r>
          <rPr>
            <sz val="9"/>
            <color indexed="81"/>
            <rFont val="Tahoma"/>
            <family val="2"/>
          </rPr>
          <t xml:space="preserve">
De 1 a 5, siendo 5 mucho y 1 nada, qué tanto puedo usar mi fortaleza 7 para defenderme de la amenaza 5 identificada en el entorno?</t>
        </r>
      </text>
    </comment>
    <comment ref="R69" authorId="0" shapeId="0">
      <text>
        <r>
          <rPr>
            <b/>
            <sz val="9"/>
            <color indexed="81"/>
            <rFont val="Tahoma"/>
            <family val="2"/>
          </rPr>
          <t>Ariel Leonel Melo:</t>
        </r>
        <r>
          <rPr>
            <sz val="9"/>
            <color indexed="81"/>
            <rFont val="Tahoma"/>
            <family val="2"/>
          </rPr>
          <t xml:space="preserve">
De 1 a 5, siendo 5 mucho y 1 nada, qué tanto puedo usar mi fortaleza 7 para defenderme de la amenaza 6 identificada en el entorno?</t>
        </r>
      </text>
    </comment>
    <comment ref="S69" authorId="0" shapeId="0">
      <text>
        <r>
          <rPr>
            <b/>
            <sz val="9"/>
            <color indexed="81"/>
            <rFont val="Tahoma"/>
            <family val="2"/>
          </rPr>
          <t>Ariel Leonel Melo:</t>
        </r>
        <r>
          <rPr>
            <sz val="9"/>
            <color indexed="81"/>
            <rFont val="Tahoma"/>
            <family val="2"/>
          </rPr>
          <t xml:space="preserve">
De 1 a 5, siendo 5 mucho y 1 nada, qué tanto puedo usar mi fortaleza 7 para defenderme de la amenaza 7 identificada en el entorno?</t>
        </r>
      </text>
    </comment>
    <comment ref="E72" authorId="0" shapeId="0">
      <text>
        <r>
          <rPr>
            <b/>
            <sz val="9"/>
            <color indexed="81"/>
            <rFont val="Tahoma"/>
            <family val="2"/>
          </rPr>
          <t>Ariel Leonel Melo:</t>
        </r>
        <r>
          <rPr>
            <sz val="9"/>
            <color indexed="81"/>
            <rFont val="Tahoma"/>
            <family val="2"/>
          </rPr>
          <t xml:space="preserve">
De 1 a 5, siendo 5 mucho y 1 nada, qué tanto puedo aprovechar la oportunidad 1 identificada en el entorno, para disminuir mi debilidad 1 ?</t>
        </r>
      </text>
    </comment>
    <comment ref="F72" authorId="0" shapeId="0">
      <text>
        <r>
          <rPr>
            <b/>
            <sz val="9"/>
            <color indexed="81"/>
            <rFont val="Tahoma"/>
            <family val="2"/>
          </rPr>
          <t>Ariel Leonel Melo:</t>
        </r>
        <r>
          <rPr>
            <sz val="9"/>
            <color indexed="81"/>
            <rFont val="Tahoma"/>
            <family val="2"/>
          </rPr>
          <t xml:space="preserve">
De 1 a 5, siendo 5 mucho y 1 nada, qué tanto puedo aprovechar la oportunidad 2 identificada en el entorno, para disminuir mi debilidad 1 ?</t>
        </r>
      </text>
    </comment>
    <comment ref="G72" authorId="0" shapeId="0">
      <text>
        <r>
          <rPr>
            <b/>
            <sz val="9"/>
            <color indexed="81"/>
            <rFont val="Tahoma"/>
            <family val="2"/>
          </rPr>
          <t>Ariel Leonel Melo:</t>
        </r>
        <r>
          <rPr>
            <sz val="9"/>
            <color indexed="81"/>
            <rFont val="Tahoma"/>
            <family val="2"/>
          </rPr>
          <t xml:space="preserve">
De 1 a 5, siendo 5 mucho y 1 nada, qué tanto puedo aprovechar la oportunidad 3 identificada en el entorno, para disminuir mi debilidad 1 ?</t>
        </r>
      </text>
    </comment>
    <comment ref="H72" authorId="0" shapeId="0">
      <text>
        <r>
          <rPr>
            <b/>
            <sz val="9"/>
            <color indexed="81"/>
            <rFont val="Tahoma"/>
            <family val="2"/>
          </rPr>
          <t>Ariel Leonel Melo:</t>
        </r>
        <r>
          <rPr>
            <sz val="9"/>
            <color indexed="81"/>
            <rFont val="Tahoma"/>
            <family val="2"/>
          </rPr>
          <t xml:space="preserve">
De 1 a 5, siendo 5 mucho y 1 nada, qué tanto puedo aprovechar la oportunidad 4 identificada en el entorno, para disminuir mi debilidad 1 ?</t>
        </r>
      </text>
    </comment>
    <comment ref="I72" authorId="0" shapeId="0">
      <text>
        <r>
          <rPr>
            <b/>
            <sz val="9"/>
            <color indexed="81"/>
            <rFont val="Tahoma"/>
            <family val="2"/>
          </rPr>
          <t>Ariel Leonel Melo:</t>
        </r>
        <r>
          <rPr>
            <sz val="9"/>
            <color indexed="81"/>
            <rFont val="Tahoma"/>
            <family val="2"/>
          </rPr>
          <t xml:space="preserve">
De 1 a 5, siendo 5 mucho y 1 nada, qué tanto puedo aprovechar la oportunidad 5 identificada en el entorno, para disminuir mi debilidad 1 ?</t>
        </r>
      </text>
    </comment>
    <comment ref="J72" authorId="0" shapeId="0">
      <text>
        <r>
          <rPr>
            <b/>
            <sz val="9"/>
            <color indexed="81"/>
            <rFont val="Tahoma"/>
            <family val="2"/>
          </rPr>
          <t>Ariel Leonel Melo:</t>
        </r>
        <r>
          <rPr>
            <sz val="9"/>
            <color indexed="81"/>
            <rFont val="Tahoma"/>
            <family val="2"/>
          </rPr>
          <t xml:space="preserve">
De 1 a 5, siendo 5 mucho y 1 nada, qué tanto puedo aprovechar la oportunidad 6 identificada en el entorno, para disminuir mi debilidad 1 ?</t>
        </r>
      </text>
    </comment>
    <comment ref="K72" authorId="0" shapeId="0">
      <text>
        <r>
          <rPr>
            <b/>
            <sz val="9"/>
            <color indexed="81"/>
            <rFont val="Tahoma"/>
            <family val="2"/>
          </rPr>
          <t>Ariel Leonel Melo:</t>
        </r>
        <r>
          <rPr>
            <sz val="9"/>
            <color indexed="81"/>
            <rFont val="Tahoma"/>
            <family val="2"/>
          </rPr>
          <t xml:space="preserve">
De 1 a 5, siendo 5 mucho y 1 nada, qué tanto puedo aprovechar la oportunidad 7 identificada en el entorno, para disminuir mi debilidad 1 ?</t>
        </r>
      </text>
    </comment>
    <comment ref="M72" authorId="0" shapeId="0">
      <text>
        <r>
          <rPr>
            <b/>
            <sz val="9"/>
            <color indexed="81"/>
            <rFont val="Tahoma"/>
            <family val="2"/>
          </rPr>
          <t>Ariel Leonel Melo:</t>
        </r>
        <r>
          <rPr>
            <sz val="9"/>
            <color indexed="81"/>
            <rFont val="Tahoma"/>
            <family val="2"/>
          </rPr>
          <t xml:space="preserve">
De 1 a 5, siendo 5 mucho y 1 nada, qué tanto impacta la amenaza 1 identificada en el entorno, sobre la debilidad 1 ?</t>
        </r>
      </text>
    </comment>
    <comment ref="N72" authorId="0" shapeId="0">
      <text>
        <r>
          <rPr>
            <b/>
            <sz val="9"/>
            <color indexed="81"/>
            <rFont val="Tahoma"/>
            <family val="2"/>
          </rPr>
          <t>Ariel Leonel Melo:</t>
        </r>
        <r>
          <rPr>
            <sz val="9"/>
            <color indexed="81"/>
            <rFont val="Tahoma"/>
            <family val="2"/>
          </rPr>
          <t xml:space="preserve">
De 1 a 5, siendo 5 mucho y 1 nada, qué tanto impacta la amenaza 2 identificada en el entorno, sobre la debilidad 1 ?</t>
        </r>
      </text>
    </comment>
    <comment ref="O72" authorId="0" shapeId="0">
      <text>
        <r>
          <rPr>
            <b/>
            <sz val="9"/>
            <color indexed="81"/>
            <rFont val="Tahoma"/>
            <family val="2"/>
          </rPr>
          <t>Ariel Leonel Melo:</t>
        </r>
        <r>
          <rPr>
            <sz val="9"/>
            <color indexed="81"/>
            <rFont val="Tahoma"/>
            <family val="2"/>
          </rPr>
          <t xml:space="preserve">
De 1 a 5, siendo 5 mucho y 1 nada, qué tanto impacta la amenaza 3 identificada en el entorno, sobre la debilidad 1 ?</t>
        </r>
      </text>
    </comment>
    <comment ref="P72" authorId="0" shapeId="0">
      <text>
        <r>
          <rPr>
            <b/>
            <sz val="9"/>
            <color indexed="81"/>
            <rFont val="Tahoma"/>
            <family val="2"/>
          </rPr>
          <t>Ariel Leonel Melo:</t>
        </r>
        <r>
          <rPr>
            <sz val="9"/>
            <color indexed="81"/>
            <rFont val="Tahoma"/>
            <family val="2"/>
          </rPr>
          <t xml:space="preserve">
De 1 a 5, siendo 5 mucho y 1 nada, qué tanto impacta la amenaza 4 identificada en el entorno, sobre la debilidad 1 ?</t>
        </r>
      </text>
    </comment>
    <comment ref="Q72" authorId="0" shapeId="0">
      <text>
        <r>
          <rPr>
            <b/>
            <sz val="9"/>
            <color indexed="81"/>
            <rFont val="Tahoma"/>
            <family val="2"/>
          </rPr>
          <t>Ariel Leonel Melo:</t>
        </r>
        <r>
          <rPr>
            <sz val="9"/>
            <color indexed="81"/>
            <rFont val="Tahoma"/>
            <family val="2"/>
          </rPr>
          <t xml:space="preserve">
De 1 a 5, siendo 5 mucho y 1 nada, qué tanto impacta la amenaza 5 identificada en el entorno, sobre la debilidad 1 ?</t>
        </r>
      </text>
    </comment>
    <comment ref="R72" authorId="0" shapeId="0">
      <text>
        <r>
          <rPr>
            <b/>
            <sz val="9"/>
            <color indexed="81"/>
            <rFont val="Tahoma"/>
            <family val="2"/>
          </rPr>
          <t>Ariel Leonel Melo:</t>
        </r>
        <r>
          <rPr>
            <sz val="9"/>
            <color indexed="81"/>
            <rFont val="Tahoma"/>
            <family val="2"/>
          </rPr>
          <t xml:space="preserve">
De 1 a 5, siendo 5 mucho y 1 nada, qué tanto impacta la amenaza 6 identificada en el entorno, sobre la debilidad 1 ?</t>
        </r>
      </text>
    </comment>
    <comment ref="S72" authorId="0" shapeId="0">
      <text>
        <r>
          <rPr>
            <b/>
            <sz val="9"/>
            <color indexed="81"/>
            <rFont val="Tahoma"/>
            <family val="2"/>
          </rPr>
          <t>Ariel Leonel Melo:</t>
        </r>
        <r>
          <rPr>
            <sz val="9"/>
            <color indexed="81"/>
            <rFont val="Tahoma"/>
            <family val="2"/>
          </rPr>
          <t xml:space="preserve">
De 1 a 5, siendo 5 mucho y 1 nada, qué tanto impacta la amenaza 7 identificada en el entorno, sobre la debilidad 1 ?</t>
        </r>
      </text>
    </comment>
    <comment ref="E73" authorId="0" shapeId="0">
      <text>
        <r>
          <rPr>
            <b/>
            <sz val="9"/>
            <color indexed="81"/>
            <rFont val="Tahoma"/>
            <family val="2"/>
          </rPr>
          <t>Ariel Leonel Melo:</t>
        </r>
        <r>
          <rPr>
            <sz val="9"/>
            <color indexed="81"/>
            <rFont val="Tahoma"/>
            <family val="2"/>
          </rPr>
          <t xml:space="preserve">
De 1 a 5, siendo 5 mucho y 1 nada, qué tanto puedo aprovechar la oportunidad 1 identificada en el entorno, para disminuir mi debilidad 2 ?</t>
        </r>
      </text>
    </comment>
    <comment ref="F73" authorId="1" shapeId="0">
      <text>
        <r>
          <rPr>
            <b/>
            <sz val="9"/>
            <color indexed="81"/>
            <rFont val="Tahoma"/>
            <family val="2"/>
          </rPr>
          <t>Any Johanna Ayala Acuña:</t>
        </r>
        <r>
          <rPr>
            <sz val="9"/>
            <color indexed="81"/>
            <rFont val="Tahoma"/>
            <family val="2"/>
          </rPr>
          <t xml:space="preserve">
De 1 a 5, siendo 5 mucho y 1 nada, qué tanto puedo aprovechar la oportunidad 2 identificada en el entorno, para disminuir mi debilidad 2 ?</t>
        </r>
      </text>
    </comment>
    <comment ref="G73" authorId="1" shapeId="0">
      <text>
        <r>
          <rPr>
            <b/>
            <sz val="9"/>
            <color indexed="81"/>
            <rFont val="Tahoma"/>
            <family val="2"/>
          </rPr>
          <t>Any Johanna Ayala Acuña:</t>
        </r>
        <r>
          <rPr>
            <sz val="9"/>
            <color indexed="81"/>
            <rFont val="Tahoma"/>
            <family val="2"/>
          </rPr>
          <t xml:space="preserve">
De 1 a 5, siendo 5 mucho y 1 nada, qué tanto puedo aprovechar la oportunidad 3 identificada en el entorno, para disminuir mi debilidad 2 ?</t>
        </r>
      </text>
    </comment>
    <comment ref="H73" authorId="1" shapeId="0">
      <text>
        <r>
          <rPr>
            <b/>
            <sz val="9"/>
            <color indexed="81"/>
            <rFont val="Tahoma"/>
            <family val="2"/>
          </rPr>
          <t>Any Johanna Ayala Acuña:</t>
        </r>
        <r>
          <rPr>
            <sz val="9"/>
            <color indexed="81"/>
            <rFont val="Tahoma"/>
            <family val="2"/>
          </rPr>
          <t xml:space="preserve">
De 1 a 5, siendo 5 mucho y 1 nada, qué tanto puedo aprovechar la oportunidad 4 identificada en el entorno, para disminuir mi debilidad 2 ?</t>
        </r>
      </text>
    </comment>
    <comment ref="I73" authorId="1" shapeId="0">
      <text>
        <r>
          <rPr>
            <b/>
            <sz val="9"/>
            <color indexed="81"/>
            <rFont val="Tahoma"/>
            <family val="2"/>
          </rPr>
          <t>Any Johanna Ayala Acuña:</t>
        </r>
        <r>
          <rPr>
            <sz val="9"/>
            <color indexed="81"/>
            <rFont val="Tahoma"/>
            <family val="2"/>
          </rPr>
          <t xml:space="preserve">
De 1 a 5, siendo 5 mucho y 1 nada, qué tanto puedo aprovechar la oportunidad 5 identificada en el entorno, para disminuir mi debilidad 2 ?</t>
        </r>
      </text>
    </comment>
    <comment ref="J73" authorId="1" shapeId="0">
      <text>
        <r>
          <rPr>
            <b/>
            <sz val="9"/>
            <color indexed="81"/>
            <rFont val="Tahoma"/>
            <family val="2"/>
          </rPr>
          <t>Any Johanna Ayala Acuña:</t>
        </r>
        <r>
          <rPr>
            <sz val="9"/>
            <color indexed="81"/>
            <rFont val="Tahoma"/>
            <family val="2"/>
          </rPr>
          <t xml:space="preserve">
De 1 a 5, siendo 5 mucho y 1 nada, qué tanto puedo aprovechar la oportunidad 6 identificada en el entorno, para disminuir mi debilidad 2 ?</t>
        </r>
      </text>
    </comment>
    <comment ref="K73" authorId="1" shapeId="0">
      <text>
        <r>
          <rPr>
            <b/>
            <sz val="9"/>
            <color indexed="81"/>
            <rFont val="Tahoma"/>
            <family val="2"/>
          </rPr>
          <t>Any Johanna Ayala Acuña:</t>
        </r>
        <r>
          <rPr>
            <sz val="9"/>
            <color indexed="81"/>
            <rFont val="Tahoma"/>
            <family val="2"/>
          </rPr>
          <t xml:space="preserve">
De 1 a 5, siendo 5 mucho y 1 nada, qué tanto puedo aprovechar la oportunidad 7 identificada en el entorno, para disminuir mi debilidad 2 ?</t>
        </r>
      </text>
    </comment>
    <comment ref="M73" authorId="0" shapeId="0">
      <text>
        <r>
          <rPr>
            <b/>
            <sz val="9"/>
            <color indexed="81"/>
            <rFont val="Tahoma"/>
            <family val="2"/>
          </rPr>
          <t>Ariel Leonel Melo:</t>
        </r>
        <r>
          <rPr>
            <sz val="9"/>
            <color indexed="81"/>
            <rFont val="Tahoma"/>
            <family val="2"/>
          </rPr>
          <t xml:space="preserve">
De 1 a 5, siendo 5 mucho y 1 nada, qué tanto impacta la amenaza 1 identificada en el entorno, sobre la debilidad 2 ?</t>
        </r>
      </text>
    </comment>
    <comment ref="N73" authorId="1" shapeId="0">
      <text>
        <r>
          <rPr>
            <b/>
            <sz val="9"/>
            <color indexed="81"/>
            <rFont val="Tahoma"/>
            <family val="2"/>
          </rPr>
          <t>Any Johanna Ayala Acuña:</t>
        </r>
        <r>
          <rPr>
            <sz val="9"/>
            <color indexed="81"/>
            <rFont val="Tahoma"/>
            <family val="2"/>
          </rPr>
          <t xml:space="preserve">
De 1 a 5, siendo 5 mucho y 1 nada, qué tanto impacta la amenaza 2 identificada en el entorno, sobre la debilidad 2 ?</t>
        </r>
      </text>
    </comment>
    <comment ref="O73" authorId="1" shapeId="0">
      <text>
        <r>
          <rPr>
            <b/>
            <sz val="9"/>
            <color indexed="81"/>
            <rFont val="Tahoma"/>
            <family val="2"/>
          </rPr>
          <t>Any Johanna Ayala Acuña:</t>
        </r>
        <r>
          <rPr>
            <sz val="9"/>
            <color indexed="81"/>
            <rFont val="Tahoma"/>
            <family val="2"/>
          </rPr>
          <t xml:space="preserve">
De 1 a 5, siendo 5 mucho y 1 nada, qué tanto impacta la amenaza 3 identificada en el entorno, sobre la debilidad 2 ?</t>
        </r>
      </text>
    </comment>
    <comment ref="P73" authorId="1" shapeId="0">
      <text>
        <r>
          <rPr>
            <b/>
            <sz val="9"/>
            <color indexed="81"/>
            <rFont val="Tahoma"/>
            <family val="2"/>
          </rPr>
          <t>Any Johanna Ayala Acuña:</t>
        </r>
        <r>
          <rPr>
            <sz val="9"/>
            <color indexed="81"/>
            <rFont val="Tahoma"/>
            <family val="2"/>
          </rPr>
          <t xml:space="preserve">
De 1 a 5, siendo 5 mucho y 1 nada, qué tanto impacta la amenaza 4 identificada en el entorno, sobre la debilidad 2 ?</t>
        </r>
      </text>
    </comment>
    <comment ref="Q73" authorId="1" shapeId="0">
      <text>
        <r>
          <rPr>
            <b/>
            <sz val="9"/>
            <color indexed="81"/>
            <rFont val="Tahoma"/>
            <family val="2"/>
          </rPr>
          <t>Any Johanna Ayala Acuña:</t>
        </r>
        <r>
          <rPr>
            <sz val="9"/>
            <color indexed="81"/>
            <rFont val="Tahoma"/>
            <family val="2"/>
          </rPr>
          <t xml:space="preserve">
De 1 a 5, siendo 5 mucho y 1 nada, qué tanto impacta la amenaza 5 identificada en el entorno, sobre la debilidad 2 ?</t>
        </r>
      </text>
    </comment>
    <comment ref="R73" authorId="1" shapeId="0">
      <text>
        <r>
          <rPr>
            <b/>
            <sz val="9"/>
            <color indexed="81"/>
            <rFont val="Tahoma"/>
            <family val="2"/>
          </rPr>
          <t>Any Johanna Ayala Acuña:</t>
        </r>
        <r>
          <rPr>
            <sz val="9"/>
            <color indexed="81"/>
            <rFont val="Tahoma"/>
            <family val="2"/>
          </rPr>
          <t xml:space="preserve">
De 1 a 5, siendo 5 mucho y 1 nada, qué tanto impacta la amenaza 6 identificada en el entorno, sobre la debilidad 2 ?</t>
        </r>
      </text>
    </comment>
    <comment ref="S73" authorId="1" shapeId="0">
      <text>
        <r>
          <rPr>
            <b/>
            <sz val="9"/>
            <color indexed="81"/>
            <rFont val="Tahoma"/>
            <family val="2"/>
          </rPr>
          <t>Any Johanna Ayala Acuña:</t>
        </r>
        <r>
          <rPr>
            <sz val="9"/>
            <color indexed="81"/>
            <rFont val="Tahoma"/>
            <family val="2"/>
          </rPr>
          <t xml:space="preserve">
De 1 a 5, siendo 5 mucho y 1 nada, qué tanto impacta la amenaza 7 identificada en el entorno, sobre la debilidad 2 ?</t>
        </r>
      </text>
    </comment>
    <comment ref="E74" authorId="0" shapeId="0">
      <text>
        <r>
          <rPr>
            <b/>
            <sz val="9"/>
            <color indexed="81"/>
            <rFont val="Tahoma"/>
            <family val="2"/>
          </rPr>
          <t>Ariel Leonel Melo:</t>
        </r>
        <r>
          <rPr>
            <sz val="9"/>
            <color indexed="81"/>
            <rFont val="Tahoma"/>
            <family val="2"/>
          </rPr>
          <t xml:space="preserve">
De 1 a 5, siendo 5 mucho y 1 nada, qué tanto puedo aprovechar la oportunidad 1 identificada en el entorno, para disminuir mi debilidad 3 ?</t>
        </r>
      </text>
    </comment>
    <comment ref="F74" authorId="1" shapeId="0">
      <text>
        <r>
          <rPr>
            <b/>
            <sz val="9"/>
            <color indexed="81"/>
            <rFont val="Tahoma"/>
            <family val="2"/>
          </rPr>
          <t>Any Johanna Ayala Acuña:</t>
        </r>
        <r>
          <rPr>
            <sz val="9"/>
            <color indexed="81"/>
            <rFont val="Tahoma"/>
            <family val="2"/>
          </rPr>
          <t xml:space="preserve">
De 1 a 5, siendo 5 mucho y 1 nada, qué tanto puedo aprovechar la oportunidad 2 identificada en el entorno, para disminuir mi debilidad 3?</t>
        </r>
      </text>
    </comment>
    <comment ref="G74" authorId="1" shapeId="0">
      <text>
        <r>
          <rPr>
            <b/>
            <sz val="9"/>
            <color indexed="81"/>
            <rFont val="Tahoma"/>
            <family val="2"/>
          </rPr>
          <t>Any Johanna Ayala Acuña:</t>
        </r>
        <r>
          <rPr>
            <sz val="9"/>
            <color indexed="81"/>
            <rFont val="Tahoma"/>
            <family val="2"/>
          </rPr>
          <t xml:space="preserve">
De 1 a 5, siendo 5 mucho y 1 nada, qué tanto puedo aprovechar la oportunidad 3 identificada en el entorno, para disminuir mi debilidad 3?</t>
        </r>
      </text>
    </comment>
    <comment ref="H74" authorId="1" shapeId="0">
      <text>
        <r>
          <rPr>
            <b/>
            <sz val="9"/>
            <color indexed="81"/>
            <rFont val="Tahoma"/>
            <family val="2"/>
          </rPr>
          <t>Any Johanna Ayala Acuña:</t>
        </r>
        <r>
          <rPr>
            <sz val="9"/>
            <color indexed="81"/>
            <rFont val="Tahoma"/>
            <family val="2"/>
          </rPr>
          <t xml:space="preserve">
De 1 a 5, siendo 5 mucho y 1 nada, qué tanto puedo aprovechar la oportunidad 4 identificada en el entorno, para disminuir mi debilidad 3?</t>
        </r>
      </text>
    </comment>
    <comment ref="I74" authorId="1" shapeId="0">
      <text>
        <r>
          <rPr>
            <b/>
            <sz val="9"/>
            <color indexed="81"/>
            <rFont val="Tahoma"/>
            <family val="2"/>
          </rPr>
          <t>Any Johanna Ayala Acuña:</t>
        </r>
        <r>
          <rPr>
            <sz val="9"/>
            <color indexed="81"/>
            <rFont val="Tahoma"/>
            <family val="2"/>
          </rPr>
          <t xml:space="preserve">
De 1 a 5, siendo 5 mucho y 1 nada, qué tanto puedo aprovechar la oportunidad 5 identificada en el entorno, para disminuir mi debilidad 3?</t>
        </r>
      </text>
    </comment>
    <comment ref="J74" authorId="1" shapeId="0">
      <text>
        <r>
          <rPr>
            <b/>
            <sz val="9"/>
            <color indexed="81"/>
            <rFont val="Tahoma"/>
            <family val="2"/>
          </rPr>
          <t>Any Johanna Ayala Acuña:</t>
        </r>
        <r>
          <rPr>
            <sz val="9"/>
            <color indexed="81"/>
            <rFont val="Tahoma"/>
            <family val="2"/>
          </rPr>
          <t xml:space="preserve">
De 1 a 5, siendo 5 mucho y 1 nada, qué tanto puedo aprovechar la oportunidad 6 identificada en el entorno, para disminuir mi debilidad 3?</t>
        </r>
      </text>
    </comment>
    <comment ref="K74" authorId="1" shapeId="0">
      <text>
        <r>
          <rPr>
            <b/>
            <sz val="9"/>
            <color indexed="81"/>
            <rFont val="Tahoma"/>
            <family val="2"/>
          </rPr>
          <t>Any Johanna Ayala Acuña:</t>
        </r>
        <r>
          <rPr>
            <sz val="9"/>
            <color indexed="81"/>
            <rFont val="Tahoma"/>
            <family val="2"/>
          </rPr>
          <t xml:space="preserve">
De 1 a 5, siendo 5 mucho y 1 nada, qué tanto puedo aprovechar la oportunidad 7 identificada en el entorno, para disminuir mi debilidad 3?</t>
        </r>
      </text>
    </comment>
    <comment ref="M74" authorId="0" shapeId="0">
      <text>
        <r>
          <rPr>
            <b/>
            <sz val="9"/>
            <color indexed="81"/>
            <rFont val="Tahoma"/>
            <family val="2"/>
          </rPr>
          <t>Ariel Leonel Melo:</t>
        </r>
        <r>
          <rPr>
            <sz val="9"/>
            <color indexed="81"/>
            <rFont val="Tahoma"/>
            <family val="2"/>
          </rPr>
          <t xml:space="preserve">
De 1 a 5, siendo 5 mucho y 1 nada, qué tanto impacta la amenaza 1 identificada en el entorno, sobre la debilidad 3 ?</t>
        </r>
      </text>
    </comment>
    <comment ref="N74" authorId="1" shapeId="0">
      <text>
        <r>
          <rPr>
            <b/>
            <sz val="9"/>
            <color indexed="81"/>
            <rFont val="Tahoma"/>
            <family val="2"/>
          </rPr>
          <t>Any Johanna Ayala Acuña:</t>
        </r>
        <r>
          <rPr>
            <sz val="9"/>
            <color indexed="81"/>
            <rFont val="Tahoma"/>
            <family val="2"/>
          </rPr>
          <t xml:space="preserve">
De 1 a 5, siendo 5 mucho y 1 nada, qué tanto impacta la amenaza 2 identificada en el entorno, sobre la debilidad 3 ?</t>
        </r>
      </text>
    </comment>
    <comment ref="O74" authorId="1" shapeId="0">
      <text>
        <r>
          <rPr>
            <b/>
            <sz val="9"/>
            <color indexed="81"/>
            <rFont val="Tahoma"/>
            <family val="2"/>
          </rPr>
          <t>Any Johanna Ayala Acuña:</t>
        </r>
        <r>
          <rPr>
            <sz val="9"/>
            <color indexed="81"/>
            <rFont val="Tahoma"/>
            <family val="2"/>
          </rPr>
          <t xml:space="preserve">
De 1 a 5, siendo 5 mucho y 1 nada, qué tanto impacta la amenaza 3 identificada en el entorno, sobre la debilidad 3 ?</t>
        </r>
      </text>
    </comment>
    <comment ref="P74" authorId="1" shapeId="0">
      <text>
        <r>
          <rPr>
            <b/>
            <sz val="9"/>
            <color indexed="81"/>
            <rFont val="Tahoma"/>
            <family val="2"/>
          </rPr>
          <t>Any Johanna Ayala Acuña:</t>
        </r>
        <r>
          <rPr>
            <sz val="9"/>
            <color indexed="81"/>
            <rFont val="Tahoma"/>
            <family val="2"/>
          </rPr>
          <t xml:space="preserve">
De 1 a 5, siendo 5 mucho y 1 nada, qué tanto impacta la amenaza 4 identificada en el entorno, sobre la debilidad 3 ?</t>
        </r>
      </text>
    </comment>
    <comment ref="Q74" authorId="1" shapeId="0">
      <text>
        <r>
          <rPr>
            <b/>
            <sz val="9"/>
            <color indexed="81"/>
            <rFont val="Tahoma"/>
            <family val="2"/>
          </rPr>
          <t>Any Johanna Ayala Acuña:</t>
        </r>
        <r>
          <rPr>
            <sz val="9"/>
            <color indexed="81"/>
            <rFont val="Tahoma"/>
            <family val="2"/>
          </rPr>
          <t xml:space="preserve">
De 1 a 5, siendo 5 mucho y 1 nada, qué tanto impacta la amenaza 5 identificada en el entorno, sobre la debilidad 3 ?</t>
        </r>
      </text>
    </comment>
    <comment ref="R74" authorId="1" shapeId="0">
      <text>
        <r>
          <rPr>
            <b/>
            <sz val="9"/>
            <color indexed="81"/>
            <rFont val="Tahoma"/>
            <family val="2"/>
          </rPr>
          <t>Any Johanna Ayala Acuña:</t>
        </r>
        <r>
          <rPr>
            <sz val="9"/>
            <color indexed="81"/>
            <rFont val="Tahoma"/>
            <family val="2"/>
          </rPr>
          <t xml:space="preserve">
De 1 a 5, siendo 5 mucho y 1 nada, qué tanto impacta la amenaza 6 identificada en el entorno, sobre la debilidad 3 ?</t>
        </r>
      </text>
    </comment>
    <comment ref="S74" authorId="1" shapeId="0">
      <text>
        <r>
          <rPr>
            <b/>
            <sz val="9"/>
            <color indexed="81"/>
            <rFont val="Tahoma"/>
            <family val="2"/>
          </rPr>
          <t>Any Johanna Ayala Acuña:</t>
        </r>
        <r>
          <rPr>
            <sz val="9"/>
            <color indexed="81"/>
            <rFont val="Tahoma"/>
            <family val="2"/>
          </rPr>
          <t xml:space="preserve">
De 1 a 5, siendo 5 mucho y 1 nada, qué tanto impacta la amenaza 7 identificada en el entorno, sobre la debilidad 3 ?</t>
        </r>
      </text>
    </comment>
    <comment ref="E75" authorId="0" shapeId="0">
      <text>
        <r>
          <rPr>
            <b/>
            <sz val="9"/>
            <color indexed="81"/>
            <rFont val="Tahoma"/>
            <family val="2"/>
          </rPr>
          <t>Ariel Leonel Melo:</t>
        </r>
        <r>
          <rPr>
            <sz val="9"/>
            <color indexed="81"/>
            <rFont val="Tahoma"/>
            <family val="2"/>
          </rPr>
          <t xml:space="preserve">
De 1 a 5, siendo 5 mucho y 1 nada, qué tanto puedo aprovechar la oportunidad 1 identificada en el entorno, para disminuir mi debilidad 4 ?</t>
        </r>
      </text>
    </comment>
    <comment ref="F75" authorId="1" shapeId="0">
      <text>
        <r>
          <rPr>
            <b/>
            <sz val="9"/>
            <color indexed="81"/>
            <rFont val="Tahoma"/>
            <family val="2"/>
          </rPr>
          <t>Any Johanna Ayala Acuña:</t>
        </r>
        <r>
          <rPr>
            <sz val="9"/>
            <color indexed="81"/>
            <rFont val="Tahoma"/>
            <family val="2"/>
          </rPr>
          <t xml:space="preserve">
De 1 a 5, siendo 5 mucho y 1 nada, qué tanto puedo aprovechar la oportunidad 2 identificada en el entorno, para disminuir mi debilidad 4 ?</t>
        </r>
      </text>
    </comment>
    <comment ref="G75" authorId="1" shapeId="0">
      <text>
        <r>
          <rPr>
            <b/>
            <sz val="9"/>
            <color indexed="81"/>
            <rFont val="Tahoma"/>
            <family val="2"/>
          </rPr>
          <t>Any Johanna Ayala Acuña:</t>
        </r>
        <r>
          <rPr>
            <sz val="9"/>
            <color indexed="81"/>
            <rFont val="Tahoma"/>
            <family val="2"/>
          </rPr>
          <t xml:space="preserve">
De 1 a 5, siendo 5 mucho y 1 nada, qué tanto puedo aprovechar la oportunidad 3 identificada en el entorno, para disminuir mi debilidad 4 ?</t>
        </r>
      </text>
    </comment>
    <comment ref="H75" authorId="1" shapeId="0">
      <text>
        <r>
          <rPr>
            <b/>
            <sz val="9"/>
            <color indexed="81"/>
            <rFont val="Tahoma"/>
            <family val="2"/>
          </rPr>
          <t>Any Johanna Ayala Acuña:</t>
        </r>
        <r>
          <rPr>
            <sz val="9"/>
            <color indexed="81"/>
            <rFont val="Tahoma"/>
            <family val="2"/>
          </rPr>
          <t xml:space="preserve">
De 1 a 5, siendo 5 mucho y 1 nada, qué tanto puedo aprovechar la oportunidad 4 identificada en el entorno, para disminuir mi debilidad 4 ?</t>
        </r>
      </text>
    </comment>
    <comment ref="I75" authorId="1" shapeId="0">
      <text>
        <r>
          <rPr>
            <b/>
            <sz val="9"/>
            <color indexed="81"/>
            <rFont val="Tahoma"/>
            <family val="2"/>
          </rPr>
          <t>Any Johanna Ayala Acuña:</t>
        </r>
        <r>
          <rPr>
            <sz val="9"/>
            <color indexed="81"/>
            <rFont val="Tahoma"/>
            <family val="2"/>
          </rPr>
          <t xml:space="preserve">
De 1 a 5, siendo 5 mucho y 1 nada, qué tanto puedo aprovechar la oportunidad 5 identificada en el entorno, para disminuir mi debilidad 4 ?</t>
        </r>
      </text>
    </comment>
    <comment ref="J75" authorId="1" shapeId="0">
      <text>
        <r>
          <rPr>
            <b/>
            <sz val="9"/>
            <color indexed="81"/>
            <rFont val="Tahoma"/>
            <family val="2"/>
          </rPr>
          <t>Any Johanna Ayala Acuña:</t>
        </r>
        <r>
          <rPr>
            <sz val="9"/>
            <color indexed="81"/>
            <rFont val="Tahoma"/>
            <family val="2"/>
          </rPr>
          <t xml:space="preserve">
De 1 a 5, siendo 5 mucho y 1 nada, qué tanto puedo aprovechar la oportunidad 6 identificada en el entorno, para disminuir mi debilidad 4 ?</t>
        </r>
      </text>
    </comment>
    <comment ref="K75" authorId="1" shapeId="0">
      <text>
        <r>
          <rPr>
            <b/>
            <sz val="9"/>
            <color indexed="81"/>
            <rFont val="Tahoma"/>
            <family val="2"/>
          </rPr>
          <t>Any Johanna Ayala Acuña:</t>
        </r>
        <r>
          <rPr>
            <sz val="9"/>
            <color indexed="81"/>
            <rFont val="Tahoma"/>
            <family val="2"/>
          </rPr>
          <t xml:space="preserve">
De 1 a 5, siendo 5 mucho y 1 nada, qué tanto puedo aprovechar la oportunidad 7 identificada en el entorno, para disminuir mi debilidad 4 ?</t>
        </r>
      </text>
    </comment>
    <comment ref="M75" authorId="0" shapeId="0">
      <text>
        <r>
          <rPr>
            <b/>
            <sz val="9"/>
            <color indexed="81"/>
            <rFont val="Tahoma"/>
            <family val="2"/>
          </rPr>
          <t>Ariel Leonel Melo:</t>
        </r>
        <r>
          <rPr>
            <sz val="9"/>
            <color indexed="81"/>
            <rFont val="Tahoma"/>
            <family val="2"/>
          </rPr>
          <t xml:space="preserve">
De 1 a 5, siendo 5 mucho y 1 nada, qué tanto impacta la amenaza 1 identificada en el entorno, sobre la debilidad 4 ?</t>
        </r>
      </text>
    </comment>
    <comment ref="N75" authorId="1" shapeId="0">
      <text>
        <r>
          <rPr>
            <b/>
            <sz val="9"/>
            <color indexed="81"/>
            <rFont val="Tahoma"/>
            <family val="2"/>
          </rPr>
          <t>Any Johanna Ayala Acuña:</t>
        </r>
        <r>
          <rPr>
            <sz val="9"/>
            <color indexed="81"/>
            <rFont val="Tahoma"/>
            <family val="2"/>
          </rPr>
          <t xml:space="preserve">
De 1 a 5, siendo 5 mucho y 1 nada, qué tanto impacta la amenaza 2 identificada en el entorno, sobre la debilidad 4 ?</t>
        </r>
      </text>
    </comment>
    <comment ref="O75" authorId="1" shapeId="0">
      <text>
        <r>
          <rPr>
            <b/>
            <sz val="9"/>
            <color indexed="81"/>
            <rFont val="Tahoma"/>
            <family val="2"/>
          </rPr>
          <t>Any Johanna Ayala Acuña:</t>
        </r>
        <r>
          <rPr>
            <sz val="9"/>
            <color indexed="81"/>
            <rFont val="Tahoma"/>
            <family val="2"/>
          </rPr>
          <t xml:space="preserve">
De 1 a 5, siendo 5 mucho y 1 nada, qué tanto impacta la amenaza 3 identificada en el entorno, sobre la debilidad 4 ?</t>
        </r>
      </text>
    </comment>
    <comment ref="P75" authorId="1" shapeId="0">
      <text>
        <r>
          <rPr>
            <b/>
            <sz val="9"/>
            <color indexed="81"/>
            <rFont val="Tahoma"/>
            <family val="2"/>
          </rPr>
          <t>Any Johanna Ayala Acuña:</t>
        </r>
        <r>
          <rPr>
            <sz val="9"/>
            <color indexed="81"/>
            <rFont val="Tahoma"/>
            <family val="2"/>
          </rPr>
          <t xml:space="preserve">
De 1 a 5, siendo 5 mucho y 1 nada, qué tanto impacta la amenaza 4 identificada en el entorno, sobre la debilidad 4 ?</t>
        </r>
      </text>
    </comment>
    <comment ref="Q75" authorId="1" shapeId="0">
      <text>
        <r>
          <rPr>
            <b/>
            <sz val="9"/>
            <color indexed="81"/>
            <rFont val="Tahoma"/>
            <family val="2"/>
          </rPr>
          <t>Any Johanna Ayala Acuña:</t>
        </r>
        <r>
          <rPr>
            <sz val="9"/>
            <color indexed="81"/>
            <rFont val="Tahoma"/>
            <family val="2"/>
          </rPr>
          <t xml:space="preserve">
De 1 a 5, siendo 5 mucho y 1 nada, qué tanto impacta la amenaza 5 identificada en el entorno, sobre la debilidad 4 ?</t>
        </r>
      </text>
    </comment>
    <comment ref="R75" authorId="1" shapeId="0">
      <text>
        <r>
          <rPr>
            <b/>
            <sz val="9"/>
            <color indexed="81"/>
            <rFont val="Tahoma"/>
            <family val="2"/>
          </rPr>
          <t>Any Johanna Ayala Acuña:</t>
        </r>
        <r>
          <rPr>
            <sz val="9"/>
            <color indexed="81"/>
            <rFont val="Tahoma"/>
            <family val="2"/>
          </rPr>
          <t xml:space="preserve">
De 1 a 5, siendo 5 mucho y 1 nada, qué tanto impacta la amenaza 6 identificada en el entorno, sobre la debilidad 4 ?</t>
        </r>
      </text>
    </comment>
    <comment ref="S75" authorId="1" shapeId="0">
      <text>
        <r>
          <rPr>
            <b/>
            <sz val="9"/>
            <color indexed="81"/>
            <rFont val="Tahoma"/>
            <family val="2"/>
          </rPr>
          <t>Any Johanna Ayala Acuña:</t>
        </r>
        <r>
          <rPr>
            <sz val="9"/>
            <color indexed="81"/>
            <rFont val="Tahoma"/>
            <family val="2"/>
          </rPr>
          <t xml:space="preserve">
De 1 a 5, siendo 5 mucho y 1 nada, qué tanto impacta la amenaza 7 identificada en el entorno, sobre la debilidad 4 ?</t>
        </r>
      </text>
    </comment>
    <comment ref="E76" authorId="0" shapeId="0">
      <text>
        <r>
          <rPr>
            <b/>
            <sz val="9"/>
            <color indexed="81"/>
            <rFont val="Tahoma"/>
            <family val="2"/>
          </rPr>
          <t>Ariel Leonel Melo:</t>
        </r>
        <r>
          <rPr>
            <sz val="9"/>
            <color indexed="81"/>
            <rFont val="Tahoma"/>
            <family val="2"/>
          </rPr>
          <t xml:space="preserve">
De 1 a 5, siendo 5 mucho y 1 nada, qué tanto puedo aprovechar la oportunidad 1 identificada en el entorno, para disminuir mi debilidad 5 ?</t>
        </r>
      </text>
    </comment>
    <comment ref="F76" authorId="1" shapeId="0">
      <text>
        <r>
          <rPr>
            <b/>
            <sz val="9"/>
            <color indexed="81"/>
            <rFont val="Tahoma"/>
            <family val="2"/>
          </rPr>
          <t>Any Johanna Ayala Acuña:</t>
        </r>
        <r>
          <rPr>
            <sz val="9"/>
            <color indexed="81"/>
            <rFont val="Tahoma"/>
            <family val="2"/>
          </rPr>
          <t xml:space="preserve">
De 1 a 5, siendo 5 mucho y 1 nada, qué tanto puedo aprovechar la oportunidad 2 identificada en el entorno, para disminuir mi debilidad 5 ?</t>
        </r>
      </text>
    </comment>
    <comment ref="G76" authorId="1" shapeId="0">
      <text>
        <r>
          <rPr>
            <b/>
            <sz val="9"/>
            <color indexed="81"/>
            <rFont val="Tahoma"/>
            <family val="2"/>
          </rPr>
          <t>Any Johanna Ayala Acuña:</t>
        </r>
        <r>
          <rPr>
            <sz val="9"/>
            <color indexed="81"/>
            <rFont val="Tahoma"/>
            <family val="2"/>
          </rPr>
          <t xml:space="preserve">
De 1 a 5, siendo 5 mucho y 1 nada, qué tanto puedo aprovechar la oportunidad 3 identificada en el entorno, para disminuir mi debilidad 5 ?</t>
        </r>
      </text>
    </comment>
    <comment ref="H76" authorId="1" shapeId="0">
      <text>
        <r>
          <rPr>
            <b/>
            <sz val="9"/>
            <color indexed="81"/>
            <rFont val="Tahoma"/>
            <family val="2"/>
          </rPr>
          <t>Any Johanna Ayala Acuña:</t>
        </r>
        <r>
          <rPr>
            <sz val="9"/>
            <color indexed="81"/>
            <rFont val="Tahoma"/>
            <family val="2"/>
          </rPr>
          <t xml:space="preserve">
De 1 a 5, siendo 5 mucho y 1 nada, qué tanto puedo aprovechar la oportunidad 4 identificada en el entorno, para disminuir mi debilidad 5 ?</t>
        </r>
      </text>
    </comment>
    <comment ref="I76" authorId="1" shapeId="0">
      <text>
        <r>
          <rPr>
            <b/>
            <sz val="9"/>
            <color indexed="81"/>
            <rFont val="Tahoma"/>
            <family val="2"/>
          </rPr>
          <t>Any Johanna Ayala Acuña:</t>
        </r>
        <r>
          <rPr>
            <sz val="9"/>
            <color indexed="81"/>
            <rFont val="Tahoma"/>
            <family val="2"/>
          </rPr>
          <t xml:space="preserve">
De 1 a 5, siendo 5 mucho y 1 nada, qué tanto puedo aprovechar la oportunidad 5 identificada en el entorno, para disminuir mi debilidad 5 ?</t>
        </r>
      </text>
    </comment>
    <comment ref="J76" authorId="1" shapeId="0">
      <text>
        <r>
          <rPr>
            <b/>
            <sz val="9"/>
            <color indexed="81"/>
            <rFont val="Tahoma"/>
            <family val="2"/>
          </rPr>
          <t>Any Johanna Ayala Acuña:</t>
        </r>
        <r>
          <rPr>
            <sz val="9"/>
            <color indexed="81"/>
            <rFont val="Tahoma"/>
            <family val="2"/>
          </rPr>
          <t xml:space="preserve">
De 1 a 5, siendo 5 mucho y 1 nada, qué tanto puedo aprovechar la oportunidad 6 identificada en el entorno, para disminuir mi debilidad 5 ?</t>
        </r>
      </text>
    </comment>
    <comment ref="K76" authorId="1" shapeId="0">
      <text>
        <r>
          <rPr>
            <b/>
            <sz val="9"/>
            <color indexed="81"/>
            <rFont val="Tahoma"/>
            <family val="2"/>
          </rPr>
          <t>Any Johanna Ayala Acuña:</t>
        </r>
        <r>
          <rPr>
            <sz val="9"/>
            <color indexed="81"/>
            <rFont val="Tahoma"/>
            <family val="2"/>
          </rPr>
          <t xml:space="preserve">
De 1 a 5, siendo 5 mucho y 1 nada, qué tanto puedo aprovechar la oportunidad 7 identificada en el entorno, para disminuir mi debilidad 5 ?</t>
        </r>
      </text>
    </comment>
    <comment ref="M76" authorId="0" shapeId="0">
      <text>
        <r>
          <rPr>
            <b/>
            <sz val="9"/>
            <color indexed="81"/>
            <rFont val="Tahoma"/>
            <family val="2"/>
          </rPr>
          <t>Ariel Leonel Melo:</t>
        </r>
        <r>
          <rPr>
            <sz val="9"/>
            <color indexed="81"/>
            <rFont val="Tahoma"/>
            <family val="2"/>
          </rPr>
          <t xml:space="preserve">
De 1 a 5, siendo 5 mucho y 1 nada, qué tanto impacta la amenaza 1 identificada en el entorno, sobre la debilidad 5 ?</t>
        </r>
      </text>
    </comment>
    <comment ref="N76" authorId="1" shapeId="0">
      <text>
        <r>
          <rPr>
            <b/>
            <sz val="9"/>
            <color indexed="81"/>
            <rFont val="Tahoma"/>
            <family val="2"/>
          </rPr>
          <t>Any Johanna Ayala Acuña:</t>
        </r>
        <r>
          <rPr>
            <sz val="9"/>
            <color indexed="81"/>
            <rFont val="Tahoma"/>
            <family val="2"/>
          </rPr>
          <t xml:space="preserve">
De 1 a 5, siendo 5 mucho y 1 nada, qué tanto impacta la amenaza 2 identificada en el entorno, sobre la debilidad 5 ?</t>
        </r>
      </text>
    </comment>
    <comment ref="O76" authorId="1" shapeId="0">
      <text>
        <r>
          <rPr>
            <b/>
            <sz val="9"/>
            <color indexed="81"/>
            <rFont val="Tahoma"/>
            <family val="2"/>
          </rPr>
          <t>Any Johanna Ayala Acuña:</t>
        </r>
        <r>
          <rPr>
            <sz val="9"/>
            <color indexed="81"/>
            <rFont val="Tahoma"/>
            <family val="2"/>
          </rPr>
          <t xml:space="preserve">
De 1 a 5, siendo 5 mucho y 1 nada, qué tanto impacta la amenaza 3 identificada en el entorno, sobre la debilidad 5 ?</t>
        </r>
      </text>
    </comment>
    <comment ref="P76" authorId="1" shapeId="0">
      <text>
        <r>
          <rPr>
            <b/>
            <sz val="9"/>
            <color indexed="81"/>
            <rFont val="Tahoma"/>
            <family val="2"/>
          </rPr>
          <t>Any Johanna Ayala Acuña:</t>
        </r>
        <r>
          <rPr>
            <sz val="9"/>
            <color indexed="81"/>
            <rFont val="Tahoma"/>
            <family val="2"/>
          </rPr>
          <t xml:space="preserve">
De 1 a 5, siendo 5 mucho y 1 nada, qué tanto impacta la amenaza 4 identificada en el entorno, sobre la debilidad 5 ?</t>
        </r>
      </text>
    </comment>
    <comment ref="Q76" authorId="1" shapeId="0">
      <text>
        <r>
          <rPr>
            <b/>
            <sz val="9"/>
            <color indexed="81"/>
            <rFont val="Tahoma"/>
            <family val="2"/>
          </rPr>
          <t>Any Johanna Ayala Acuña:</t>
        </r>
        <r>
          <rPr>
            <sz val="9"/>
            <color indexed="81"/>
            <rFont val="Tahoma"/>
            <family val="2"/>
          </rPr>
          <t xml:space="preserve">
De 1 a 5, siendo 5 mucho y 1 nada, qué tanto impacta la amenaza 5 identificada en el entorno, sobre la debilidad 5 ?</t>
        </r>
      </text>
    </comment>
    <comment ref="R76" authorId="1" shapeId="0">
      <text>
        <r>
          <rPr>
            <b/>
            <sz val="9"/>
            <color indexed="81"/>
            <rFont val="Tahoma"/>
            <family val="2"/>
          </rPr>
          <t>Any Johanna Ayala Acuña:</t>
        </r>
        <r>
          <rPr>
            <sz val="9"/>
            <color indexed="81"/>
            <rFont val="Tahoma"/>
            <family val="2"/>
          </rPr>
          <t xml:space="preserve">
De 1 a 5, siendo 5 mucho y 1 nada, qué tanto impacta la amenaza 6 identificada en el entorno, sobre la debilidad 5 ?</t>
        </r>
      </text>
    </comment>
    <comment ref="S76" authorId="1" shapeId="0">
      <text>
        <r>
          <rPr>
            <b/>
            <sz val="9"/>
            <color indexed="81"/>
            <rFont val="Tahoma"/>
            <family val="2"/>
          </rPr>
          <t>Any Johanna Ayala Acuña:</t>
        </r>
        <r>
          <rPr>
            <sz val="9"/>
            <color indexed="81"/>
            <rFont val="Tahoma"/>
            <family val="2"/>
          </rPr>
          <t xml:space="preserve">
De 1 a 5, siendo 5 mucho y 1 nada, qué tanto impacta la amenaza 7 identificada en el entorno, sobre la debilidad 5 ?</t>
        </r>
      </text>
    </comment>
    <comment ref="E77" authorId="0" shapeId="0">
      <text>
        <r>
          <rPr>
            <b/>
            <sz val="9"/>
            <color indexed="81"/>
            <rFont val="Tahoma"/>
            <family val="2"/>
          </rPr>
          <t>Ariel Leonel Melo:</t>
        </r>
        <r>
          <rPr>
            <sz val="9"/>
            <color indexed="81"/>
            <rFont val="Tahoma"/>
            <family val="2"/>
          </rPr>
          <t xml:space="preserve">
De 1 a 5, siendo 5 mucho y 1 nada, qué tanto puedo aprovechar la oportunidad 1 identificada en el entorno, para disminuir mi debilidad 6 ?</t>
        </r>
      </text>
    </comment>
    <comment ref="F77" authorId="1" shapeId="0">
      <text>
        <r>
          <rPr>
            <b/>
            <sz val="9"/>
            <color indexed="81"/>
            <rFont val="Tahoma"/>
            <family val="2"/>
          </rPr>
          <t>Any Johanna Ayala Acuña:</t>
        </r>
        <r>
          <rPr>
            <sz val="9"/>
            <color indexed="81"/>
            <rFont val="Tahoma"/>
            <family val="2"/>
          </rPr>
          <t xml:space="preserve">
De 1 a 5, siendo 5 mucho y 1 nada, qué tanto puedo aprovechar la oportunidad 2 identificada en el entorno, para disminuir mi debilidad 6 ?</t>
        </r>
      </text>
    </comment>
    <comment ref="G77" authorId="1" shapeId="0">
      <text>
        <r>
          <rPr>
            <b/>
            <sz val="9"/>
            <color indexed="81"/>
            <rFont val="Tahoma"/>
            <family val="2"/>
          </rPr>
          <t>Any Johanna Ayala Acuña:</t>
        </r>
        <r>
          <rPr>
            <sz val="9"/>
            <color indexed="81"/>
            <rFont val="Tahoma"/>
            <family val="2"/>
          </rPr>
          <t xml:space="preserve">
De 1 a 5, siendo 5 mucho y 1 nada, qué tanto puedo aprovechar la oportunidad 3 identificada en el entorno, para disminuir mi debilidad 6 ?</t>
        </r>
      </text>
    </comment>
    <comment ref="H77" authorId="1" shapeId="0">
      <text>
        <r>
          <rPr>
            <b/>
            <sz val="9"/>
            <color indexed="81"/>
            <rFont val="Tahoma"/>
            <family val="2"/>
          </rPr>
          <t>Any Johanna Ayala Acuña:</t>
        </r>
        <r>
          <rPr>
            <sz val="9"/>
            <color indexed="81"/>
            <rFont val="Tahoma"/>
            <family val="2"/>
          </rPr>
          <t xml:space="preserve">
De 1 a 5, siendo 5 mucho y 1 nada, qué tanto puedo aprovechar la oportunidad 4 identificada en el entorno, para disminuir mi debilidad 6 ?</t>
        </r>
      </text>
    </comment>
    <comment ref="I77" authorId="1" shapeId="0">
      <text>
        <r>
          <rPr>
            <b/>
            <sz val="9"/>
            <color indexed="81"/>
            <rFont val="Tahoma"/>
            <family val="2"/>
          </rPr>
          <t>Any Johanna Ayala Acuña:</t>
        </r>
        <r>
          <rPr>
            <sz val="9"/>
            <color indexed="81"/>
            <rFont val="Tahoma"/>
            <family val="2"/>
          </rPr>
          <t xml:space="preserve">
De 1 a 5, siendo 5 mucho y 1 nada, qué tanto puedo aprovechar la oportunidad 5 identificada en el entorno, para disminuir mi debilidad 6 ?</t>
        </r>
      </text>
    </comment>
    <comment ref="J77" authorId="1" shapeId="0">
      <text>
        <r>
          <rPr>
            <b/>
            <sz val="9"/>
            <color indexed="81"/>
            <rFont val="Tahoma"/>
            <family val="2"/>
          </rPr>
          <t>Any Johanna Ayala Acuña:</t>
        </r>
        <r>
          <rPr>
            <sz val="9"/>
            <color indexed="81"/>
            <rFont val="Tahoma"/>
            <family val="2"/>
          </rPr>
          <t xml:space="preserve">
De 1 a 5, siendo 5 mucho y 1 nada, qué tanto puedo aprovechar la oportunidad 6 identificada en el entorno, para disminuir mi debilidad 6 ?</t>
        </r>
      </text>
    </comment>
    <comment ref="K77" authorId="1" shapeId="0">
      <text>
        <r>
          <rPr>
            <b/>
            <sz val="9"/>
            <color indexed="81"/>
            <rFont val="Tahoma"/>
            <family val="2"/>
          </rPr>
          <t>Any Johanna Ayala Acuña:</t>
        </r>
        <r>
          <rPr>
            <sz val="9"/>
            <color indexed="81"/>
            <rFont val="Tahoma"/>
            <family val="2"/>
          </rPr>
          <t xml:space="preserve">
De 1 a 5, siendo 5 mucho y 1 nada, qué tanto puedo aprovechar la oportunidad 7 identificada en el entorno, para disminuir mi debilidad 6 ?</t>
        </r>
      </text>
    </comment>
    <comment ref="M77" authorId="0" shapeId="0">
      <text>
        <r>
          <rPr>
            <b/>
            <sz val="9"/>
            <color indexed="81"/>
            <rFont val="Tahoma"/>
            <family val="2"/>
          </rPr>
          <t>Ariel Leonel Melo:</t>
        </r>
        <r>
          <rPr>
            <sz val="9"/>
            <color indexed="81"/>
            <rFont val="Tahoma"/>
            <family val="2"/>
          </rPr>
          <t xml:space="preserve">
De 1 a 5, siendo 5 mucho y 1 nada, qué tanto impacta la amenaza 1 identificada en el entorno, sobre la debilidad 6 ?</t>
        </r>
      </text>
    </comment>
    <comment ref="N77" authorId="1" shapeId="0">
      <text>
        <r>
          <rPr>
            <b/>
            <sz val="9"/>
            <color indexed="81"/>
            <rFont val="Tahoma"/>
            <family val="2"/>
          </rPr>
          <t>Any Johanna Ayala Acuña:</t>
        </r>
        <r>
          <rPr>
            <sz val="9"/>
            <color indexed="81"/>
            <rFont val="Tahoma"/>
            <family val="2"/>
          </rPr>
          <t xml:space="preserve">
De 1 a 5, siendo 5 mucho y 1 nada, qué tanto impacta la amenaza 2 identificada en el entorno, sobre la debilidad 6?</t>
        </r>
      </text>
    </comment>
    <comment ref="O77" authorId="1" shapeId="0">
      <text>
        <r>
          <rPr>
            <b/>
            <sz val="9"/>
            <color indexed="81"/>
            <rFont val="Tahoma"/>
            <family val="2"/>
          </rPr>
          <t>Any Johanna Ayala Acuña:</t>
        </r>
        <r>
          <rPr>
            <sz val="9"/>
            <color indexed="81"/>
            <rFont val="Tahoma"/>
            <family val="2"/>
          </rPr>
          <t xml:space="preserve">
De 1 a 5, siendo 5 mucho y 1 nada, qué tanto impacta la amenaza 3 identificada en el entorno, sobre la debilidad 6?</t>
        </r>
      </text>
    </comment>
    <comment ref="P77" authorId="1" shapeId="0">
      <text>
        <r>
          <rPr>
            <b/>
            <sz val="9"/>
            <color indexed="81"/>
            <rFont val="Tahoma"/>
            <family val="2"/>
          </rPr>
          <t>Any Johanna Ayala Acuña:</t>
        </r>
        <r>
          <rPr>
            <sz val="9"/>
            <color indexed="81"/>
            <rFont val="Tahoma"/>
            <family val="2"/>
          </rPr>
          <t xml:space="preserve">
De 1 a 5, siendo 5 mucho y 1 nada, qué tanto impacta la amenaza 4 identificada en el entorno, sobre la debilidad 6?</t>
        </r>
      </text>
    </comment>
    <comment ref="Q77" authorId="1" shapeId="0">
      <text>
        <r>
          <rPr>
            <b/>
            <sz val="9"/>
            <color indexed="81"/>
            <rFont val="Tahoma"/>
            <family val="2"/>
          </rPr>
          <t>Any Johanna Ayala Acuña:</t>
        </r>
        <r>
          <rPr>
            <sz val="9"/>
            <color indexed="81"/>
            <rFont val="Tahoma"/>
            <family val="2"/>
          </rPr>
          <t xml:space="preserve">
De 1 a 5, siendo 5 mucho y 1 nada, qué tanto impacta la amenaza 5 identificada en el entorno, sobre la debilidad 6?</t>
        </r>
      </text>
    </comment>
    <comment ref="R77" authorId="1" shapeId="0">
      <text>
        <r>
          <rPr>
            <b/>
            <sz val="9"/>
            <color indexed="81"/>
            <rFont val="Tahoma"/>
            <family val="2"/>
          </rPr>
          <t>Any Johanna Ayala Acuña:</t>
        </r>
        <r>
          <rPr>
            <sz val="9"/>
            <color indexed="81"/>
            <rFont val="Tahoma"/>
            <family val="2"/>
          </rPr>
          <t xml:space="preserve">
De 1 a 5, siendo 5 mucho y 1 nada, qué tanto impacta la amenaza 6 identificada en el entorno, sobre la debilidad 6?</t>
        </r>
      </text>
    </comment>
    <comment ref="S77" authorId="1" shapeId="0">
      <text>
        <r>
          <rPr>
            <b/>
            <sz val="9"/>
            <color indexed="81"/>
            <rFont val="Tahoma"/>
            <family val="2"/>
          </rPr>
          <t>Any Johanna Ayala Acuña:</t>
        </r>
        <r>
          <rPr>
            <sz val="9"/>
            <color indexed="81"/>
            <rFont val="Tahoma"/>
            <family val="2"/>
          </rPr>
          <t xml:space="preserve">
De 1 a 5, siendo 5 mucho y 1 nada, qué tanto impacta la amenaza 7 identificada en el entorno, sobre la debilidad 6?</t>
        </r>
      </text>
    </comment>
    <comment ref="E78" authorId="0" shapeId="0">
      <text>
        <r>
          <rPr>
            <b/>
            <sz val="9"/>
            <color indexed="81"/>
            <rFont val="Tahoma"/>
            <family val="2"/>
          </rPr>
          <t>Ariel Leonel Melo:</t>
        </r>
        <r>
          <rPr>
            <sz val="9"/>
            <color indexed="81"/>
            <rFont val="Tahoma"/>
            <family val="2"/>
          </rPr>
          <t xml:space="preserve">
De 1 a 5, siendo 5 mucho y 1 nada, qué tanto puedo aprovechar la oportunidad 1 identificada en el entorno, para disminuir mi debilidad 7 ?</t>
        </r>
      </text>
    </comment>
    <comment ref="F78" authorId="1" shapeId="0">
      <text>
        <r>
          <rPr>
            <b/>
            <sz val="9"/>
            <color indexed="81"/>
            <rFont val="Tahoma"/>
            <family val="2"/>
          </rPr>
          <t>Any Johanna Ayala Acuña:</t>
        </r>
        <r>
          <rPr>
            <sz val="9"/>
            <color indexed="81"/>
            <rFont val="Tahoma"/>
            <family val="2"/>
          </rPr>
          <t xml:space="preserve">
De 1 a 5, siendo 5 mucho y 1 nada, qué tanto puedo aprovechar la oportunidad 2 identificada en el entorno, para disminuir mi debilidad 7 ?</t>
        </r>
      </text>
    </comment>
    <comment ref="G78" authorId="1" shapeId="0">
      <text>
        <r>
          <rPr>
            <b/>
            <sz val="9"/>
            <color indexed="81"/>
            <rFont val="Tahoma"/>
            <family val="2"/>
          </rPr>
          <t>Any Johanna Ayala Acuña:</t>
        </r>
        <r>
          <rPr>
            <sz val="9"/>
            <color indexed="81"/>
            <rFont val="Tahoma"/>
            <family val="2"/>
          </rPr>
          <t xml:space="preserve">
De 1 a 5, siendo 5 mucho y 1 nada, qué tanto puedo aprovechar la oportunidad 3 identificada en el entorno, para disminuir mi debilidad 7?</t>
        </r>
      </text>
    </comment>
    <comment ref="H78" authorId="1" shapeId="0">
      <text>
        <r>
          <rPr>
            <b/>
            <sz val="9"/>
            <color indexed="81"/>
            <rFont val="Tahoma"/>
            <family val="2"/>
          </rPr>
          <t>Any Johanna Ayala Acuña:</t>
        </r>
        <r>
          <rPr>
            <sz val="9"/>
            <color indexed="81"/>
            <rFont val="Tahoma"/>
            <family val="2"/>
          </rPr>
          <t xml:space="preserve">
De 1 a 5, siendo 5 mucho y 1 nada, qué tanto puedo aprovechar la oportunidad 4 identificada en el entorno, para disminuir mi debilidad 7?</t>
        </r>
      </text>
    </comment>
    <comment ref="I78" authorId="1" shapeId="0">
      <text>
        <r>
          <rPr>
            <b/>
            <sz val="9"/>
            <color indexed="81"/>
            <rFont val="Tahoma"/>
            <family val="2"/>
          </rPr>
          <t>Any Johanna Ayala Acuña:</t>
        </r>
        <r>
          <rPr>
            <sz val="9"/>
            <color indexed="81"/>
            <rFont val="Tahoma"/>
            <family val="2"/>
          </rPr>
          <t xml:space="preserve">
De 1 a 5, siendo 5 mucho y 1 nada, qué tanto puedo aprovechar la oportunidad 5 identificada en el entorno, para disminuir mi debilidad 7?</t>
        </r>
      </text>
    </comment>
    <comment ref="J78" authorId="1" shapeId="0">
      <text>
        <r>
          <rPr>
            <b/>
            <sz val="9"/>
            <color indexed="81"/>
            <rFont val="Tahoma"/>
            <family val="2"/>
          </rPr>
          <t>Any Johanna Ayala Acuña:</t>
        </r>
        <r>
          <rPr>
            <sz val="9"/>
            <color indexed="81"/>
            <rFont val="Tahoma"/>
            <family val="2"/>
          </rPr>
          <t xml:space="preserve">
De 1 a 5, siendo 5 mucho y 1 nada, qué tanto puedo aprovechar la oportunidad 6 identificada en el entorno, para disminuir mi debilidad 7?</t>
        </r>
      </text>
    </comment>
    <comment ref="K78" authorId="1" shapeId="0">
      <text>
        <r>
          <rPr>
            <b/>
            <sz val="9"/>
            <color indexed="81"/>
            <rFont val="Tahoma"/>
            <family val="2"/>
          </rPr>
          <t>Any Johanna Ayala Acuña:</t>
        </r>
        <r>
          <rPr>
            <sz val="9"/>
            <color indexed="81"/>
            <rFont val="Tahoma"/>
            <family val="2"/>
          </rPr>
          <t xml:space="preserve">
De 1 a 5, siendo 5 mucho y 1 nada, qué tanto puedo aprovechar la oportunidad 7 identificada en el entorno, para disminuir mi debilidad 7?</t>
        </r>
      </text>
    </comment>
    <comment ref="M78" authorId="0" shapeId="0">
      <text>
        <r>
          <rPr>
            <b/>
            <sz val="9"/>
            <color indexed="81"/>
            <rFont val="Tahoma"/>
            <family val="2"/>
          </rPr>
          <t>Ariel Leonel Melo:</t>
        </r>
        <r>
          <rPr>
            <sz val="9"/>
            <color indexed="81"/>
            <rFont val="Tahoma"/>
            <family val="2"/>
          </rPr>
          <t xml:space="preserve">
De 1 a 5, siendo 5 mucho y 1 nada, qué tanto impacta la amenaza 1 identificada en el entorno, sobre la debilidad 7 ?</t>
        </r>
      </text>
    </comment>
    <comment ref="N78" authorId="1" shapeId="0">
      <text>
        <r>
          <rPr>
            <b/>
            <sz val="9"/>
            <color indexed="81"/>
            <rFont val="Tahoma"/>
            <family val="2"/>
          </rPr>
          <t>Any Johanna Ayala Acuña:</t>
        </r>
        <r>
          <rPr>
            <sz val="9"/>
            <color indexed="81"/>
            <rFont val="Tahoma"/>
            <family val="2"/>
          </rPr>
          <t xml:space="preserve">
De 1 a 5, siendo 5 mucho y 1 nada, qué tanto impacta la amenaza 2 identificada en el entorno, sobre la debilidad 7?</t>
        </r>
      </text>
    </comment>
    <comment ref="O78" authorId="1" shapeId="0">
      <text>
        <r>
          <rPr>
            <b/>
            <sz val="9"/>
            <color indexed="81"/>
            <rFont val="Tahoma"/>
            <family val="2"/>
          </rPr>
          <t>Any Johanna Ayala Acuña:</t>
        </r>
        <r>
          <rPr>
            <sz val="9"/>
            <color indexed="81"/>
            <rFont val="Tahoma"/>
            <family val="2"/>
          </rPr>
          <t xml:space="preserve">
De 1 a 5, siendo 5 mucho y 1 nada, qué tanto impacta la amenaza 3 identificada en el entorno, sobre la debilidad 7?</t>
        </r>
      </text>
    </comment>
    <comment ref="P78" authorId="1" shapeId="0">
      <text>
        <r>
          <rPr>
            <b/>
            <sz val="9"/>
            <color indexed="81"/>
            <rFont val="Tahoma"/>
            <family val="2"/>
          </rPr>
          <t>Any Johanna Ayala Acuña:</t>
        </r>
        <r>
          <rPr>
            <sz val="9"/>
            <color indexed="81"/>
            <rFont val="Tahoma"/>
            <family val="2"/>
          </rPr>
          <t xml:space="preserve">
De 1 a 5, siendo 5 mucho y 1 nada, qué tanto impacta la amenaza 4 identificada en el entorno, sobre la debilidad 7?</t>
        </r>
      </text>
    </comment>
    <comment ref="Q78" authorId="1" shapeId="0">
      <text>
        <r>
          <rPr>
            <b/>
            <sz val="9"/>
            <color indexed="81"/>
            <rFont val="Tahoma"/>
            <family val="2"/>
          </rPr>
          <t>Any Johanna Ayala Acuña:</t>
        </r>
        <r>
          <rPr>
            <sz val="9"/>
            <color indexed="81"/>
            <rFont val="Tahoma"/>
            <family val="2"/>
          </rPr>
          <t xml:space="preserve">
De 1 a 5, siendo 5 mucho y 1 nada, qué tanto impacta la amenaza 5 identificada en el entorno, sobre la debilidad 7?</t>
        </r>
      </text>
    </comment>
    <comment ref="R78" authorId="1" shapeId="0">
      <text>
        <r>
          <rPr>
            <b/>
            <sz val="9"/>
            <color indexed="81"/>
            <rFont val="Tahoma"/>
            <family val="2"/>
          </rPr>
          <t>Any Johanna Ayala Acuña:</t>
        </r>
        <r>
          <rPr>
            <sz val="9"/>
            <color indexed="81"/>
            <rFont val="Tahoma"/>
            <family val="2"/>
          </rPr>
          <t xml:space="preserve">
De 1 a 5, siendo 5 mucho y 1 nada, qué tanto impacta la amenaza 6 identificada en el entorno, sobre la debilidad 7?</t>
        </r>
      </text>
    </comment>
    <comment ref="S78" authorId="1" shapeId="0">
      <text>
        <r>
          <rPr>
            <b/>
            <sz val="9"/>
            <color indexed="81"/>
            <rFont val="Tahoma"/>
            <family val="2"/>
          </rPr>
          <t>Any Johanna Ayala Acuña:</t>
        </r>
        <r>
          <rPr>
            <sz val="9"/>
            <color indexed="81"/>
            <rFont val="Tahoma"/>
            <family val="2"/>
          </rPr>
          <t xml:space="preserve">
De 1 a 5, siendo 5 mucho y 1 nada, qué tanto impacta la amenaza 7 identificada en el entorno, sobre la debilidad 7?</t>
        </r>
      </text>
    </comment>
  </commentList>
</comments>
</file>

<file path=xl/sharedStrings.xml><?xml version="1.0" encoding="utf-8"?>
<sst xmlns="http://schemas.openxmlformats.org/spreadsheetml/2006/main" count="1544" uniqueCount="477">
  <si>
    <t>Gestión de procesos</t>
  </si>
  <si>
    <t>Corrupción</t>
  </si>
  <si>
    <t>Seguridad de la información</t>
  </si>
  <si>
    <t>dd/mm/aaaa</t>
  </si>
  <si>
    <t>Proceso</t>
  </si>
  <si>
    <t>Fecha de aprobación</t>
  </si>
  <si>
    <t>Categoría</t>
  </si>
  <si>
    <t>Inexactitud</t>
  </si>
  <si>
    <t>Categoría_seguridad_información</t>
  </si>
  <si>
    <t>Incumplimiento legal</t>
  </si>
  <si>
    <t>Incumplimiento de compromisos</t>
  </si>
  <si>
    <t>Daño de activos</t>
  </si>
  <si>
    <t>Decisiones erróneas</t>
  </si>
  <si>
    <t>Uso indebido de información privilegiada</t>
  </si>
  <si>
    <t>Realización de cobros indebidos</t>
  </si>
  <si>
    <t>Decisiones ajustadas a intereses propios o de terceros</t>
  </si>
  <si>
    <t>Tráfico de influencias</t>
  </si>
  <si>
    <t>Desvío de recursos físicos o económicos</t>
  </si>
  <si>
    <t>Exceso de las facultades otorgadas</t>
  </si>
  <si>
    <t>Categoría_corrupción</t>
  </si>
  <si>
    <t>Preposición</t>
  </si>
  <si>
    <t>Preposiciones</t>
  </si>
  <si>
    <t>al</t>
  </si>
  <si>
    <t>ante</t>
  </si>
  <si>
    <t>con</t>
  </si>
  <si>
    <t>hacia</t>
  </si>
  <si>
    <t>de</t>
  </si>
  <si>
    <t>sobre</t>
  </si>
  <si>
    <t>Evento</t>
  </si>
  <si>
    <t>Enfoque_riesgo</t>
  </si>
  <si>
    <t>Líder del proceso / Procedimiento</t>
  </si>
  <si>
    <t>Objetivo</t>
  </si>
  <si>
    <t>Identificador</t>
  </si>
  <si>
    <t>Internas</t>
  </si>
  <si>
    <t>Agente generador</t>
  </si>
  <si>
    <t>Personal</t>
  </si>
  <si>
    <t>Procesos</t>
  </si>
  <si>
    <t>Tecnología</t>
  </si>
  <si>
    <t>Infraestructura</t>
  </si>
  <si>
    <t>Externas</t>
  </si>
  <si>
    <t>Agente_generador_internas</t>
  </si>
  <si>
    <t>Agente_generador_externas</t>
  </si>
  <si>
    <t>Económicos</t>
  </si>
  <si>
    <t>Medioambientales</t>
  </si>
  <si>
    <t>Políticos</t>
  </si>
  <si>
    <t>Sociales</t>
  </si>
  <si>
    <t>Tecnológicos</t>
  </si>
  <si>
    <t>Personas</t>
  </si>
  <si>
    <t>Debido a …</t>
  </si>
  <si>
    <t>Escala de probabilidad</t>
  </si>
  <si>
    <t>Matriz de valoración</t>
  </si>
  <si>
    <t xml:space="preserve">Calificación </t>
  </si>
  <si>
    <t>Improbable (2)</t>
  </si>
  <si>
    <t>Probable (4)</t>
  </si>
  <si>
    <t>Insignificante (1)</t>
  </si>
  <si>
    <t>Menor (2)</t>
  </si>
  <si>
    <t>Moderado (3)</t>
  </si>
  <si>
    <t>Mayor (4)</t>
  </si>
  <si>
    <t>Catastrófico (5)</t>
  </si>
  <si>
    <t>Escalas_impacto_corrupción</t>
  </si>
  <si>
    <t>Moderado (1)</t>
  </si>
  <si>
    <t>Mayor (2)</t>
  </si>
  <si>
    <t>Catastrófico (3)</t>
  </si>
  <si>
    <t>Pro</t>
  </si>
  <si>
    <t>Imp</t>
  </si>
  <si>
    <t>Sí</t>
  </si>
  <si>
    <t>Zonas de riesgo</t>
  </si>
  <si>
    <t>Extrema</t>
  </si>
  <si>
    <t>Alta</t>
  </si>
  <si>
    <t>Moderada</t>
  </si>
  <si>
    <t>Baja</t>
  </si>
  <si>
    <t>Impacto</t>
  </si>
  <si>
    <t>Probabilidad</t>
  </si>
  <si>
    <t>Clase de control</t>
  </si>
  <si>
    <t>No</t>
  </si>
  <si>
    <t>Respuestas</t>
  </si>
  <si>
    <t>ANÁLISIS DE CONTROLES</t>
  </si>
  <si>
    <t>Nueva escala de probabilidad</t>
  </si>
  <si>
    <t>TOTAL</t>
  </si>
  <si>
    <t>Promedio</t>
  </si>
  <si>
    <t>Prob-imp inicial</t>
  </si>
  <si>
    <t>Valor Impacto</t>
  </si>
  <si>
    <t>Número real de impacto (corrupción)</t>
  </si>
  <si>
    <t>Posición real de impacto (corrupción)</t>
  </si>
  <si>
    <t>X</t>
  </si>
  <si>
    <t>x</t>
  </si>
  <si>
    <t>Vacío</t>
  </si>
  <si>
    <t>Producto</t>
  </si>
  <si>
    <t>Resultante</t>
  </si>
  <si>
    <t>Valor impacto</t>
  </si>
  <si>
    <t>1= Celdas blancas
2= Celdas amarillas visibles</t>
  </si>
  <si>
    <t>PROCESO</t>
  </si>
  <si>
    <t>Código</t>
  </si>
  <si>
    <t>Versión</t>
  </si>
  <si>
    <t>Revelación no autorizada de Información</t>
  </si>
  <si>
    <t>Modificación o eliminación no autorizada de información</t>
  </si>
  <si>
    <t>Rara vez (1)</t>
  </si>
  <si>
    <t>Posible (3)</t>
  </si>
  <si>
    <t>Factibilidad</t>
  </si>
  <si>
    <t>Probabilidad_factibilidad</t>
  </si>
  <si>
    <t>Frecuencia</t>
  </si>
  <si>
    <t>Fecha_aprobación</t>
  </si>
  <si>
    <t>Responsable</t>
  </si>
  <si>
    <t>Pérdida de integridad de la información</t>
  </si>
  <si>
    <t>Interrupción en la prestación del servicio</t>
  </si>
  <si>
    <t>Estratégico</t>
  </si>
  <si>
    <t>Oportunidad</t>
  </si>
  <si>
    <t>b2</t>
  </si>
  <si>
    <t>b3</t>
  </si>
  <si>
    <t>b4</t>
  </si>
  <si>
    <t>b5</t>
  </si>
  <si>
    <t>b6</t>
  </si>
  <si>
    <t>Categoría_estratégica</t>
  </si>
  <si>
    <t>Categoría_oportunidad</t>
  </si>
  <si>
    <t>Decisiones acertadas</t>
  </si>
  <si>
    <t>Cumplimiento de compromisos</t>
  </si>
  <si>
    <t>Cumplimiento legal</t>
  </si>
  <si>
    <t>Exactitud</t>
  </si>
  <si>
    <t>Preservación de activos</t>
  </si>
  <si>
    <t>Enfoque</t>
  </si>
  <si>
    <t>Escalas_impacto_oportun</t>
  </si>
  <si>
    <t>Número real de probabilidad e impacto (Estratégico-Procesos-seguridad-oportunidad) y probabilidad (corrupción)</t>
  </si>
  <si>
    <t>Número real de probabilidad e impacto (Estratégico-Procesos--seguridad-oportunidad) y probabilidad (corrupción)</t>
  </si>
  <si>
    <t>UBICACIÓN DE LA "X"</t>
  </si>
  <si>
    <t>RESULTADO</t>
  </si>
  <si>
    <t>Zonas de oportunidad</t>
  </si>
  <si>
    <t>Favorable</t>
  </si>
  <si>
    <t>Poco favorable</t>
  </si>
  <si>
    <t>Leve favorable</t>
  </si>
  <si>
    <t>Descuento (Corrupción, estratégico, procesos, seguridad)</t>
  </si>
  <si>
    <t>Incremento (oportunidades)</t>
  </si>
  <si>
    <t>inicial</t>
  </si>
  <si>
    <t>Deseable (5)</t>
  </si>
  <si>
    <t>Acción</t>
  </si>
  <si>
    <t>Objetivos_estratégicos</t>
  </si>
  <si>
    <t>-- Amenazas (Contexto Estratégico) --</t>
  </si>
  <si>
    <t>-- Oportunidades (Contexto Estratégico) --</t>
  </si>
  <si>
    <t>-- Debilidades (Contexto Estratégico) --</t>
  </si>
  <si>
    <t>Otros_procesos_afectados</t>
  </si>
  <si>
    <t>Todos los procesos en el Sistema Integrado de Gestión</t>
  </si>
  <si>
    <t>Procesos estratégicos en el Sistema Integrado de Gestión</t>
  </si>
  <si>
    <t>Procesos de apoyo en el Sistema Integrado de Gestión</t>
  </si>
  <si>
    <t>Procesos de evaluación en el Sistema Integrado de Gestión</t>
  </si>
  <si>
    <t>Procesos misionales en el Sistema Integrado de Gestión</t>
  </si>
  <si>
    <t>Acciones de contingencia frente al riesgo</t>
  </si>
  <si>
    <t>ubicación después</t>
  </si>
  <si>
    <t>Riesgo de Corrupción</t>
  </si>
  <si>
    <t>Clase</t>
  </si>
  <si>
    <t>Cumplimiento</t>
  </si>
  <si>
    <t>Imagen</t>
  </si>
  <si>
    <t>Financiero</t>
  </si>
  <si>
    <t>Operativo</t>
  </si>
  <si>
    <t>Excepcionalmente ocurriría (1)</t>
  </si>
  <si>
    <t>Alguna vez podría ocurrir (2)</t>
  </si>
  <si>
    <t>Existe una posibilidad media que suceda (3)</t>
  </si>
  <si>
    <t>Existe una alta posibilidad que suceda (4)</t>
  </si>
  <si>
    <t>Es seguro que suceda (5)</t>
  </si>
  <si>
    <t>Se presentó al menos una vez en los últimos 2 años (3)</t>
  </si>
  <si>
    <t>Se presentó una vez en el último año (4)</t>
  </si>
  <si>
    <t>Se ha presentado más de una vez al año (5)</t>
  </si>
  <si>
    <t>Casi seguro (5)</t>
  </si>
  <si>
    <t>NÚMERO PROBABILIDAD PARA OPORTUNIDADES</t>
  </si>
  <si>
    <t>CONTEXTO DE LA GESTIÓN DEL PROCESO</t>
  </si>
  <si>
    <t>ENTORNO INTERNO (DEBILIDADES)</t>
  </si>
  <si>
    <t>ENTORNO EXTERNO (AMENAZAS)</t>
  </si>
  <si>
    <t>CONTEXTO ESTRATÉGICO INSTITUCIONAL</t>
  </si>
  <si>
    <t>ENTORNO EXTERNO (OPORTUNIDADES)</t>
  </si>
  <si>
    <t>OBJETIVOS ESTRATÉGICOS</t>
  </si>
  <si>
    <t>-- Fortalezas (Contexto Estratégico) --</t>
  </si>
  <si>
    <t>ENTORNO EXTERNO (FORTALEZAS)</t>
  </si>
  <si>
    <t>Si la debilidad se cumple, señale con un "X" el(los) objetivos estratégicos que se afectarían negativamente.</t>
  </si>
  <si>
    <t>Si la amenaza se cumple, señale con un "X" el(los) objetivos estratégicos que se afectarían negativamente.</t>
  </si>
  <si>
    <t>Si la oportunidad se cumple, señale con un "X" el(los) objetivos estratégicos que se afectarían positivamente.</t>
  </si>
  <si>
    <t>Si la fortaleza se cumple, señale con un "X" el(los) objetivos estratégicos que se afectarían positivamente.</t>
  </si>
  <si>
    <t>Ningún otro proceso en el Sistema Integrado de Gestión</t>
  </si>
  <si>
    <t>Trámites_y_OPAS_afectados</t>
  </si>
  <si>
    <t>DEBILIDADES OBJ. ESTRAT. 1</t>
  </si>
  <si>
    <t>DEBILIDADES OBJ. ESTRAT. 2</t>
  </si>
  <si>
    <t>DEBILIDADES OBJ. ESTRAT. 3</t>
  </si>
  <si>
    <t>DEBILIDADES OBJ. ESTRAT. 4</t>
  </si>
  <si>
    <t>DEBILIDADES OBJ. ESTRAT. 5</t>
  </si>
  <si>
    <t>DEBILIDADES OBJ. ESTRAT. 6</t>
  </si>
  <si>
    <t>Debilidades_contexto_proceso</t>
  </si>
  <si>
    <t>FORTALEZAS OBJ. ESTRAT. 1</t>
  </si>
  <si>
    <t>FORTALEZAS OBJ. ESTRAT. 2</t>
  </si>
  <si>
    <t>FORTALEZAS OBJ. ESTRAT. 3</t>
  </si>
  <si>
    <t>FORTALEZAS OBJ. ESTRAT. 4</t>
  </si>
  <si>
    <t>FORTALEZAS OBJ. ESTRAT. 5</t>
  </si>
  <si>
    <t>FORTALEZAS OBJ. ESTRAT. 6</t>
  </si>
  <si>
    <t>AMENAZAS OBJ. ESTRAT. 1</t>
  </si>
  <si>
    <t>AMENAZAS OBJ. ESTRAT. 2</t>
  </si>
  <si>
    <t>AMENAZAS OBJ. ESTRAT. 3</t>
  </si>
  <si>
    <t>AMENAZAS OBJ. ESTRAT. 4</t>
  </si>
  <si>
    <t>AMENAZAS OBJ. ESTRAT. 5</t>
  </si>
  <si>
    <t>AMENAZAS OBJ. ESTRAT. 6</t>
  </si>
  <si>
    <t>AMENAZAS OBJ. ESTRA. FINAL</t>
  </si>
  <si>
    <t>DEBILIDADES OBJ. ESTRA. FINAL</t>
  </si>
  <si>
    <t>FORTALEZAS OBJ. ESTRA. FINAL</t>
  </si>
  <si>
    <t>Amenazas_contexto_proceso</t>
  </si>
  <si>
    <t>Probab_frecuencia</t>
  </si>
  <si>
    <t>Escalas_probabilidad</t>
  </si>
  <si>
    <t>NÚMERO PROBABILIDAD CORRUPCI, ESTRATÉGICO, PROCESOS, SEGURIDAD</t>
  </si>
  <si>
    <t>Escalas_impacto_estra_proceso_seguridad</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</si>
  <si>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</si>
  <si>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</si>
  <si>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</si>
  <si>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</si>
  <si>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</si>
  <si>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</si>
  <si>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Diseño de la actividad de control</t>
  </si>
  <si>
    <t>Periodicidad</t>
  </si>
  <si>
    <t>Propósito</t>
  </si>
  <si>
    <t>Realización</t>
  </si>
  <si>
    <t>Evidencia</t>
  </si>
  <si>
    <t>Observación</t>
  </si>
  <si>
    <t>Pregunta1</t>
  </si>
  <si>
    <t>Pregunta2</t>
  </si>
  <si>
    <t>Pregunta3</t>
  </si>
  <si>
    <t>Pregunta4</t>
  </si>
  <si>
    <t>Pregunta5</t>
  </si>
  <si>
    <t>Pregunta6</t>
  </si>
  <si>
    <t>Pregunta7</t>
  </si>
  <si>
    <t>Asignado</t>
  </si>
  <si>
    <t>No Asignado</t>
  </si>
  <si>
    <t>Adecuado</t>
  </si>
  <si>
    <t>Inadecuado</t>
  </si>
  <si>
    <t>Oportuna</t>
  </si>
  <si>
    <t>Inoportuna</t>
  </si>
  <si>
    <t>Prevenir o detectar</t>
  </si>
  <si>
    <t>No es un control</t>
  </si>
  <si>
    <t>Confiable</t>
  </si>
  <si>
    <t>No confiable</t>
  </si>
  <si>
    <t>Completa</t>
  </si>
  <si>
    <t>Actividades de Control frente a la probabilidad
(Controles diseñados para evitar un evento no deseado en el momento en que se produce. Este tipo de controles intentan evitar la ocurrencia de los riesgos que puedan afectar el cumplimiento de los objetivos)</t>
  </si>
  <si>
    <t>No existe</t>
  </si>
  <si>
    <t>Incompleta</t>
  </si>
  <si>
    <t>Calificación del diseño</t>
  </si>
  <si>
    <t>Calificación</t>
  </si>
  <si>
    <t>Calificación diseño</t>
  </si>
  <si>
    <t>Calificación_control</t>
  </si>
  <si>
    <t>Fuerte</t>
  </si>
  <si>
    <t>Moderado</t>
  </si>
  <si>
    <t>Débil</t>
  </si>
  <si>
    <t>Ejecución</t>
  </si>
  <si>
    <t>¿El control se ejecuta de manera consistente por los responsables?</t>
  </si>
  <si>
    <t>Pregunta8</t>
  </si>
  <si>
    <t>Siempre</t>
  </si>
  <si>
    <t>Algunas veces</t>
  </si>
  <si>
    <t>No se ejecuta</t>
  </si>
  <si>
    <t>Calificación ejecución</t>
  </si>
  <si>
    <t>Calificación de la ejecución</t>
  </si>
  <si>
    <t>Ejecución de la actividad de control</t>
  </si>
  <si>
    <t>Valor solidez</t>
  </si>
  <si>
    <t>Solidez conjunto</t>
  </si>
  <si>
    <t>Promedio conjunto</t>
  </si>
  <si>
    <t>Solidez del conjunto de controles</t>
  </si>
  <si>
    <t xml:space="preserve">Solidez del control
(Diseño vs ejecución) </t>
  </si>
  <si>
    <t>Diseño vs ejecución</t>
  </si>
  <si>
    <t>Solidez</t>
  </si>
  <si>
    <t>Calificación solidez individual</t>
  </si>
  <si>
    <t>Directamente</t>
  </si>
  <si>
    <t>No disminuye</t>
  </si>
  <si>
    <t>Ayudan_disminuir_probabilidad</t>
  </si>
  <si>
    <t>Ayudan_disminuir_impacto</t>
  </si>
  <si>
    <t>Indirectamente</t>
  </si>
  <si>
    <t>Disminución cuadrantes</t>
  </si>
  <si>
    <t>Explicación de la probabilidad e impacto</t>
  </si>
  <si>
    <t>Se investigan y resuelven oportunamente</t>
  </si>
  <si>
    <t>No se investigan y resuelven oportunamente</t>
  </si>
  <si>
    <t>Dé clic para el impacto</t>
  </si>
  <si>
    <t>¿Ayudan a disminuir la probabilidad?</t>
  </si>
  <si>
    <t>Actividades de Control frente al impacto
(Controles que están diseñados para identificar un evento o resultado no previsto después de que se haya producido. Buscan detectar la situación no deseada para que se corrija y se tomen las acciones correspondientes)</t>
  </si>
  <si>
    <t>Preventivos</t>
  </si>
  <si>
    <t>Detectivo</t>
  </si>
  <si>
    <t>Actividades de control que presentan solidez moderada o débil</t>
  </si>
  <si>
    <t>Conector
(mediante, por medio, a través)</t>
  </si>
  <si>
    <t>Conector
(para, con el fin, con el propósito)</t>
  </si>
  <si>
    <t>¿Las actividades que se desarrollan en el control realmente buscan por si sola prevenir o detectar las causas que pueden dar origen al riesgo, ejemplo: Verificar, Validar Cotejar, Comparar, Revisar, etc.?</t>
  </si>
  <si>
    <t>Financieros</t>
  </si>
  <si>
    <t>Estratégicos</t>
  </si>
  <si>
    <t>Comunicación interna</t>
  </si>
  <si>
    <t>Comunicación externa</t>
  </si>
  <si>
    <t>Explicación de la actividad de control
¿En qué consiste y cómo se aplica? ¿Dónde está documentada su aplicación? ¿Quiénes lo aplican? ¿Con qué frecuencia se aplica? ¿Qué soportes se tiene de la ejecución?</t>
  </si>
  <si>
    <t>Según el Sistema de Administración de Acciones Preventivas y Correctivas</t>
  </si>
  <si>
    <t>Fecha de inicio</t>
  </si>
  <si>
    <t>Fecha de terminación</t>
  </si>
  <si>
    <t>Responsable de la ejecución</t>
  </si>
  <si>
    <t>Acciones para fortalecer las actividades de control según la solidez</t>
  </si>
  <si>
    <t>Nueva actividad de control</t>
  </si>
  <si>
    <t>Actividades de control fuertes prob</t>
  </si>
  <si>
    <t>Actividades de control fuertes imp</t>
  </si>
  <si>
    <t>Para más información consulte el Sistema de Administración de Acciones Preventivas y Correctivas con fuente Administración de Riesgos y/o Oportunidades</t>
  </si>
  <si>
    <t>Acciones para fortalecer la gestión del riesgo u oportunidad según la valoración</t>
  </si>
  <si>
    <t>Indique las nuevas actividades de control a implementar
(Estas pueden incluir el fortalecimiento de las que presenten solidez "fuerte")</t>
  </si>
  <si>
    <t>CONSIDERACIONES</t>
  </si>
  <si>
    <t>* Se deben formular acciones frente a las actividades de control que no presenten solidez "fuerte".
* Se deben formular acciones de administración para los riesgos y oportunidades, que después de valorados, estén ubicados en zonas "Extrema", "Alta" o "Moderada", señalando la opción de tratamiento "Reducir".
* En caso de riesgos valoradas en zona "Baja", el líder del proceso/procedimiento podrá seleccionar la opción:
   - Reducir: Formulando acciones para fortalecer o implementar nuevas actividades de control o
   - Aceptar: No adoptando medidas que afecten la probabilidad y/o impacto.
   - La opción "Aceptar" no aplica para riesgos de corrupción.
* Se deben formular acciones de contingencia en caso que el riesgo se presente.</t>
  </si>
  <si>
    <t>Límites
¿El conjunto de controles ayuda a incrementar la probabilidad?
- Directamente
- No disminuye</t>
  </si>
  <si>
    <t>Límites
¿El conjunto de controles ayuda a incrementar el impacto?
- Directamente
- Indirectamente
- No disminuye</t>
  </si>
  <si>
    <t>Reducir</t>
  </si>
  <si>
    <t>Aceptar</t>
  </si>
  <si>
    <t>Tratamiento_riesgo</t>
  </si>
  <si>
    <t>asdf</t>
  </si>
  <si>
    <t>fgs</t>
  </si>
  <si>
    <t>fb</t>
  </si>
  <si>
    <t>ACTUALIZACIÓN DE LA INFORMACIÓN DE LAS BASES DE DATOS DE REGISTRO</t>
  </si>
  <si>
    <t>ADMINISTRACIÓN NOTARIAL RESPECTO A LAS SITUACIONES ADMINISTRATIVAS</t>
  </si>
  <si>
    <t>APOYO JURIDICO REGISTRAL, NOTARIAL Y DE CURADORES URBANOS</t>
  </si>
  <si>
    <t>CARRERA NOTARIAL Y REGISTRAL</t>
  </si>
  <si>
    <t>COBRO COACTIVO</t>
  </si>
  <si>
    <t>CONTROL DE LA GESTIÓN DEL SERVICIO NOTARIAL</t>
  </si>
  <si>
    <t>CONTROL INTERNO DE GESTIÓN</t>
  </si>
  <si>
    <t>CONTROL Y SEGUIMIENTO CONTRACTUAL</t>
  </si>
  <si>
    <t>DESARROLLO Y FORTALECIMIENTO INSTITUCIONAL PARA EL SERVICIO AL CIUDADANO</t>
  </si>
  <si>
    <t>DISEÑO Y MANTENIMIENTO DE LA INFRAESTRUCTURA FÍSICA</t>
  </si>
  <si>
    <t>FORMULACIÓN Y EVALUACIÓN DE PROYECTOS DE INVERSIÓN</t>
  </si>
  <si>
    <t>GESTION AMBIENTAL</t>
  </si>
  <si>
    <t>GESTIÓN CONTABILIDAD Y COSTOS</t>
  </si>
  <si>
    <t>GESTIÓN DE COMPRAS Y CONTRATACIÓN</t>
  </si>
  <si>
    <t>GESTIÓN DE CONTROL REGISTRAL</t>
  </si>
  <si>
    <t>GESTIÓN DE INSPECCIÓN Y VIGILANCIA REGISTRAL.</t>
  </si>
  <si>
    <t>GESTIÓN DE LA INFORMACIÓN ESTADÍSTICA INSTITUCIONAL</t>
  </si>
  <si>
    <t>GESTIÓN DE ORIENTACIÓN REGISTRAL</t>
  </si>
  <si>
    <t>GESTIÓN DE VINCULACIÓN DEL TALENTO HUMANO</t>
  </si>
  <si>
    <t>GESTIÓN DEL RETIRO LABORAL DEL TALENTO HUMANO</t>
  </si>
  <si>
    <t>GESTIÓN DISCIPLINARIA INTERNA</t>
  </si>
  <si>
    <t>GESTIÓN DIVULGACIÓN ESTRATEGICA</t>
  </si>
  <si>
    <t>GESTIÓN DOCUMENTAL</t>
  </si>
  <si>
    <t>GESTIÓN DOCUMENTAL DEL TALENTO HUMANO</t>
  </si>
  <si>
    <t>GESTIÓN INCORPORACION DE TECNOLOGIA</t>
  </si>
  <si>
    <t>GESTIÓN JURÍDICA REGISTRAL</t>
  </si>
  <si>
    <t>GESTIÓN PARA LA FORMALIZACIÓN DE PREDIOS RURALES Y URBANOS</t>
  </si>
  <si>
    <t xml:space="preserve">GESTIÓN PARA LA PROTECCIÓN PATRIMONIAL DE PREDIOS Y TERRITORIOS ABANDONADOS </t>
  </si>
  <si>
    <t>GESTIÓN PARA LA RESTITUCIÓN DE TIERRAS DESPOJADAS Y ABANDONADAS FORZOSAMENTE</t>
  </si>
  <si>
    <t>GESTIÓN PERMANENCIA DEL TALENTO HUMANO</t>
  </si>
  <si>
    <t>GESTIÓN PRESUPUESTO</t>
  </si>
  <si>
    <t>GESTIÓN RECAUDO Y SUBSIDIOS NOTARIALES</t>
  </si>
  <si>
    <t>GESTIÓN RECURSOS DE TECNOLOGÍA</t>
  </si>
  <si>
    <t>GESTIÓN SERVICIOS ADMINISTRATIVOS</t>
  </si>
  <si>
    <t>GESTIÓN TECNOLÓGICO Y ADMINISTRATIVA</t>
  </si>
  <si>
    <t>GESTIÓN TESORERÍA</t>
  </si>
  <si>
    <t>INSPECCIÓN DE LA GESTIÓN DEL SERVICIO NOTARIAL</t>
  </si>
  <si>
    <t>OPTIMIZAR LOS SERVICIOS EN LAS OFICINAS DE REGISTRO DE INSTRUMENTOS PÚBLICOS</t>
  </si>
  <si>
    <t>POLÍTICAS Y PLANEACIÓN INSTITUCIONAL</t>
  </si>
  <si>
    <t>REPRESENTACIÓN JUDICIAL</t>
  </si>
  <si>
    <t>SEGUIMIENTO AL SERVICIO VENTANILLA ÚNICA DE REGISTRO VUR</t>
  </si>
  <si>
    <t>SEGUNDA INSTANCIA REGISTRAL</t>
  </si>
  <si>
    <t>SISTEMA DE OPERACIÓN Y GESTIÓN INSTITUCIONAL</t>
  </si>
  <si>
    <t>VIGILANCIA DE LA GESTIÓN DEL SERVICIO NOTARIAL</t>
  </si>
  <si>
    <t>bajo</t>
  </si>
  <si>
    <t>contra</t>
  </si>
  <si>
    <t>desde</t>
  </si>
  <si>
    <t>entre</t>
  </si>
  <si>
    <t>hasta</t>
  </si>
  <si>
    <t>por</t>
  </si>
  <si>
    <t>tras</t>
  </si>
  <si>
    <t>Consulta Índice de Propietarios</t>
  </si>
  <si>
    <t>Consulta en la Ventanilla Única de Registro - VUR</t>
  </si>
  <si>
    <t>Registro de Instrumentos Públicos</t>
  </si>
  <si>
    <t>Certificados de tradición y libertad de inmuebles</t>
  </si>
  <si>
    <t>PROCESO: SISTEMA DE OPERACIÓN Y GESTIÓN INSTITUCIONAL 
PROCEDIMIENTO: ADMINISTRACIÓN DE RIESGOS INSTITUCIONALES</t>
  </si>
  <si>
    <t>DE - SOGI - PR - 07 - MREG - 01</t>
  </si>
  <si>
    <t>ANÁLISIS DE COHERENCIA-IMPACTO CON LOS OBJETIVOS ESTRATÉGICOS</t>
  </si>
  <si>
    <t>Fecha</t>
  </si>
  <si>
    <t>25-04-219</t>
  </si>
  <si>
    <t>PROCESO: SISTEMA DE OPERACIÓN Y GESTIÓN INSTITUCIONAL</t>
  </si>
  <si>
    <t>PROCEDIMIENTO: ADMINISTRACIÓN DE RIESGOS INSTITUCIONALES</t>
  </si>
  <si>
    <t>FICHA INTEGRAL DEL RIESGO U OPORTUNIDAD</t>
  </si>
  <si>
    <t>MATRIZ DOFA</t>
  </si>
  <si>
    <t>FORTALEZAS</t>
  </si>
  <si>
    <t>DEBILIDADES</t>
  </si>
  <si>
    <t>OPORTUNIDADES</t>
  </si>
  <si>
    <t>AMENAZAS</t>
  </si>
  <si>
    <t>Total Perfil</t>
  </si>
  <si>
    <t>Entorno Interno - Debilidades</t>
  </si>
  <si>
    <t>Entorno Interno - Fortalezas</t>
  </si>
  <si>
    <t>Entorno externo - Amenazas</t>
  </si>
  <si>
    <t>Entorno externo - Oportunidades</t>
  </si>
  <si>
    <t>Inadecuado suministro/entrega de Productos y/o servicios</t>
  </si>
  <si>
    <t>Incumplimiento de los objetivos establecidos</t>
  </si>
  <si>
    <t>Inadecuada planificación</t>
  </si>
  <si>
    <t>Inadecuada implementación de políticas, normas, estándares, planes y/o programas</t>
  </si>
  <si>
    <t>Inoportuna atención de necesidades o requerimientos</t>
  </si>
  <si>
    <t>Inadecuada asignación y/o ejecución de los recursos</t>
  </si>
  <si>
    <t>Inadecuado seguimiento a la asignación y/o ejecución de los recursos</t>
  </si>
  <si>
    <t>Inoportuno seguimiento a la gestión</t>
  </si>
  <si>
    <t>Inadecuado seguimiento a la gestión</t>
  </si>
  <si>
    <t>Incumplimiento en la entrega de los resultados e impacto previstos</t>
  </si>
  <si>
    <t>a</t>
  </si>
  <si>
    <t>cabe</t>
  </si>
  <si>
    <t>durante</t>
  </si>
  <si>
    <t>el</t>
  </si>
  <si>
    <t>en</t>
  </si>
  <si>
    <t>para</t>
  </si>
  <si>
    <t>según</t>
  </si>
  <si>
    <t>Objetivo estrategico 1</t>
  </si>
  <si>
    <t>Objetivo estrategico 2</t>
  </si>
  <si>
    <t>Objetivo estrategico 3</t>
  </si>
  <si>
    <t>Objetivo estrategico 4</t>
  </si>
  <si>
    <t>Debilidad Estrategica (1)</t>
  </si>
  <si>
    <t>Debilidad Estrategica (2)</t>
  </si>
  <si>
    <t>Debilidad Estrategica (3)</t>
  </si>
  <si>
    <t>Debilidad Estrategica (4)</t>
  </si>
  <si>
    <t>Debilidad Estrategica (5)</t>
  </si>
  <si>
    <t>Amenaza Estrategica (1)</t>
  </si>
  <si>
    <t>Amenaza Estrategica (2)</t>
  </si>
  <si>
    <t>Amenaza Estrategica (3)</t>
  </si>
  <si>
    <t>Amenaza Estrategica (4)</t>
  </si>
  <si>
    <t>Amenaza Estrategica (5)</t>
  </si>
  <si>
    <t>Oportunidad Estrategica (1)</t>
  </si>
  <si>
    <t>Oportunidad Estrategica (2)</t>
  </si>
  <si>
    <t>Oportunidad Estrategica (3)</t>
  </si>
  <si>
    <t>Oportunidad Estrategica (4)</t>
  </si>
  <si>
    <t>Oportunidad Estrategica (5)</t>
  </si>
  <si>
    <t>Fortaleza Estrategica (1)</t>
  </si>
  <si>
    <t>Fortaleza Estrategica (2)</t>
  </si>
  <si>
    <t>Fortaleza Estrategica (3)</t>
  </si>
  <si>
    <t>Fortaleza Estrategica (4)</t>
  </si>
  <si>
    <t>Fortaleza Estrategica (5)</t>
  </si>
  <si>
    <t>Medio_de_almacenamiento</t>
  </si>
  <si>
    <t>Valores</t>
  </si>
  <si>
    <t>Archivador</t>
  </si>
  <si>
    <t>Carpeta física</t>
  </si>
  <si>
    <t>Disco Duro</t>
  </si>
  <si>
    <t>En la Nube</t>
  </si>
  <si>
    <t>Medio Extraíble</t>
  </si>
  <si>
    <t>SAN</t>
  </si>
  <si>
    <t>No Aplica</t>
  </si>
  <si>
    <t>Amenaza</t>
  </si>
  <si>
    <t>Fortaleza</t>
  </si>
  <si>
    <t>Debilidad</t>
  </si>
  <si>
    <t>Matriz Dofa</t>
  </si>
  <si>
    <t>Estrategias FO</t>
  </si>
  <si>
    <t>Estrategias FA</t>
  </si>
  <si>
    <t>Estrategias DO</t>
  </si>
  <si>
    <t>Estrategias DA</t>
  </si>
  <si>
    <t xml:space="preserve">   El riesgo identificado se mantiene:    </t>
  </si>
  <si>
    <t>SI</t>
  </si>
  <si>
    <t>NO</t>
  </si>
  <si>
    <t xml:space="preserve">   El riesgo identificado es nuevo:</t>
  </si>
  <si>
    <t xml:space="preserve">   El riesgo identificado se materializó:    </t>
  </si>
  <si>
    <t>Si un riesgo es de Corrupción debe cumplir que se de por: Acción u omisión + Uso del poder + Desviación de la gestión de lo público + Beneficio privado</t>
  </si>
  <si>
    <t>No se ha presentado en los últimos 5 años (1)</t>
  </si>
  <si>
    <t>Se presentó al menos una vez en los últimos 5 años (2)</t>
  </si>
  <si>
    <t>INTEROPERABILIDAD (EN CONSTRUCCIÓN)</t>
  </si>
  <si>
    <t>POLICIA JUDICIAL (EN CONSTRUCCIÓN)</t>
  </si>
  <si>
    <t>Procesos misionales y estratégicos en el Sistema Integrado de Gestión</t>
  </si>
  <si>
    <t>Categoría_procesos</t>
  </si>
  <si>
    <t>Riesgo Estratégico</t>
  </si>
  <si>
    <t xml:space="preserve">Riesgo de Gestión </t>
  </si>
  <si>
    <t>Riesgo de Seguridad de la información</t>
  </si>
  <si>
    <t>Qué (productos)</t>
  </si>
  <si>
    <t>Cómo (medios)</t>
  </si>
  <si>
    <t>Para Qué (impacto)</t>
  </si>
  <si>
    <t>Falta de apropiación de los principios y valores contemplados en el código de ética de la entidad.</t>
  </si>
  <si>
    <t>Atraso de documentos en tramite en las ORIP's.</t>
  </si>
  <si>
    <t>Falta calidad en la digitacion</t>
  </si>
  <si>
    <t>Errores en la calificacion del documento</t>
  </si>
  <si>
    <t>desarticulacion entre registro , catastro y rentas departamentales</t>
  </si>
  <si>
    <t>Reprocesos en el proceso registro de docuementos</t>
  </si>
  <si>
    <t>Incremento en las cargas laborales</t>
  </si>
  <si>
    <t>la intermediacion de terceros en los tramites de registro</t>
  </si>
  <si>
    <t>la agilizacion de tramites de registro en las Orip</t>
  </si>
  <si>
    <t>Se materializa cuando los fucionarios hacen cobros indebidos o reciben dineros para agilizar  tramites en las oficinas de instrumentos publicos</t>
  </si>
  <si>
    <t>daño de imagen Instuticional</t>
  </si>
  <si>
    <t xml:space="preserve">Ingreso derechos de peticion y  tutelas </t>
  </si>
  <si>
    <t xml:space="preserve">Afectacion en la asignacion de funciones y del trabajo en equipo </t>
  </si>
  <si>
    <t>Falta de articulacion entre Notaria, Registro</t>
  </si>
  <si>
    <t>Desconocimiento del usuario ante los tramites de registro</t>
  </si>
  <si>
    <t>explicacion Orip</t>
  </si>
  <si>
    <t>TODAS LAS ORIP :Monitorear y  realizar seguimiento  a los documentos  repartidos  por abogado e identificar los documentos que se encuentren pendientes por calificar  fuera de los terminos establecidos en ley; determinando las causas y posibles complejidades que originen la demora en la calificacion con el fin de surtir el tramite pertinente en el proceso de registro de documentos.
Orip Seccional: El encargado es el Registrador                     Orip Principal:  El Encargado Coordinador Gestion Juridica Registral. 
En caso de encontrar documentos sin calificar y por fuera de los terminos de ley, dejar constancia de las causas que originaron la demora.
Registro: reporte estadistico mensual de los documentos pendientes por calificar determinando las causas y posibles complejidades que originen la demora.</t>
  </si>
  <si>
    <t>Monitorear los documentos pendientes por calificar a traves de los reportes estadisticos generados por los aplicativos misionales, que no cumplan con los terminos establecidos en ley.</t>
  </si>
  <si>
    <t>Análisis DOFA</t>
  </si>
  <si>
    <t xml:space="preserve"> PROCEDIMIENTO: FORMULACIÓN PLANES INSTITUCIONALES</t>
  </si>
  <si>
    <t>PROCESO: PLANES INSTITUCIONALES</t>
  </si>
  <si>
    <t>Priorización de enfoque</t>
  </si>
  <si>
    <t xml:space="preserve">FORMATO: ANÁLISIS DEL CONTEXTO </t>
  </si>
  <si>
    <t>MP - DMEP - PO - 01 - PR - 01 - FR - 02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</si>
</sst>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240A]d&quot; de &quot;mmmm&quot; de &quot;yyyy;@"/>
    <numFmt numFmtId="165" formatCode="d/mm/yyyy;@"/>
    <numFmt numFmtId="166" formatCode="0.0"/>
    <numFmt numFmtId="167" formatCode="0.000"/>
    <numFmt numFmtId="168" formatCode="&quot; $&quot;#,##0.00\ ;&quot;-$&quot;#,##0.00\ ;&quot; $-&quot;#\ ;@\ "/>
    <numFmt numFmtId="169" formatCode="dd/mm/yyyy;@"/>
  </numFmts>
  <fonts count="66">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2"/>
      <color theme="1"/>
      <name val="Calibri"/>
      <family val="2"/>
      <scheme val="minor"/>
    </font>
    <font>
      <sz val="12"/>
      <color theme="1"/>
      <name val="Calibri"/>
      <family val="2"/>
      <scheme val="minor"/>
    </font>
    <font>
      <sz val="10"/>
      <color theme="1"/>
      <name val="Arial"/>
      <family val="2"/>
    </font>
    <font>
      <b/>
      <sz val="10"/>
      <color theme="1"/>
      <name val="Arial"/>
      <family val="2"/>
    </font>
    <font>
      <b/>
      <sz val="15"/>
      <name val="Calibri"/>
      <family val="2"/>
      <scheme val="minor"/>
    </font>
    <font>
      <sz val="11"/>
      <color theme="0"/>
      <name val="Calibri"/>
      <family val="2"/>
      <scheme val="minor"/>
    </font>
    <font>
      <b/>
      <sz val="13"/>
      <color theme="1"/>
      <name val="Calibri"/>
      <family val="2"/>
      <scheme val="minor"/>
    </font>
    <font>
      <u/>
      <sz val="11"/>
      <color theme="10"/>
      <name val="Calibri"/>
      <family val="2"/>
      <scheme val="minor"/>
    </font>
    <font>
      <b/>
      <sz val="11"/>
      <color theme="0"/>
      <name val="Calibri"/>
      <family val="2"/>
      <scheme val="minor"/>
    </font>
    <font>
      <sz val="11"/>
      <color theme="1"/>
      <name val="Calibri"/>
      <family val="2"/>
      <scheme val="minor"/>
    </font>
    <font>
      <b/>
      <sz val="11"/>
      <color rgb="FFFF0000"/>
      <name val="Calibri"/>
      <family val="2"/>
      <scheme val="minor"/>
    </font>
    <font>
      <b/>
      <sz val="12"/>
      <name val="Arial"/>
      <family val="2"/>
    </font>
    <font>
      <b/>
      <sz val="8"/>
      <name val="Arial"/>
      <family val="2"/>
    </font>
    <font>
      <sz val="11"/>
      <color indexed="8"/>
      <name val="Calibri"/>
      <family val="2"/>
      <charset val="1"/>
    </font>
    <font>
      <sz val="10"/>
      <name val="MS Sans Serif"/>
      <family val="2"/>
    </font>
    <font>
      <sz val="10"/>
      <color indexed="8"/>
      <name val="Arial"/>
      <family val="2"/>
    </font>
    <font>
      <sz val="10"/>
      <color indexed="8"/>
      <name val="Arial1"/>
    </font>
    <font>
      <sz val="12"/>
      <color theme="1"/>
      <name val="Arial Narrow"/>
      <family val="2"/>
    </font>
    <font>
      <sz val="11"/>
      <name val="Calibri"/>
      <family val="2"/>
      <scheme val="minor"/>
    </font>
    <font>
      <b/>
      <u/>
      <sz val="11"/>
      <color theme="1"/>
      <name val="Calibri"/>
      <family val="2"/>
      <scheme val="minor"/>
    </font>
    <font>
      <sz val="12"/>
      <name val="Arial Narrow"/>
      <family val="2"/>
    </font>
    <font>
      <sz val="11"/>
      <color theme="1"/>
      <name val="Arial Narrow"/>
      <family val="2"/>
    </font>
    <font>
      <b/>
      <sz val="11"/>
      <color theme="1"/>
      <name val="Arial Narrow"/>
      <family val="2"/>
    </font>
    <font>
      <u/>
      <sz val="10"/>
      <color theme="10"/>
      <name val="Calibri"/>
      <family val="2"/>
      <scheme val="minor"/>
    </font>
    <font>
      <b/>
      <sz val="10"/>
      <color theme="1"/>
      <name val="Calibri"/>
      <family val="2"/>
      <scheme val="minor"/>
    </font>
    <font>
      <b/>
      <sz val="12"/>
      <color theme="0"/>
      <name val="Arial Narrow"/>
      <family val="2"/>
    </font>
    <font>
      <b/>
      <sz val="11"/>
      <name val="Calibri"/>
      <family val="2"/>
      <scheme val="minor"/>
    </font>
    <font>
      <b/>
      <i/>
      <sz val="11"/>
      <color theme="1"/>
      <name val="Calibri"/>
      <family val="2"/>
      <scheme val="minor"/>
    </font>
    <font>
      <b/>
      <sz val="12"/>
      <color theme="0"/>
      <name val="Calibri"/>
      <family val="2"/>
      <scheme val="minor"/>
    </font>
    <font>
      <b/>
      <sz val="15"/>
      <color theme="1"/>
      <name val="Calibri"/>
      <family val="2"/>
      <scheme val="minor"/>
    </font>
    <font>
      <b/>
      <sz val="10"/>
      <color theme="0"/>
      <name val="Arial"/>
      <family val="2"/>
    </font>
    <font>
      <sz val="13"/>
      <color theme="1"/>
      <name val="Calibri"/>
      <family val="2"/>
      <scheme val="minor"/>
    </font>
    <font>
      <b/>
      <sz val="10"/>
      <color theme="0"/>
      <name val="Calibri"/>
      <family val="2"/>
      <scheme val="minor"/>
    </font>
    <font>
      <sz val="10"/>
      <color theme="1"/>
      <name val="Calibri"/>
      <family val="2"/>
      <scheme val="minor"/>
    </font>
    <font>
      <sz val="10"/>
      <name val="Calibri"/>
      <family val="2"/>
      <scheme val="minor"/>
    </font>
    <font>
      <b/>
      <sz val="10"/>
      <color theme="1"/>
      <name val="Arial Narrow"/>
      <family val="2"/>
    </font>
    <font>
      <b/>
      <i/>
      <sz val="11"/>
      <color theme="4" tint="-0.249977111117893"/>
      <name val="Calibri"/>
      <family val="2"/>
      <scheme val="minor"/>
    </font>
    <font>
      <sz val="10"/>
      <color theme="1"/>
      <name val="Calibri Light"/>
      <family val="2"/>
    </font>
    <font>
      <sz val="9"/>
      <color theme="1"/>
      <name val="Calibri Light"/>
      <family val="2"/>
    </font>
    <font>
      <b/>
      <sz val="15"/>
      <color theme="1"/>
      <name val="Arial Narrow"/>
      <family val="2"/>
    </font>
    <font>
      <b/>
      <sz val="15"/>
      <color theme="0"/>
      <name val="Arial Narrow"/>
      <family val="2"/>
    </font>
    <font>
      <b/>
      <sz val="12"/>
      <name val="Calibri"/>
      <family val="2"/>
      <scheme val="minor"/>
    </font>
    <font>
      <sz val="9"/>
      <color indexed="81"/>
      <name val="Tahoma"/>
      <family val="2"/>
    </font>
    <font>
      <b/>
      <sz val="14"/>
      <color theme="1"/>
      <name val="Calibri Light"/>
      <family val="2"/>
    </font>
    <font>
      <b/>
      <sz val="9"/>
      <color indexed="81"/>
      <name val="Tahoma"/>
      <family val="2"/>
    </font>
    <font>
      <b/>
      <sz val="20"/>
      <color theme="1"/>
      <name val="Calibri"/>
      <family val="2"/>
      <scheme val="minor"/>
    </font>
    <font>
      <b/>
      <sz val="12"/>
      <color theme="1"/>
      <name val="Cambria"/>
      <family val="2"/>
      <scheme val="major"/>
    </font>
    <font>
      <sz val="12"/>
      <color theme="1"/>
      <name val="Cambria"/>
      <family val="2"/>
      <scheme val="major"/>
    </font>
    <font>
      <b/>
      <sz val="14"/>
      <color theme="1"/>
      <name val="Calibri"/>
      <family val="2"/>
      <scheme val="minor"/>
    </font>
    <font>
      <sz val="14"/>
      <color theme="1"/>
      <name val="Calibri"/>
      <family val="2"/>
      <scheme val="minor"/>
    </font>
    <font>
      <b/>
      <sz val="20"/>
      <color theme="1"/>
      <name val="Cambria"/>
      <family val="1"/>
      <scheme val="major"/>
    </font>
    <font>
      <b/>
      <sz val="12"/>
      <color theme="1"/>
      <name val="Cambria"/>
      <family val="1"/>
      <scheme val="major"/>
    </font>
    <font>
      <sz val="12"/>
      <name val="Cambria"/>
      <family val="2"/>
      <scheme val="major"/>
    </font>
    <font>
      <sz val="12"/>
      <color rgb="FF00B050"/>
      <name val="Cambria"/>
      <family val="2"/>
      <scheme val="major"/>
    </font>
    <font>
      <sz val="12"/>
      <name val="Calibri"/>
      <family val="2"/>
      <scheme val="minor"/>
    </font>
    <font>
      <b/>
      <i/>
      <u/>
      <sz val="9"/>
      <color indexed="81"/>
      <name val="Tahoma"/>
      <family val="2"/>
    </font>
    <font>
      <b/>
      <sz val="20"/>
      <color theme="1"/>
      <name val="Calibri Light"/>
      <family val="2"/>
    </font>
    <font>
      <b/>
      <sz val="22"/>
      <color theme="1"/>
      <name val="Calibri Light"/>
      <family val="2"/>
    </font>
    <font>
      <b/>
      <sz val="22"/>
      <color theme="0"/>
      <name val="Calibri Light"/>
      <family val="2"/>
    </font>
    <font>
      <b/>
      <sz val="20"/>
      <color theme="0"/>
      <name val="Calibri Light"/>
      <family val="2"/>
    </font>
    <font>
      <b/>
      <sz val="20"/>
      <name val="Calibri Light"/>
      <family val="2"/>
    </font>
    <font>
      <b/>
      <sz val="20"/>
      <name val="Cambria"/>
      <family val="1"/>
      <scheme val="major"/>
    </font>
  </fonts>
  <fills count="37">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indexed="13"/>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rgb="FFC00000"/>
        <bgColor indexed="64"/>
      </patternFill>
    </fill>
    <fill>
      <patternFill patternType="solid">
        <fgColor indexed="1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6"/>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bgColor indexed="64"/>
      </patternFill>
    </fill>
    <fill>
      <patternFill patternType="solid">
        <fgColor theme="5"/>
        <bgColor indexed="64"/>
      </patternFill>
    </fill>
    <fill>
      <patternFill patternType="solid">
        <fgColor theme="5"/>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theme="0"/>
      </right>
      <top style="thin">
        <color indexed="64"/>
      </top>
      <bottom style="thin">
        <color theme="0"/>
      </bottom>
      <diagonal/>
    </border>
    <border>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theme="3"/>
      </left>
      <right/>
      <top style="medium">
        <color theme="3"/>
      </top>
      <bottom/>
      <diagonal/>
    </border>
    <border>
      <left/>
      <right/>
      <top style="medium">
        <color theme="3"/>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right style="thin">
        <color theme="3"/>
      </right>
      <top style="medium">
        <color theme="3"/>
      </top>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right style="thin">
        <color theme="3"/>
      </right>
      <top/>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right style="thin">
        <color theme="3"/>
      </right>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2">
    <xf numFmtId="0" fontId="0" fillId="0" borderId="0"/>
    <xf numFmtId="0" fontId="3" fillId="0" borderId="0"/>
    <xf numFmtId="0" fontId="11" fillId="0" borderId="0" applyNumberFormat="0" applyFill="0" applyBorder="0" applyAlignment="0" applyProtection="0"/>
    <xf numFmtId="49" fontId="16" fillId="0" borderId="1">
      <alignment horizontal="center" vertical="center" wrapText="1"/>
      <protection locked="0"/>
    </xf>
    <xf numFmtId="49" fontId="16" fillId="13" borderId="1" applyNumberFormat="0">
      <alignment horizontal="center" vertical="center" wrapText="1"/>
      <protection locked="0"/>
    </xf>
    <xf numFmtId="49" fontId="16" fillId="3" borderId="1" applyNumberFormat="0">
      <alignment horizontal="center" vertical="center" wrapText="1"/>
      <protection locked="0"/>
    </xf>
    <xf numFmtId="49" fontId="16" fillId="10" borderId="1" applyNumberFormat="0">
      <alignment horizontal="center" vertical="center" wrapText="1"/>
      <protection locked="0"/>
    </xf>
    <xf numFmtId="0" fontId="17"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3" fillId="0" borderId="0" applyFont="0" applyFill="0" applyBorder="0" applyAlignment="0" applyProtection="0"/>
    <xf numFmtId="167" fontId="3" fillId="0" borderId="0" applyFont="0" applyFill="0" applyBorder="0" applyAlignment="0" applyProtection="0"/>
    <xf numFmtId="167" fontId="18" fillId="0" borderId="0" applyFont="0" applyFill="0" applyBorder="0" applyAlignment="0" applyProtection="0"/>
    <xf numFmtId="168" fontId="3" fillId="0" borderId="0" applyFill="0" applyBorder="0" applyAlignment="0" applyProtection="0"/>
    <xf numFmtId="0" fontId="13" fillId="0" borderId="0"/>
    <xf numFmtId="0" fontId="13" fillId="0" borderId="0"/>
    <xf numFmtId="0" fontId="13" fillId="0" borderId="0"/>
    <xf numFmtId="0" fontId="19" fillId="0" borderId="0"/>
    <xf numFmtId="0" fontId="3" fillId="0" borderId="0"/>
    <xf numFmtId="0" fontId="20" fillId="0" borderId="0"/>
    <xf numFmtId="0" fontId="3" fillId="0" borderId="0"/>
    <xf numFmtId="0" fontId="13" fillId="0" borderId="0"/>
    <xf numFmtId="0" fontId="13" fillId="0" borderId="0"/>
    <xf numFmtId="0" fontId="13" fillId="0" borderId="0"/>
    <xf numFmtId="0" fontId="13" fillId="0" borderId="0"/>
    <xf numFmtId="0" fontId="19" fillId="0" borderId="0"/>
    <xf numFmtId="0" fontId="3" fillId="0" borderId="0"/>
    <xf numFmtId="0" fontId="3" fillId="0" borderId="0"/>
    <xf numFmtId="0" fontId="13"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 fillId="0" borderId="0" applyFill="0" applyBorder="0" applyAlignment="0" applyProtection="0"/>
    <xf numFmtId="9" fontId="3" fillId="14" borderId="1" applyNumberFormat="0" applyFont="0" applyFill="0" applyBorder="0" applyAlignment="0" applyProtection="0">
      <alignment vertical="center"/>
    </xf>
    <xf numFmtId="9" fontId="18" fillId="0" borderId="0" applyFont="0" applyFill="0" applyBorder="0" applyAlignment="0" applyProtection="0"/>
    <xf numFmtId="0" fontId="9" fillId="36" borderId="0" applyNumberFormat="0" applyBorder="0" applyAlignment="0" applyProtection="0"/>
  </cellStyleXfs>
  <cellXfs count="684">
    <xf numFmtId="0" fontId="0" fillId="0" borderId="0" xfId="0"/>
    <xf numFmtId="0" fontId="7" fillId="2" borderId="1" xfId="0" applyFont="1" applyFill="1" applyBorder="1" applyAlignment="1" applyProtection="1">
      <alignment horizontal="justify" vertical="center" wrapText="1"/>
    </xf>
    <xf numFmtId="0" fontId="6" fillId="0" borderId="25" xfId="0" applyFont="1" applyFill="1" applyBorder="1" applyAlignment="1" applyProtection="1">
      <alignment horizontal="justify" vertical="center" wrapText="1"/>
    </xf>
    <xf numFmtId="0" fontId="6" fillId="0" borderId="0" xfId="0" applyFont="1" applyFill="1" applyBorder="1" applyAlignment="1" applyProtection="1">
      <alignment horizontal="justify" vertical="center" wrapText="1"/>
    </xf>
    <xf numFmtId="0" fontId="6" fillId="0" borderId="4" xfId="0" applyFont="1" applyFill="1" applyBorder="1" applyAlignment="1" applyProtection="1">
      <alignment horizontal="justify" vertical="center" wrapText="1"/>
    </xf>
    <xf numFmtId="0" fontId="7" fillId="17" borderId="1" xfId="0" applyFont="1" applyFill="1" applyBorder="1" applyAlignment="1" applyProtection="1">
      <alignment horizontal="justify" vertical="center" wrapText="1"/>
    </xf>
    <xf numFmtId="0" fontId="0" fillId="0" borderId="0" xfId="0" applyAlignment="1" applyProtection="1">
      <alignment wrapText="1"/>
      <protection hidden="1"/>
    </xf>
    <xf numFmtId="0" fontId="21" fillId="0" borderId="0" xfId="0" applyFont="1" applyBorder="1" applyAlignment="1" applyProtection="1">
      <alignment wrapText="1"/>
      <protection hidden="1"/>
    </xf>
    <xf numFmtId="0" fontId="0" fillId="0" borderId="8" xfId="0" applyBorder="1" applyAlignment="1" applyProtection="1">
      <alignment wrapText="1"/>
      <protection hidden="1"/>
    </xf>
    <xf numFmtId="0" fontId="0" fillId="0" borderId="9" xfId="0" applyBorder="1" applyAlignment="1" applyProtection="1">
      <alignment wrapText="1"/>
      <protection hidden="1"/>
    </xf>
    <xf numFmtId="0" fontId="0" fillId="0" borderId="10" xfId="0" applyBorder="1" applyAlignment="1" applyProtection="1">
      <alignment wrapText="1"/>
      <protection hidden="1"/>
    </xf>
    <xf numFmtId="0" fontId="0" fillId="0" borderId="0" xfId="0" applyBorder="1" applyAlignment="1" applyProtection="1">
      <alignment wrapText="1"/>
      <protection hidden="1"/>
    </xf>
    <xf numFmtId="0" fontId="2" fillId="0" borderId="0" xfId="0" applyFont="1" applyBorder="1" applyAlignment="1" applyProtection="1">
      <alignment vertical="center" wrapText="1"/>
      <protection hidden="1"/>
    </xf>
    <xf numFmtId="0" fontId="0" fillId="0" borderId="11" xfId="0" applyBorder="1" applyAlignment="1" applyProtection="1">
      <alignment wrapText="1"/>
      <protection hidden="1"/>
    </xf>
    <xf numFmtId="0" fontId="5" fillId="0" borderId="0" xfId="0" applyFont="1" applyFill="1" applyBorder="1" applyAlignment="1" applyProtection="1">
      <alignment horizontal="center" wrapText="1"/>
      <protection hidden="1"/>
    </xf>
    <xf numFmtId="0" fontId="4" fillId="0" borderId="0" xfId="0" applyFont="1" applyBorder="1" applyAlignment="1" applyProtection="1">
      <alignment vertical="center" wrapText="1"/>
      <protection hidden="1"/>
    </xf>
    <xf numFmtId="0" fontId="4" fillId="0" borderId="0" xfId="0" applyFont="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vertical="center" wrapText="1"/>
      <protection hidden="1"/>
    </xf>
    <xf numFmtId="0" fontId="0" fillId="0" borderId="1" xfId="0" applyBorder="1" applyAlignment="1" applyProtection="1">
      <alignment wrapText="1"/>
      <protection hidden="1"/>
    </xf>
    <xf numFmtId="0" fontId="2" fillId="0" borderId="8" xfId="0" applyFont="1" applyBorder="1" applyAlignment="1" applyProtection="1">
      <alignment vertical="center" wrapText="1"/>
      <protection hidden="1"/>
    </xf>
    <xf numFmtId="0" fontId="2" fillId="0" borderId="0" xfId="0" applyFont="1" applyBorder="1" applyAlignment="1" applyProtection="1">
      <alignment wrapText="1"/>
      <protection hidden="1"/>
    </xf>
    <xf numFmtId="0" fontId="0" fillId="0" borderId="0" xfId="0" applyFill="1" applyBorder="1" applyAlignment="1" applyProtection="1">
      <alignment wrapText="1"/>
      <protection hidden="1"/>
    </xf>
    <xf numFmtId="0" fontId="0" fillId="0" borderId="5" xfId="0" applyBorder="1" applyAlignment="1" applyProtection="1">
      <alignment wrapText="1"/>
      <protection hidden="1"/>
    </xf>
    <xf numFmtId="0" fontId="0" fillId="0" borderId="6" xfId="0" applyBorder="1" applyAlignment="1" applyProtection="1">
      <alignment wrapText="1"/>
      <protection hidden="1"/>
    </xf>
    <xf numFmtId="0" fontId="0" fillId="0" borderId="0" xfId="0" applyAlignment="1" applyProtection="1">
      <alignment horizontal="left" wrapText="1"/>
      <protection hidden="1"/>
    </xf>
    <xf numFmtId="0" fontId="0" fillId="0" borderId="2" xfId="0" applyBorder="1" applyAlignment="1" applyProtection="1">
      <alignment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0" fillId="0" borderId="18" xfId="0" applyBorder="1" applyAlignment="1" applyProtection="1">
      <alignment wrapText="1"/>
      <protection hidden="1"/>
    </xf>
    <xf numFmtId="0" fontId="0" fillId="0" borderId="19" xfId="0" applyBorder="1" applyAlignment="1" applyProtection="1">
      <alignment wrapText="1"/>
      <protection hidden="1"/>
    </xf>
    <xf numFmtId="0" fontId="0" fillId="0" borderId="20" xfId="0" applyBorder="1" applyAlignment="1" applyProtection="1">
      <alignment wrapText="1"/>
      <protection hidden="1"/>
    </xf>
    <xf numFmtId="0" fontId="0" fillId="0" borderId="1" xfId="0" applyFill="1" applyBorder="1" applyAlignment="1" applyProtection="1">
      <alignment wrapText="1"/>
      <protection hidden="1"/>
    </xf>
    <xf numFmtId="0" fontId="0" fillId="0" borderId="0" xfId="0" applyBorder="1" applyAlignment="1" applyProtection="1">
      <alignment textRotation="90" wrapText="1"/>
      <protection hidden="1"/>
    </xf>
    <xf numFmtId="0" fontId="0" fillId="0" borderId="0" xfId="0" applyBorder="1" applyAlignment="1" applyProtection="1">
      <alignment vertical="center" textRotation="90" wrapText="1"/>
      <protection hidden="1"/>
    </xf>
    <xf numFmtId="0" fontId="0" fillId="0" borderId="12" xfId="0" applyBorder="1" applyAlignment="1" applyProtection="1">
      <alignment wrapText="1"/>
      <protection hidden="1"/>
    </xf>
    <xf numFmtId="0" fontId="0" fillId="0" borderId="13" xfId="0" applyBorder="1" applyAlignment="1" applyProtection="1">
      <alignment wrapText="1"/>
      <protection hidden="1"/>
    </xf>
    <xf numFmtId="0" fontId="0" fillId="0" borderId="13" xfId="0" applyBorder="1" applyAlignment="1" applyProtection="1">
      <alignment vertical="center" textRotation="90" wrapText="1"/>
      <protection hidden="1"/>
    </xf>
    <xf numFmtId="0" fontId="0" fillId="0" borderId="14" xfId="0" applyBorder="1" applyAlignment="1" applyProtection="1">
      <alignment wrapText="1"/>
      <protection hidden="1"/>
    </xf>
    <xf numFmtId="0" fontId="12" fillId="0" borderId="1" xfId="0" applyFont="1" applyBorder="1" applyAlignment="1" applyProtection="1">
      <alignment horizontal="center" vertical="center" textRotation="90" wrapText="1"/>
      <protection hidden="1"/>
    </xf>
    <xf numFmtId="0" fontId="12" fillId="0" borderId="1"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protection hidden="1"/>
    </xf>
    <xf numFmtId="0" fontId="0" fillId="0" borderId="19" xfId="0" applyBorder="1" applyAlignment="1" applyProtection="1">
      <protection hidden="1"/>
    </xf>
    <xf numFmtId="0" fontId="0" fillId="0" borderId="15" xfId="0" applyBorder="1" applyAlignment="1" applyProtection="1">
      <alignment wrapText="1"/>
      <protection hidden="1"/>
    </xf>
    <xf numFmtId="0" fontId="0" fillId="0" borderId="16" xfId="0" applyBorder="1" applyAlignment="1" applyProtection="1">
      <alignment wrapText="1"/>
      <protection hidden="1"/>
    </xf>
    <xf numFmtId="0" fontId="0" fillId="0" borderId="17" xfId="0" applyBorder="1" applyAlignment="1" applyProtection="1">
      <alignment wrapText="1"/>
      <protection hidden="1"/>
    </xf>
    <xf numFmtId="0" fontId="0" fillId="0" borderId="5" xfId="0" applyBorder="1" applyAlignment="1" applyProtection="1">
      <protection hidden="1"/>
    </xf>
    <xf numFmtId="0" fontId="22" fillId="0" borderId="1" xfId="0" applyFont="1" applyBorder="1" applyAlignment="1" applyProtection="1">
      <alignment wrapText="1"/>
      <protection hidden="1"/>
    </xf>
    <xf numFmtId="0" fontId="31" fillId="0" borderId="1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1" fillId="0" borderId="8" xfId="0" applyFont="1" applyBorder="1" applyAlignment="1" applyProtection="1">
      <alignment horizontal="center" vertical="center" wrapText="1"/>
      <protection hidden="1"/>
    </xf>
    <xf numFmtId="0" fontId="0" fillId="0" borderId="27" xfId="0" applyBorder="1" applyAlignment="1" applyProtection="1">
      <alignment wrapText="1"/>
      <protection hidden="1"/>
    </xf>
    <xf numFmtId="0" fontId="0" fillId="0" borderId="28" xfId="0" applyBorder="1" applyAlignment="1" applyProtection="1">
      <alignment wrapText="1"/>
      <protection hidden="1"/>
    </xf>
    <xf numFmtId="0" fontId="0" fillId="0" borderId="29" xfId="0" applyBorder="1" applyAlignment="1" applyProtection="1">
      <alignment wrapText="1"/>
      <protection hidden="1"/>
    </xf>
    <xf numFmtId="0" fontId="2" fillId="0" borderId="5" xfId="0" applyFont="1" applyBorder="1" applyAlignment="1" applyProtection="1">
      <alignment wrapText="1"/>
      <protection hidden="1"/>
    </xf>
    <xf numFmtId="0" fontId="0" fillId="0" borderId="30" xfId="0" applyBorder="1" applyAlignment="1" applyProtection="1">
      <alignment wrapText="1"/>
      <protection hidden="1"/>
    </xf>
    <xf numFmtId="0" fontId="0" fillId="0" borderId="32" xfId="0" applyBorder="1" applyAlignment="1" applyProtection="1">
      <alignment wrapText="1"/>
      <protection hidden="1"/>
    </xf>
    <xf numFmtId="0" fontId="0" fillId="0" borderId="33" xfId="0" applyBorder="1" applyAlignment="1" applyProtection="1">
      <alignment wrapText="1"/>
      <protection hidden="1"/>
    </xf>
    <xf numFmtId="0" fontId="0" fillId="0" borderId="34" xfId="0" applyBorder="1" applyAlignment="1" applyProtection="1">
      <alignment wrapText="1"/>
      <protection hidden="1"/>
    </xf>
    <xf numFmtId="0" fontId="0" fillId="0" borderId="1"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Alignment="1" applyProtection="1">
      <alignment vertical="center"/>
    </xf>
    <xf numFmtId="0" fontId="34" fillId="19" borderId="1" xfId="0" applyFont="1" applyFill="1" applyBorder="1" applyAlignment="1" applyProtection="1">
      <alignment horizontal="justify" vertical="center" wrapText="1"/>
    </xf>
    <xf numFmtId="0" fontId="34" fillId="4" borderId="1" xfId="0" quotePrefix="1" applyFont="1" applyFill="1" applyBorder="1" applyAlignment="1" applyProtection="1">
      <alignment horizontal="justify" vertical="center" wrapText="1"/>
    </xf>
    <xf numFmtId="0" fontId="34" fillId="18" borderId="1" xfId="0" quotePrefix="1" applyFont="1" applyFill="1" applyBorder="1" applyAlignment="1" applyProtection="1">
      <alignment horizontal="justify" vertical="center" wrapText="1"/>
    </xf>
    <xf numFmtId="0" fontId="34" fillId="21" borderId="1" xfId="0" quotePrefix="1" applyFont="1" applyFill="1" applyBorder="1" applyAlignment="1" applyProtection="1">
      <alignment horizontal="justify" vertical="center" wrapText="1"/>
    </xf>
    <xf numFmtId="0" fontId="7" fillId="3" borderId="1" xfId="0" quotePrefix="1" applyFont="1" applyFill="1" applyBorder="1" applyAlignment="1" applyProtection="1">
      <alignment horizontal="justify" vertical="center" wrapText="1"/>
    </xf>
    <xf numFmtId="0" fontId="7" fillId="24" borderId="1" xfId="0" applyFont="1" applyFill="1" applyBorder="1" applyAlignment="1" applyProtection="1">
      <alignment horizontal="justify" vertical="center" wrapText="1"/>
    </xf>
    <xf numFmtId="0" fontId="7" fillId="26" borderId="1" xfId="0" applyFont="1" applyFill="1" applyBorder="1" applyAlignment="1" applyProtection="1">
      <alignment horizontal="justify" vertical="center" wrapText="1"/>
    </xf>
    <xf numFmtId="0" fontId="9" fillId="0" borderId="0" xfId="0" applyFont="1" applyAlignment="1" applyProtection="1">
      <alignment wrapText="1"/>
      <protection hidden="1"/>
    </xf>
    <xf numFmtId="0" fontId="9" fillId="0" borderId="1" xfId="0" applyFont="1" applyBorder="1" applyAlignment="1" applyProtection="1">
      <alignment wrapText="1"/>
      <protection hidden="1"/>
    </xf>
    <xf numFmtId="0" fontId="6" fillId="25" borderId="1" xfId="0" applyFont="1" applyFill="1" applyBorder="1" applyAlignment="1" applyProtection="1">
      <alignment horizontal="justify" vertical="center" wrapText="1"/>
    </xf>
    <xf numFmtId="0" fontId="12" fillId="0" borderId="1" xfId="0" applyFont="1" applyBorder="1" applyAlignment="1" applyProtection="1">
      <alignment wrapText="1"/>
      <protection hidden="1"/>
    </xf>
    <xf numFmtId="0" fontId="9" fillId="0" borderId="26" xfId="0" applyFont="1" applyBorder="1" applyAlignment="1" applyProtection="1">
      <alignment wrapText="1"/>
      <protection hidden="1"/>
    </xf>
    <xf numFmtId="0" fontId="0" fillId="0" borderId="25" xfId="0" applyBorder="1" applyAlignment="1" applyProtection="1">
      <alignment wrapText="1"/>
      <protection hidden="1"/>
    </xf>
    <xf numFmtId="0" fontId="9" fillId="0" borderId="25" xfId="0" applyFont="1" applyBorder="1" applyAlignment="1" applyProtection="1">
      <alignment wrapText="1"/>
      <protection hidden="1"/>
    </xf>
    <xf numFmtId="0" fontId="37" fillId="0" borderId="0" xfId="0" applyFont="1" applyBorder="1" applyAlignment="1" applyProtection="1">
      <alignment wrapText="1"/>
      <protection hidden="1"/>
    </xf>
    <xf numFmtId="0" fontId="0" fillId="0" borderId="0" xfId="0" applyFont="1" applyBorder="1" applyAlignment="1" applyProtection="1">
      <alignment wrapText="1"/>
      <protection hidden="1"/>
    </xf>
    <xf numFmtId="0" fontId="9" fillId="0" borderId="24" xfId="0" applyFont="1" applyBorder="1" applyAlignment="1" applyProtection="1">
      <alignment wrapText="1"/>
      <protection hidden="1"/>
    </xf>
    <xf numFmtId="0" fontId="9" fillId="0" borderId="0" xfId="0" applyFont="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2" fillId="0" borderId="19" xfId="0" applyFont="1" applyBorder="1" applyAlignment="1" applyProtection="1">
      <protection hidden="1"/>
    </xf>
    <xf numFmtId="0" fontId="12" fillId="0" borderId="8" xfId="0" applyFont="1" applyFill="1" applyBorder="1" applyAlignment="1" applyProtection="1">
      <alignment vertical="center" wrapText="1"/>
      <protection hidden="1"/>
    </xf>
    <xf numFmtId="0" fontId="12" fillId="0" borderId="5"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 fillId="0" borderId="10" xfId="0" applyFont="1" applyFill="1" applyBorder="1" applyAlignment="1" applyProtection="1">
      <alignment wrapText="1"/>
      <protection hidden="1"/>
    </xf>
    <xf numFmtId="0" fontId="1" fillId="0" borderId="0" xfId="0" applyFont="1" applyFill="1" applyBorder="1" applyAlignment="1" applyProtection="1">
      <alignment wrapText="1"/>
      <protection hidden="1"/>
    </xf>
    <xf numFmtId="0" fontId="0" fillId="0" borderId="8" xfId="0" applyFill="1" applyBorder="1" applyAlignment="1" applyProtection="1">
      <alignment wrapText="1"/>
      <protection hidden="1"/>
    </xf>
    <xf numFmtId="0" fontId="4" fillId="0" borderId="5" xfId="0" applyFont="1" applyBorder="1" applyAlignment="1" applyProtection="1">
      <alignment vertical="center" wrapText="1"/>
      <protection hidden="1"/>
    </xf>
    <xf numFmtId="0" fontId="28" fillId="2" borderId="1" xfId="0" applyFont="1" applyFill="1" applyBorder="1" applyAlignment="1" applyProtection="1">
      <alignment horizontal="justify" vertical="center" wrapText="1"/>
    </xf>
    <xf numFmtId="0" fontId="28" fillId="17" borderId="1" xfId="0" applyFont="1" applyFill="1" applyBorder="1" applyAlignment="1" applyProtection="1">
      <alignment horizontal="justify" vertical="center" wrapText="1"/>
    </xf>
    <xf numFmtId="0" fontId="28" fillId="22" borderId="1" xfId="0" applyFont="1" applyFill="1" applyBorder="1" applyAlignment="1" applyProtection="1">
      <alignment horizontal="justify" vertical="center" wrapText="1"/>
    </xf>
    <xf numFmtId="0" fontId="28" fillId="8" borderId="1" xfId="0" applyFont="1" applyFill="1" applyBorder="1" applyAlignment="1" applyProtection="1">
      <alignment horizontal="justify" vertical="center" wrapText="1"/>
    </xf>
    <xf numFmtId="0" fontId="28" fillId="23" borderId="1" xfId="0" applyFont="1" applyFill="1" applyBorder="1" applyAlignment="1" applyProtection="1">
      <alignment horizontal="justify" vertical="center" wrapText="1"/>
    </xf>
    <xf numFmtId="0" fontId="28" fillId="15" borderId="1" xfId="0" applyFont="1" applyFill="1" applyBorder="1" applyAlignment="1" applyProtection="1">
      <alignment horizontal="justify" vertical="center" wrapText="1"/>
    </xf>
    <xf numFmtId="0" fontId="28" fillId="7" borderId="1" xfId="0" applyFont="1" applyFill="1" applyBorder="1" applyAlignment="1" applyProtection="1">
      <alignment horizontal="justify" vertical="center" wrapText="1"/>
    </xf>
    <xf numFmtId="0" fontId="28" fillId="27" borderId="1" xfId="0" applyFont="1" applyFill="1" applyBorder="1" applyAlignment="1" applyProtection="1">
      <alignment horizontal="justify" vertical="center" wrapText="1"/>
    </xf>
    <xf numFmtId="0" fontId="37" fillId="0" borderId="0" xfId="0" applyFont="1" applyAlignment="1" applyProtection="1">
      <alignment horizontal="justify" vertical="center" wrapText="1"/>
    </xf>
    <xf numFmtId="0" fontId="37" fillId="25" borderId="1" xfId="0" applyFont="1" applyFill="1" applyBorder="1" applyAlignment="1" applyProtection="1">
      <alignment horizontal="justify" vertical="center" wrapText="1"/>
    </xf>
    <xf numFmtId="0" fontId="38" fillId="25" borderId="1" xfId="0" applyFont="1" applyFill="1" applyBorder="1" applyAlignment="1" applyProtection="1">
      <alignment horizontal="justify" vertical="center" wrapText="1"/>
    </xf>
    <xf numFmtId="0" fontId="37" fillId="25" borderId="15" xfId="0" applyFont="1" applyFill="1" applyBorder="1" applyAlignment="1" applyProtection="1">
      <alignment horizontal="justify" vertical="center" wrapText="1"/>
    </xf>
    <xf numFmtId="0" fontId="39" fillId="25" borderId="1" xfId="0" applyFont="1" applyFill="1" applyBorder="1" applyAlignment="1" applyProtection="1">
      <alignment horizontal="center" vertical="center" wrapText="1"/>
    </xf>
    <xf numFmtId="0" fontId="37" fillId="25" borderId="1" xfId="0" quotePrefix="1" applyFont="1" applyFill="1" applyBorder="1" applyAlignment="1" applyProtection="1">
      <alignment horizontal="justify" vertical="center" wrapText="1"/>
    </xf>
    <xf numFmtId="0" fontId="28" fillId="25" borderId="1" xfId="0" applyFont="1" applyFill="1" applyBorder="1" applyAlignment="1" applyProtection="1">
      <alignment horizontal="justify" vertical="center" wrapText="1"/>
    </xf>
    <xf numFmtId="0" fontId="37" fillId="25" borderId="0" xfId="0" applyFont="1" applyFill="1" applyAlignment="1" applyProtection="1">
      <alignment horizontal="justify" vertical="center" wrapText="1"/>
    </xf>
    <xf numFmtId="0" fontId="37" fillId="0" borderId="0" xfId="0" applyFont="1" applyFill="1" applyAlignment="1" applyProtection="1">
      <alignment horizontal="justify" vertical="center" wrapText="1"/>
    </xf>
    <xf numFmtId="0" fontId="37" fillId="0" borderId="0" xfId="0" applyFont="1" applyBorder="1" applyAlignment="1" applyProtection="1">
      <alignment horizontal="justify" vertical="center" wrapText="1"/>
    </xf>
    <xf numFmtId="0" fontId="0" fillId="0" borderId="0" xfId="0" applyFont="1" applyBorder="1" applyAlignment="1" applyProtection="1">
      <alignment vertical="center"/>
    </xf>
    <xf numFmtId="0" fontId="0" fillId="0" borderId="1" xfId="0" applyFont="1" applyBorder="1" applyAlignment="1" applyProtection="1">
      <alignment vertical="center"/>
    </xf>
    <xf numFmtId="0" fontId="10" fillId="0" borderId="0" xfId="0" applyFont="1" applyBorder="1" applyAlignment="1" applyProtection="1">
      <alignment horizontal="center" vertical="center"/>
    </xf>
    <xf numFmtId="0" fontId="33" fillId="0" borderId="8" xfId="0" applyFont="1" applyBorder="1" applyAlignment="1" applyProtection="1">
      <alignment horizontal="center" vertical="center"/>
    </xf>
    <xf numFmtId="0" fontId="0" fillId="0" borderId="6" xfId="0" applyFont="1" applyBorder="1" applyAlignment="1" applyProtection="1">
      <alignment vertical="center"/>
    </xf>
    <xf numFmtId="0" fontId="0" fillId="0" borderId="0" xfId="0" applyAlignment="1" applyProtection="1">
      <alignment vertical="center" wrapText="1"/>
    </xf>
    <xf numFmtId="0" fontId="3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0" fillId="0" borderId="0" xfId="0" applyFill="1" applyAlignment="1" applyProtection="1">
      <alignment vertical="center" wrapText="1"/>
    </xf>
    <xf numFmtId="0" fontId="0" fillId="0" borderId="0" xfId="0" applyFill="1" applyBorder="1" applyAlignment="1" applyProtection="1">
      <alignment vertical="center" wrapText="1"/>
      <protection hidden="1"/>
    </xf>
    <xf numFmtId="0" fontId="11" fillId="0" borderId="0" xfId="2" applyBorder="1" applyAlignment="1" applyProtection="1">
      <alignment horizontal="left" wrapText="1"/>
      <protection hidden="1"/>
    </xf>
    <xf numFmtId="0" fontId="12" fillId="28" borderId="43" xfId="0" applyFont="1" applyFill="1" applyBorder="1" applyAlignment="1" applyProtection="1">
      <alignment horizontal="center" vertical="center" wrapText="1"/>
      <protection hidden="1"/>
    </xf>
    <xf numFmtId="169" fontId="37" fillId="25" borderId="1" xfId="0" applyNumberFormat="1" applyFont="1" applyFill="1" applyBorder="1" applyAlignment="1" applyProtection="1">
      <alignment horizontal="justify" vertical="center" wrapText="1"/>
    </xf>
    <xf numFmtId="0" fontId="3" fillId="4" borderId="1" xfId="0" applyFont="1" applyFill="1" applyBorder="1" applyAlignment="1" applyProtection="1">
      <alignment horizontal="justify" vertical="center" wrapText="1"/>
    </xf>
    <xf numFmtId="0" fontId="3" fillId="3" borderId="1" xfId="0" applyFont="1" applyFill="1" applyBorder="1" applyAlignment="1" applyProtection="1">
      <alignment horizontal="justify" vertical="center" wrapText="1"/>
    </xf>
    <xf numFmtId="0" fontId="3" fillId="9" borderId="1" xfId="0" applyFont="1" applyFill="1" applyBorder="1" applyAlignment="1" applyProtection="1">
      <alignment horizontal="justify" vertical="center" wrapText="1"/>
    </xf>
    <xf numFmtId="0" fontId="3" fillId="5" borderId="1" xfId="0" applyFont="1" applyFill="1" applyBorder="1" applyAlignment="1" applyProtection="1">
      <alignment horizontal="justify" vertical="center" wrapText="1"/>
    </xf>
    <xf numFmtId="0" fontId="4" fillId="0" borderId="0" xfId="0" applyFont="1" applyBorder="1" applyAlignment="1" applyProtection="1">
      <alignment horizontal="left" vertical="center" wrapText="1"/>
      <protection hidden="1"/>
    </xf>
    <xf numFmtId="0" fontId="4" fillId="0" borderId="0" xfId="0" applyFont="1" applyFill="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41" fillId="8" borderId="1" xfId="0" applyFont="1" applyFill="1" applyBorder="1" applyAlignment="1">
      <alignment horizontal="left" vertical="center" wrapText="1"/>
    </xf>
    <xf numFmtId="0" fontId="41" fillId="11" borderId="1"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1" fillId="11" borderId="1" xfId="0" applyFont="1" applyFill="1" applyBorder="1" applyAlignment="1">
      <alignment vertical="center" wrapText="1"/>
    </xf>
    <xf numFmtId="0" fontId="42" fillId="0" borderId="1" xfId="0" applyFont="1" applyFill="1" applyBorder="1" applyAlignment="1">
      <alignment vertical="center" wrapText="1"/>
    </xf>
    <xf numFmtId="0" fontId="41" fillId="11" borderId="1" xfId="2" applyFont="1" applyFill="1" applyBorder="1" applyAlignment="1">
      <alignment horizontal="left" vertical="center" wrapText="1"/>
    </xf>
    <xf numFmtId="0" fontId="41" fillId="11" borderId="1" xfId="0" applyFont="1" applyFill="1" applyBorder="1" applyAlignment="1">
      <alignment horizontal="left" vertical="top" wrapText="1"/>
    </xf>
    <xf numFmtId="0" fontId="37" fillId="25" borderId="0" xfId="0" applyFont="1" applyFill="1" applyBorder="1" applyAlignment="1" applyProtection="1">
      <alignment horizontal="justify" vertical="center" wrapText="1"/>
    </xf>
    <xf numFmtId="0" fontId="25" fillId="0" borderId="0" xfId="0" applyFont="1" applyAlignment="1" applyProtection="1">
      <alignment vertical="center"/>
    </xf>
    <xf numFmtId="0" fontId="43" fillId="0" borderId="7" xfId="0" applyFont="1" applyBorder="1" applyAlignment="1" applyProtection="1">
      <alignment vertical="center"/>
    </xf>
    <xf numFmtId="0" fontId="43" fillId="0" borderId="8" xfId="0" applyFont="1" applyBorder="1" applyAlignment="1" applyProtection="1">
      <alignment vertical="center"/>
    </xf>
    <xf numFmtId="0" fontId="44" fillId="13" borderId="39" xfId="0" applyFont="1" applyFill="1" applyBorder="1" applyAlignment="1" applyProtection="1">
      <alignment horizontal="left" vertical="center"/>
    </xf>
    <xf numFmtId="0" fontId="43" fillId="0" borderId="41" xfId="0" applyFont="1" applyBorder="1" applyAlignment="1" applyProtection="1">
      <alignment horizontal="left" vertical="center" wrapText="1"/>
    </xf>
    <xf numFmtId="0" fontId="43" fillId="0" borderId="10" xfId="0" applyFont="1" applyBorder="1" applyAlignment="1" applyProtection="1">
      <alignment horizontal="center" vertical="center"/>
    </xf>
    <xf numFmtId="0" fontId="43" fillId="0" borderId="0" xfId="0" applyFont="1" applyBorder="1" applyAlignment="1" applyProtection="1">
      <alignment horizontal="center" vertical="center"/>
    </xf>
    <xf numFmtId="0" fontId="44" fillId="13" borderId="42" xfId="0" applyFont="1" applyFill="1" applyBorder="1" applyAlignment="1" applyProtection="1">
      <alignment horizontal="left" vertical="center"/>
    </xf>
    <xf numFmtId="0" fontId="43" fillId="0" borderId="43" xfId="0" applyFont="1" applyBorder="1" applyAlignment="1" applyProtection="1">
      <alignment horizontal="left" vertical="center"/>
    </xf>
    <xf numFmtId="0" fontId="43" fillId="0" borderId="12" xfId="0" applyFont="1" applyBorder="1" applyAlignment="1" applyProtection="1">
      <alignment vertical="center"/>
    </xf>
    <xf numFmtId="0" fontId="43" fillId="0" borderId="13" xfId="0" applyFont="1" applyBorder="1" applyAlignment="1" applyProtection="1">
      <alignment vertical="center"/>
    </xf>
    <xf numFmtId="0" fontId="44" fillId="13" borderId="67" xfId="0" applyFont="1" applyFill="1" applyBorder="1" applyAlignment="1" applyProtection="1">
      <alignment vertical="center"/>
    </xf>
    <xf numFmtId="0" fontId="43" fillId="0" borderId="50" xfId="0" applyFont="1" applyBorder="1" applyAlignment="1" applyProtection="1">
      <alignment horizontal="left" vertical="center"/>
    </xf>
    <xf numFmtId="0" fontId="32" fillId="13" borderId="39" xfId="0" applyFont="1" applyFill="1" applyBorder="1" applyAlignment="1" applyProtection="1">
      <alignment horizontal="center" vertical="center"/>
    </xf>
    <xf numFmtId="0" fontId="32" fillId="13" borderId="39" xfId="0" applyFont="1" applyFill="1" applyBorder="1" applyAlignment="1" applyProtection="1">
      <alignment vertical="center"/>
    </xf>
    <xf numFmtId="0" fontId="32" fillId="13" borderId="36" xfId="0" applyFont="1" applyFill="1" applyBorder="1" applyAlignment="1" applyProtection="1">
      <alignment vertical="center"/>
    </xf>
    <xf numFmtId="0" fontId="32" fillId="13" borderId="66" xfId="0" applyFont="1" applyFill="1" applyBorder="1" applyAlignment="1" applyProtection="1">
      <alignment vertical="center"/>
    </xf>
    <xf numFmtId="0" fontId="2" fillId="8" borderId="62" xfId="0" applyFont="1" applyFill="1" applyBorder="1" applyAlignment="1" applyProtection="1">
      <alignment horizontal="justify" vertical="center" wrapText="1"/>
      <protection hidden="1"/>
    </xf>
    <xf numFmtId="0" fontId="12" fillId="8" borderId="1" xfId="0" applyFont="1" applyFill="1" applyBorder="1" applyAlignment="1" applyProtection="1">
      <alignment horizontal="center" vertical="center" wrapText="1"/>
      <protection hidden="1"/>
    </xf>
    <xf numFmtId="0" fontId="12" fillId="8" borderId="43" xfId="0" applyFont="1" applyFill="1" applyBorder="1" applyAlignment="1" applyProtection="1">
      <alignment horizontal="center" vertical="center" wrapText="1"/>
      <protection hidden="1"/>
    </xf>
    <xf numFmtId="0" fontId="30" fillId="8" borderId="45" xfId="0" applyFont="1" applyFill="1" applyBorder="1" applyAlignment="1" applyProtection="1">
      <alignment horizontal="center" vertical="center" wrapText="1"/>
      <protection hidden="1"/>
    </xf>
    <xf numFmtId="0" fontId="30" fillId="8" borderId="1" xfId="0" applyFont="1" applyFill="1" applyBorder="1" applyAlignment="1" applyProtection="1">
      <alignment horizontal="center" vertical="center" wrapText="1"/>
      <protection hidden="1"/>
    </xf>
    <xf numFmtId="0" fontId="30" fillId="8" borderId="43" xfId="0" applyFont="1" applyFill="1" applyBorder="1" applyAlignment="1" applyProtection="1">
      <alignment horizontal="center" vertical="center" wrapText="1"/>
      <protection hidden="1"/>
    </xf>
    <xf numFmtId="0" fontId="30" fillId="8" borderId="62" xfId="0" applyFont="1" applyFill="1" applyBorder="1" applyAlignment="1" applyProtection="1">
      <alignment horizontal="justify" vertical="center" wrapText="1"/>
      <protection hidden="1"/>
    </xf>
    <xf numFmtId="0" fontId="25" fillId="0" borderId="0" xfId="0" applyFont="1" applyAlignment="1" applyProtection="1">
      <alignment vertical="center" wrapText="1"/>
    </xf>
    <xf numFmtId="0" fontId="2" fillId="0" borderId="0" xfId="0" applyFont="1" applyAlignment="1" applyProtection="1">
      <alignment vertical="center" wrapText="1"/>
    </xf>
    <xf numFmtId="0" fontId="21" fillId="0" borderId="69" xfId="0" applyFont="1" applyBorder="1" applyAlignment="1" applyProtection="1">
      <alignment wrapText="1"/>
      <protection hidden="1"/>
    </xf>
    <xf numFmtId="0" fontId="26" fillId="0" borderId="75" xfId="0" applyFont="1" applyBorder="1" applyAlignment="1" applyProtection="1">
      <alignment vertical="center" wrapText="1"/>
      <protection hidden="1"/>
    </xf>
    <xf numFmtId="0" fontId="25" fillId="0" borderId="0" xfId="0" applyFont="1" applyAlignment="1" applyProtection="1">
      <alignment wrapText="1"/>
      <protection hidden="1"/>
    </xf>
    <xf numFmtId="0" fontId="43" fillId="0" borderId="0" xfId="0" applyFont="1" applyBorder="1" applyAlignment="1" applyProtection="1">
      <alignment vertical="center" wrapText="1"/>
      <protection hidden="1"/>
    </xf>
    <xf numFmtId="0" fontId="26" fillId="0" borderId="78" xfId="0" applyFont="1" applyBorder="1" applyAlignment="1" applyProtection="1">
      <alignment horizontal="left" vertical="center" wrapText="1"/>
      <protection hidden="1"/>
    </xf>
    <xf numFmtId="0" fontId="21" fillId="0" borderId="72" xfId="0" applyFont="1" applyBorder="1" applyAlignment="1" applyProtection="1">
      <alignment wrapText="1"/>
      <protection hidden="1"/>
    </xf>
    <xf numFmtId="14" fontId="26" fillId="0" borderId="81" xfId="0" applyNumberFormat="1" applyFont="1" applyBorder="1" applyAlignment="1" applyProtection="1">
      <alignment horizontal="left" vertical="center" wrapText="1"/>
      <protection hidden="1"/>
    </xf>
    <xf numFmtId="169" fontId="0" fillId="11" borderId="43" xfId="0" applyNumberFormat="1" applyFill="1" applyBorder="1" applyAlignment="1" applyProtection="1">
      <alignment horizontal="center" vertical="center" wrapText="1"/>
      <protection locked="0"/>
    </xf>
    <xf numFmtId="169" fontId="0" fillId="11" borderId="65" xfId="0" applyNumberFormat="1" applyFill="1" applyBorder="1" applyAlignment="1" applyProtection="1">
      <alignment horizontal="center" vertical="center" wrapText="1"/>
      <protection locked="0"/>
    </xf>
    <xf numFmtId="169" fontId="0" fillId="11" borderId="53" xfId="0" applyNumberFormat="1" applyFill="1" applyBorder="1" applyAlignment="1" applyProtection="1">
      <alignment horizontal="center" vertical="center" wrapText="1"/>
      <protection locked="0"/>
    </xf>
    <xf numFmtId="0" fontId="25" fillId="0" borderId="7" xfId="0" applyFont="1" applyBorder="1" applyAlignment="1" applyProtection="1">
      <alignment vertical="center" wrapText="1"/>
    </xf>
    <xf numFmtId="0" fontId="25" fillId="0" borderId="10" xfId="0" applyFont="1" applyBorder="1" applyAlignment="1" applyProtection="1">
      <alignment vertical="center" wrapText="1"/>
    </xf>
    <xf numFmtId="0" fontId="25" fillId="0" borderId="12" xfId="0" applyFont="1" applyBorder="1" applyAlignment="1" applyProtection="1">
      <alignment vertical="center" wrapText="1"/>
    </xf>
    <xf numFmtId="0" fontId="5" fillId="33" borderId="1" xfId="0" applyFont="1" applyFill="1" applyBorder="1" applyAlignment="1" applyProtection="1">
      <alignment horizontal="center" vertical="center" wrapText="1"/>
      <protection locked="0"/>
    </xf>
    <xf numFmtId="0" fontId="5" fillId="33" borderId="43" xfId="0" applyFont="1" applyFill="1" applyBorder="1" applyAlignment="1" applyProtection="1">
      <alignment horizontal="center" vertical="center" wrapText="1"/>
      <protection locked="0"/>
    </xf>
    <xf numFmtId="0" fontId="5" fillId="0" borderId="0" xfId="0" applyFont="1" applyAlignment="1" applyProtection="1">
      <alignment vertical="center" wrapText="1"/>
      <protection hidden="1"/>
    </xf>
    <xf numFmtId="0" fontId="4" fillId="0" borderId="45" xfId="0" applyFont="1" applyBorder="1" applyAlignment="1" applyProtection="1">
      <alignment horizontal="center" vertical="center" wrapText="1"/>
      <protection hidden="1"/>
    </xf>
    <xf numFmtId="0" fontId="4" fillId="0" borderId="48" xfId="0" applyFont="1" applyBorder="1" applyAlignment="1" applyProtection="1">
      <alignment horizontal="center" vertical="center" wrapText="1"/>
      <protection hidden="1"/>
    </xf>
    <xf numFmtId="0" fontId="26" fillId="0" borderId="66" xfId="0" applyFont="1" applyBorder="1" applyAlignment="1" applyProtection="1">
      <alignment horizontal="left" vertical="center" wrapText="1"/>
    </xf>
    <xf numFmtId="14" fontId="26" fillId="0" borderId="82" xfId="0" applyNumberFormat="1" applyFont="1" applyBorder="1" applyAlignment="1" applyProtection="1">
      <alignment horizontal="left" vertical="center" wrapText="1"/>
    </xf>
    <xf numFmtId="0" fontId="3" fillId="25" borderId="1" xfId="0" applyFont="1" applyFill="1" applyBorder="1" applyAlignment="1" applyProtection="1">
      <alignment horizontal="justify" vertical="center" wrapText="1"/>
    </xf>
    <xf numFmtId="0" fontId="37" fillId="12" borderId="1" xfId="0" applyFont="1" applyFill="1" applyBorder="1" applyAlignment="1" applyProtection="1">
      <alignment horizontal="justify" vertical="center" wrapText="1"/>
    </xf>
    <xf numFmtId="0" fontId="5" fillId="0" borderId="0" xfId="0" applyFont="1" applyFill="1" applyBorder="1" applyAlignment="1" applyProtection="1">
      <alignment wrapText="1"/>
      <protection hidden="1"/>
    </xf>
    <xf numFmtId="0" fontId="4" fillId="0" borderId="0" xfId="0" applyFont="1" applyFill="1" applyBorder="1" applyAlignment="1" applyProtection="1">
      <alignment horizontal="left" vertical="center" wrapText="1"/>
      <protection hidden="1"/>
    </xf>
    <xf numFmtId="0" fontId="51" fillId="0" borderId="0" xfId="0" applyFont="1" applyFill="1" applyBorder="1" applyAlignment="1" applyProtection="1">
      <alignment vertical="center"/>
      <protection hidden="1"/>
    </xf>
    <xf numFmtId="0" fontId="5" fillId="33" borderId="45" xfId="0" applyFont="1" applyFill="1" applyBorder="1" applyAlignment="1" applyProtection="1">
      <alignment horizontal="center" vertical="center" wrapText="1"/>
      <protection locked="0"/>
    </xf>
    <xf numFmtId="0" fontId="5" fillId="33" borderId="48" xfId="0" applyFont="1" applyFill="1" applyBorder="1" applyAlignment="1" applyProtection="1">
      <alignment horizontal="center" vertical="center" wrapText="1"/>
      <protection locked="0"/>
    </xf>
    <xf numFmtId="0" fontId="5" fillId="33" borderId="49" xfId="0" applyFont="1" applyFill="1" applyBorder="1" applyAlignment="1" applyProtection="1">
      <alignment horizontal="center" vertical="center" wrapText="1"/>
      <protection locked="0"/>
    </xf>
    <xf numFmtId="0" fontId="53" fillId="0" borderId="0" xfId="0" applyFont="1" applyFill="1" applyBorder="1" applyAlignment="1" applyProtection="1">
      <alignment vertical="center" wrapText="1"/>
      <protection hidden="1"/>
    </xf>
    <xf numFmtId="0" fontId="51" fillId="0" borderId="0" xfId="0" applyFont="1" applyFill="1" applyBorder="1" applyAlignment="1" applyProtection="1">
      <alignment horizontal="center" vertical="center" textRotation="90"/>
      <protection hidden="1"/>
    </xf>
    <xf numFmtId="0" fontId="4" fillId="0" borderId="0" xfId="0" applyFont="1" applyFill="1" applyBorder="1" applyAlignment="1" applyProtection="1">
      <alignment horizontal="center" vertical="center"/>
      <protection hidden="1"/>
    </xf>
    <xf numFmtId="0" fontId="5" fillId="33" borderId="40" xfId="0" applyFont="1" applyFill="1" applyBorder="1" applyAlignment="1" applyProtection="1">
      <alignment horizontal="center" vertical="center" wrapText="1"/>
      <protection locked="0"/>
    </xf>
    <xf numFmtId="0" fontId="5" fillId="33" borderId="5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hidden="1"/>
    </xf>
    <xf numFmtId="0" fontId="5" fillId="0" borderId="0" xfId="0" applyFont="1" applyFill="1" applyAlignment="1" applyProtection="1">
      <alignment vertical="center" wrapText="1"/>
      <protection hidden="1"/>
    </xf>
    <xf numFmtId="0" fontId="50" fillId="0" borderId="0" xfId="0" applyFont="1" applyFill="1" applyBorder="1" applyAlignment="1" applyProtection="1">
      <alignment horizontal="center" vertical="center"/>
      <protection hidden="1"/>
    </xf>
    <xf numFmtId="0" fontId="51" fillId="0" borderId="0" xfId="0" applyFont="1" applyFill="1" applyBorder="1" applyAlignment="1" applyProtection="1">
      <alignment vertical="top" wrapText="1"/>
      <protection hidden="1"/>
    </xf>
    <xf numFmtId="0" fontId="56" fillId="0" borderId="0" xfId="0" applyFont="1" applyFill="1" applyBorder="1" applyAlignment="1" applyProtection="1">
      <alignment vertical="top" wrapText="1"/>
      <protection hidden="1"/>
    </xf>
    <xf numFmtId="0" fontId="50" fillId="0" borderId="0" xfId="0" applyFont="1" applyBorder="1" applyAlignment="1" applyProtection="1">
      <alignment horizontal="center" vertical="center"/>
      <protection hidden="1"/>
    </xf>
    <xf numFmtId="0" fontId="55" fillId="16" borderId="41" xfId="0" applyFont="1" applyFill="1" applyBorder="1" applyAlignment="1" applyProtection="1">
      <alignment vertical="center" wrapText="1"/>
      <protection hidden="1"/>
    </xf>
    <xf numFmtId="0" fontId="55" fillId="16" borderId="1" xfId="0" applyFont="1" applyFill="1" applyBorder="1" applyAlignment="1" applyProtection="1">
      <alignment horizontal="center"/>
      <protection hidden="1"/>
    </xf>
    <xf numFmtId="0" fontId="55" fillId="16" borderId="49" xfId="0" applyFont="1" applyFill="1" applyBorder="1" applyAlignment="1" applyProtection="1">
      <alignment horizontal="center"/>
      <protection hidden="1"/>
    </xf>
    <xf numFmtId="0" fontId="51" fillId="0" borderId="0" xfId="0" applyFont="1" applyFill="1" applyBorder="1" applyAlignment="1" applyProtection="1">
      <alignment horizontal="center" vertical="center" textRotation="90" wrapText="1"/>
      <protection hidden="1"/>
    </xf>
    <xf numFmtId="0" fontId="51" fillId="0" borderId="0" xfId="0" applyFont="1" applyFill="1" applyBorder="1" applyAlignment="1" applyProtection="1">
      <alignment horizontal="center"/>
      <protection hidden="1"/>
    </xf>
    <xf numFmtId="0" fontId="51" fillId="0" borderId="0" xfId="0" applyFont="1" applyFill="1" applyBorder="1" applyAlignment="1" applyProtection="1">
      <protection hidden="1"/>
    </xf>
    <xf numFmtId="0" fontId="57" fillId="0" borderId="0" xfId="0" applyFont="1" applyFill="1" applyBorder="1" applyAlignment="1" applyProtection="1">
      <alignment horizontal="center" vertical="center"/>
      <protection hidden="1"/>
    </xf>
    <xf numFmtId="0" fontId="58" fillId="0" borderId="0" xfId="0" applyFont="1" applyFill="1" applyBorder="1" applyAlignment="1" applyProtection="1">
      <alignment vertical="center" wrapText="1"/>
      <protection hidden="1"/>
    </xf>
    <xf numFmtId="0" fontId="22" fillId="0" borderId="0" xfId="0" applyFont="1" applyAlignment="1" applyProtection="1">
      <alignment vertical="center" wrapText="1"/>
    </xf>
    <xf numFmtId="0" fontId="4" fillId="16" borderId="1" xfId="0" applyFont="1" applyFill="1" applyBorder="1" applyAlignment="1" applyProtection="1">
      <alignment horizontal="center" vertical="center" wrapText="1"/>
      <protection hidden="1"/>
    </xf>
    <xf numFmtId="0" fontId="4" fillId="16" borderId="15" xfId="0" applyFont="1" applyFill="1" applyBorder="1" applyAlignment="1" applyProtection="1">
      <alignment vertical="center" wrapText="1"/>
      <protection hidden="1"/>
    </xf>
    <xf numFmtId="0" fontId="4" fillId="25" borderId="1" xfId="0" applyFont="1" applyFill="1" applyBorder="1" applyAlignment="1" applyProtection="1">
      <alignment horizontal="center" vertical="center" wrapText="1"/>
      <protection hidden="1"/>
    </xf>
    <xf numFmtId="0" fontId="4" fillId="25" borderId="1" xfId="0" applyFont="1" applyFill="1" applyBorder="1" applyAlignment="1" applyProtection="1">
      <alignment vertical="center" wrapText="1"/>
      <protection hidden="1"/>
    </xf>
    <xf numFmtId="0" fontId="4" fillId="25" borderId="40" xfId="0" applyFont="1" applyFill="1" applyBorder="1" applyAlignment="1" applyProtection="1">
      <alignment horizontal="center" vertical="center" wrapText="1"/>
      <protection hidden="1"/>
    </xf>
    <xf numFmtId="0" fontId="55" fillId="30" borderId="49" xfId="0" applyFont="1" applyFill="1" applyBorder="1" applyAlignment="1" applyProtection="1">
      <alignment vertical="top" wrapText="1"/>
      <protection hidden="1"/>
    </xf>
    <xf numFmtId="0" fontId="55" fillId="30" borderId="50" xfId="0" applyFont="1" applyFill="1" applyBorder="1" applyAlignment="1" applyProtection="1">
      <alignment vertical="top" wrapText="1"/>
      <protection hidden="1"/>
    </xf>
    <xf numFmtId="0" fontId="2"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0" xfId="0" applyAlignment="1" applyProtection="1">
      <alignment wrapText="1"/>
      <protection hidden="1"/>
    </xf>
    <xf numFmtId="0" fontId="0" fillId="0" borderId="8" xfId="0" applyBorder="1" applyAlignment="1" applyProtection="1">
      <alignment wrapText="1"/>
      <protection hidden="1"/>
    </xf>
    <xf numFmtId="0" fontId="0" fillId="0" borderId="9" xfId="0" applyBorder="1" applyAlignment="1" applyProtection="1">
      <alignment wrapText="1"/>
      <protection hidden="1"/>
    </xf>
    <xf numFmtId="0" fontId="0" fillId="0" borderId="10" xfId="0" applyBorder="1" applyAlignment="1" applyProtection="1">
      <alignment wrapText="1"/>
      <protection hidden="1"/>
    </xf>
    <xf numFmtId="0" fontId="0" fillId="0" borderId="0" xfId="0" applyBorder="1" applyAlignment="1" applyProtection="1">
      <alignment wrapText="1"/>
      <protection hidden="1"/>
    </xf>
    <xf numFmtId="0" fontId="0" fillId="0" borderId="11" xfId="0" applyBorder="1" applyAlignment="1" applyProtection="1">
      <alignment wrapText="1"/>
      <protection hidden="1"/>
    </xf>
    <xf numFmtId="0" fontId="0" fillId="6" borderId="0" xfId="0" applyFill="1" applyBorder="1" applyAlignment="1" applyProtection="1">
      <alignment wrapText="1"/>
      <protection hidden="1"/>
    </xf>
    <xf numFmtId="0" fontId="0" fillId="0" borderId="1" xfId="0" applyBorder="1" applyAlignment="1" applyProtection="1">
      <alignment wrapText="1"/>
      <protection hidden="1"/>
    </xf>
    <xf numFmtId="0" fontId="2" fillId="0" borderId="8" xfId="0" applyFont="1" applyBorder="1" applyAlignment="1" applyProtection="1">
      <alignment vertical="center" wrapText="1"/>
      <protection hidden="1"/>
    </xf>
    <xf numFmtId="0" fontId="2" fillId="0" borderId="0" xfId="0" applyFont="1" applyBorder="1" applyAlignment="1" applyProtection="1">
      <alignment wrapText="1"/>
      <protection hidden="1"/>
    </xf>
    <xf numFmtId="0" fontId="0" fillId="0" borderId="0" xfId="0" applyFill="1" applyBorder="1" applyAlignment="1" applyProtection="1">
      <alignment wrapText="1"/>
      <protection hidden="1"/>
    </xf>
    <xf numFmtId="0" fontId="5" fillId="0" borderId="0" xfId="0" applyFont="1" applyFill="1" applyBorder="1" applyAlignment="1" applyProtection="1">
      <alignment vertical="center" wrapText="1"/>
      <protection hidden="1"/>
    </xf>
    <xf numFmtId="0" fontId="4" fillId="0" borderId="0" xfId="0" applyFont="1" applyBorder="1" applyAlignment="1" applyProtection="1">
      <alignment wrapText="1"/>
      <protection hidden="1"/>
    </xf>
    <xf numFmtId="0" fontId="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22" fillId="0" borderId="5" xfId="0" applyFont="1" applyBorder="1" applyAlignment="1" applyProtection="1">
      <alignment vertical="center" wrapText="1"/>
      <protection hidden="1"/>
    </xf>
    <xf numFmtId="0" fontId="1" fillId="0" borderId="10" xfId="0" applyFont="1" applyBorder="1" applyAlignment="1" applyProtection="1">
      <alignment wrapText="1"/>
      <protection hidden="1"/>
    </xf>
    <xf numFmtId="0" fontId="1" fillId="0" borderId="0" xfId="0" applyFont="1" applyBorder="1" applyAlignment="1" applyProtection="1">
      <alignment wrapText="1"/>
      <protection hidden="1"/>
    </xf>
    <xf numFmtId="0" fontId="2" fillId="0" borderId="25" xfId="0" applyFont="1" applyBorder="1" applyAlignment="1" applyProtection="1">
      <alignment vertical="center" wrapText="1"/>
      <protection hidden="1"/>
    </xf>
    <xf numFmtId="0" fontId="0" fillId="0" borderId="5" xfId="0" applyBorder="1" applyAlignment="1" applyProtection="1">
      <alignment wrapText="1"/>
      <protection hidden="1"/>
    </xf>
    <xf numFmtId="0" fontId="0" fillId="0" borderId="6" xfId="0" applyBorder="1" applyAlignment="1" applyProtection="1">
      <alignment wrapText="1"/>
      <protection hidden="1"/>
    </xf>
    <xf numFmtId="0" fontId="0" fillId="0" borderId="0" xfId="0" applyAlignment="1" applyProtection="1">
      <alignment horizontal="left" wrapText="1"/>
      <protection hidden="1"/>
    </xf>
    <xf numFmtId="0" fontId="0" fillId="0" borderId="2" xfId="0" applyBorder="1" applyAlignment="1" applyProtection="1">
      <alignment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0" fillId="0" borderId="18" xfId="0" applyBorder="1" applyAlignment="1" applyProtection="1">
      <alignment wrapText="1"/>
      <protection hidden="1"/>
    </xf>
    <xf numFmtId="0" fontId="0" fillId="0" borderId="19" xfId="0" applyBorder="1" applyAlignment="1" applyProtection="1">
      <alignment wrapText="1"/>
      <protection hidden="1"/>
    </xf>
    <xf numFmtId="0" fontId="0" fillId="0" borderId="20" xfId="0" applyBorder="1" applyAlignment="1" applyProtection="1">
      <alignment wrapText="1"/>
      <protection hidden="1"/>
    </xf>
    <xf numFmtId="0" fontId="11" fillId="0" borderId="0" xfId="2" applyFill="1" applyBorder="1" applyAlignment="1" applyProtection="1">
      <alignment wrapText="1"/>
      <protection hidden="1"/>
    </xf>
    <xf numFmtId="0" fontId="0" fillId="0" borderId="0" xfId="0" applyBorder="1" applyAlignment="1" applyProtection="1">
      <alignment textRotation="90" wrapText="1"/>
      <protection hidden="1"/>
    </xf>
    <xf numFmtId="0" fontId="0" fillId="0" borderId="0" xfId="0" applyBorder="1" applyAlignment="1" applyProtection="1">
      <alignment vertical="center" textRotation="90" wrapText="1"/>
      <protection hidden="1"/>
    </xf>
    <xf numFmtId="0" fontId="0" fillId="6" borderId="1" xfId="0" applyFill="1" applyBorder="1" applyAlignment="1" applyProtection="1">
      <alignment wrapText="1"/>
      <protection hidden="1"/>
    </xf>
    <xf numFmtId="0" fontId="0" fillId="0" borderId="12" xfId="0" applyBorder="1" applyAlignment="1" applyProtection="1">
      <alignment wrapText="1"/>
      <protection hidden="1"/>
    </xf>
    <xf numFmtId="0" fontId="0" fillId="0" borderId="13" xfId="0" applyBorder="1" applyAlignment="1" applyProtection="1">
      <alignment wrapText="1"/>
      <protection hidden="1"/>
    </xf>
    <xf numFmtId="0" fontId="0" fillId="0" borderId="13" xfId="0" applyBorder="1" applyAlignment="1" applyProtection="1">
      <alignment vertical="center" textRotation="90" wrapText="1"/>
      <protection hidden="1"/>
    </xf>
    <xf numFmtId="0" fontId="0" fillId="0" borderId="14" xfId="0" applyBorder="1" applyAlignment="1" applyProtection="1">
      <alignment wrapText="1"/>
      <protection hidden="1"/>
    </xf>
    <xf numFmtId="0" fontId="9" fillId="0" borderId="0" xfId="0" applyFont="1" applyAlignment="1" applyProtection="1">
      <alignment wrapText="1"/>
      <protection hidden="1"/>
    </xf>
    <xf numFmtId="0" fontId="9" fillId="0" borderId="1" xfId="0" applyFont="1" applyBorder="1" applyAlignment="1" applyProtection="1">
      <alignment wrapText="1"/>
      <protection hidden="1"/>
    </xf>
    <xf numFmtId="0" fontId="1" fillId="6" borderId="1" xfId="0" applyFont="1" applyFill="1" applyBorder="1" applyAlignment="1" applyProtection="1">
      <alignment wrapText="1"/>
      <protection hidden="1"/>
    </xf>
    <xf numFmtId="0" fontId="9" fillId="0" borderId="1" xfId="0" applyFont="1" applyFill="1" applyBorder="1" applyAlignment="1" applyProtection="1">
      <alignment wrapText="1"/>
      <protection hidden="1"/>
    </xf>
    <xf numFmtId="0" fontId="9" fillId="0" borderId="11" xfId="0" applyFont="1" applyBorder="1" applyAlignment="1" applyProtection="1">
      <alignment wrapText="1"/>
      <protection hidden="1"/>
    </xf>
    <xf numFmtId="0" fontId="4" fillId="0" borderId="0" xfId="0" applyFont="1" applyFill="1" applyBorder="1" applyAlignment="1" applyProtection="1">
      <alignment wrapText="1"/>
      <protection hidden="1"/>
    </xf>
    <xf numFmtId="0" fontId="37" fillId="25" borderId="1" xfId="0" applyFont="1" applyFill="1" applyBorder="1" applyAlignment="1" applyProtection="1">
      <alignment horizontal="justify" vertical="center" wrapText="1"/>
    </xf>
    <xf numFmtId="0" fontId="0" fillId="6" borderId="63" xfId="0" applyFill="1" applyBorder="1" applyAlignment="1" applyProtection="1">
      <alignment wrapText="1"/>
      <protection hidden="1"/>
    </xf>
    <xf numFmtId="0" fontId="0" fillId="0" borderId="0" xfId="0"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0" xfId="0" applyFill="1" applyBorder="1" applyAlignment="1" applyProtection="1">
      <alignment horizontal="justify" vertical="center" wrapText="1"/>
      <protection hidden="1"/>
    </xf>
    <xf numFmtId="0" fontId="0" fillId="0" borderId="0" xfId="0" applyBorder="1" applyAlignment="1" applyProtection="1">
      <alignment horizontal="left" wrapText="1"/>
      <protection hidden="1"/>
    </xf>
    <xf numFmtId="0" fontId="9" fillId="11" borderId="0" xfId="0" applyFont="1" applyFill="1" applyBorder="1" applyAlignment="1" applyProtection="1">
      <alignment wrapText="1"/>
      <protection hidden="1"/>
    </xf>
    <xf numFmtId="0" fontId="4" fillId="8" borderId="16" xfId="0" applyFont="1" applyFill="1" applyBorder="1" applyAlignment="1" applyProtection="1">
      <alignment vertical="center" wrapText="1"/>
      <protection hidden="1"/>
    </xf>
    <xf numFmtId="0" fontId="0" fillId="11" borderId="10" xfId="0" applyFill="1" applyBorder="1" applyAlignment="1" applyProtection="1">
      <alignment wrapText="1"/>
      <protection hidden="1"/>
    </xf>
    <xf numFmtId="0" fontId="0" fillId="11" borderId="0" xfId="0" applyFill="1" applyBorder="1" applyAlignment="1" applyProtection="1">
      <alignment wrapText="1"/>
      <protection hidden="1"/>
    </xf>
    <xf numFmtId="0" fontId="5" fillId="11" borderId="0" xfId="0" applyFont="1" applyFill="1" applyBorder="1" applyAlignment="1" applyProtection="1">
      <alignment horizontal="center" vertical="center" wrapText="1"/>
      <protection locked="0"/>
    </xf>
    <xf numFmtId="0" fontId="0" fillId="11" borderId="0" xfId="0" applyFill="1" applyBorder="1" applyAlignment="1" applyProtection="1">
      <alignment vertical="center" wrapText="1"/>
      <protection hidden="1"/>
    </xf>
    <xf numFmtId="0" fontId="0" fillId="11" borderId="0" xfId="0" applyFill="1" applyBorder="1" applyAlignment="1" applyProtection="1">
      <alignment horizontal="center" vertical="center" wrapText="1"/>
      <protection locked="0"/>
    </xf>
    <xf numFmtId="0" fontId="0" fillId="11" borderId="11" xfId="0" applyFill="1" applyBorder="1" applyAlignment="1" applyProtection="1">
      <alignment wrapText="1"/>
      <protection hidden="1"/>
    </xf>
    <xf numFmtId="0" fontId="0" fillId="11" borderId="0" xfId="0" applyFill="1" applyAlignment="1" applyProtection="1">
      <alignment wrapText="1"/>
      <protection hidden="1"/>
    </xf>
    <xf numFmtId="0" fontId="0" fillId="11" borderId="1" xfId="0" applyFill="1" applyBorder="1" applyAlignment="1" applyProtection="1">
      <alignment wrapText="1"/>
      <protection hidden="1"/>
    </xf>
    <xf numFmtId="0" fontId="4" fillId="8" borderId="16" xfId="0" applyFont="1" applyFill="1" applyBorder="1" applyAlignment="1" applyProtection="1">
      <alignment horizontal="right" vertical="center" wrapText="1"/>
      <protection hidden="1"/>
    </xf>
    <xf numFmtId="0" fontId="5" fillId="8" borderId="16" xfId="0" applyFont="1" applyFill="1" applyBorder="1" applyAlignment="1" applyProtection="1">
      <alignment horizontal="center" vertical="center" wrapText="1"/>
      <protection locked="0"/>
    </xf>
    <xf numFmtId="0" fontId="5" fillId="8" borderId="17" xfId="0" applyFont="1" applyFill="1" applyBorder="1" applyAlignment="1" applyProtection="1">
      <alignment horizontal="center" vertical="center" wrapText="1"/>
      <protection locked="0"/>
    </xf>
    <xf numFmtId="0" fontId="0" fillId="8" borderId="16" xfId="0" applyFill="1" applyBorder="1" applyAlignment="1" applyProtection="1">
      <alignment vertical="center" wrapText="1"/>
      <protection hidden="1"/>
    </xf>
    <xf numFmtId="0" fontId="0" fillId="8" borderId="17" xfId="0" applyFill="1" applyBorder="1" applyAlignment="1" applyProtection="1">
      <alignment vertical="center" wrapText="1"/>
      <protection hidden="1"/>
    </xf>
    <xf numFmtId="0" fontId="4" fillId="0" borderId="0" xfId="0" applyFont="1" applyFill="1" applyBorder="1" applyAlignment="1" applyProtection="1">
      <alignment horizontal="center" vertical="center" wrapText="1"/>
      <protection hidden="1"/>
    </xf>
    <xf numFmtId="0" fontId="26" fillId="0" borderId="51" xfId="0" applyFont="1" applyBorder="1" applyAlignment="1" applyProtection="1">
      <alignment vertical="center" wrapText="1"/>
    </xf>
    <xf numFmtId="0" fontId="26" fillId="0" borderId="45" xfId="0" applyFont="1" applyBorder="1" applyAlignment="1" applyProtection="1">
      <alignment horizontal="left" vertical="center" wrapText="1"/>
    </xf>
    <xf numFmtId="14" fontId="26" fillId="0" borderId="48" xfId="0" applyNumberFormat="1" applyFont="1" applyBorder="1" applyAlignment="1" applyProtection="1">
      <alignment horizontal="left" vertical="center" wrapText="1"/>
    </xf>
    <xf numFmtId="0" fontId="55" fillId="30" borderId="48" xfId="0" applyFont="1" applyFill="1" applyBorder="1" applyAlignment="1" applyProtection="1">
      <alignment vertical="top" wrapText="1"/>
      <protection hidden="1"/>
    </xf>
    <xf numFmtId="0" fontId="55" fillId="16" borderId="40" xfId="0" applyFont="1" applyFill="1" applyBorder="1" applyAlignment="1" applyProtection="1">
      <alignment horizontal="center"/>
      <protection hidden="1"/>
    </xf>
    <xf numFmtId="0" fontId="55" fillId="16" borderId="43" xfId="0" applyFont="1" applyFill="1" applyBorder="1" applyAlignment="1" applyProtection="1">
      <alignment vertical="center" wrapText="1"/>
      <protection hidden="1"/>
    </xf>
    <xf numFmtId="0" fontId="55" fillId="16" borderId="50" xfId="0" applyFont="1" applyFill="1" applyBorder="1" applyAlignment="1" applyProtection="1">
      <alignment vertical="center" wrapText="1"/>
      <protection hidden="1"/>
    </xf>
    <xf numFmtId="0" fontId="55" fillId="25" borderId="35" xfId="0" applyFont="1" applyFill="1" applyBorder="1" applyAlignment="1" applyProtection="1">
      <alignment horizontal="center"/>
      <protection hidden="1"/>
    </xf>
    <xf numFmtId="0" fontId="55" fillId="25" borderId="15" xfId="0" applyFont="1" applyFill="1" applyBorder="1" applyAlignment="1" applyProtection="1">
      <alignment horizontal="center"/>
      <protection hidden="1"/>
    </xf>
    <xf numFmtId="0" fontId="55" fillId="25" borderId="83" xfId="0" applyFont="1" applyFill="1" applyBorder="1" applyAlignment="1" applyProtection="1">
      <alignment horizontal="center"/>
      <protection hidden="1"/>
    </xf>
    <xf numFmtId="0" fontId="55" fillId="25" borderId="84" xfId="0" applyFont="1" applyFill="1" applyBorder="1" applyAlignment="1" applyProtection="1">
      <alignment vertical="center" wrapText="1"/>
      <protection hidden="1"/>
    </xf>
    <xf numFmtId="0" fontId="55" fillId="25" borderId="62" xfId="0" applyFont="1" applyFill="1" applyBorder="1" applyAlignment="1" applyProtection="1">
      <alignment vertical="center" wrapText="1"/>
      <protection hidden="1"/>
    </xf>
    <xf numFmtId="0" fontId="55" fillId="25" borderId="85" xfId="0" applyFont="1" applyFill="1" applyBorder="1" applyAlignment="1" applyProtection="1">
      <alignment vertical="center" wrapText="1"/>
      <protection hidden="1"/>
    </xf>
    <xf numFmtId="0" fontId="4" fillId="30" borderId="44" xfId="0" applyFont="1" applyFill="1" applyBorder="1" applyAlignment="1" applyProtection="1">
      <alignment horizontal="center" vertical="center" wrapText="1"/>
      <protection hidden="1"/>
    </xf>
    <xf numFmtId="0" fontId="4" fillId="30" borderId="24" xfId="0" applyFont="1" applyFill="1" applyBorder="1" applyAlignment="1" applyProtection="1">
      <alignment horizontal="center" vertical="center" wrapText="1"/>
      <protection hidden="1"/>
    </xf>
    <xf numFmtId="0" fontId="4" fillId="30" borderId="86" xfId="0" applyFont="1" applyFill="1" applyBorder="1" applyAlignment="1" applyProtection="1">
      <alignment horizontal="center" vertical="center" wrapText="1"/>
      <protection hidden="1"/>
    </xf>
    <xf numFmtId="0" fontId="5" fillId="33" borderId="26" xfId="0" applyFont="1" applyFill="1" applyBorder="1" applyAlignment="1" applyProtection="1">
      <alignment horizontal="center" vertical="center" wrapText="1"/>
      <protection locked="0"/>
    </xf>
    <xf numFmtId="0" fontId="5" fillId="33" borderId="53" xfId="0" applyFont="1" applyFill="1" applyBorder="1" applyAlignment="1" applyProtection="1">
      <alignment horizontal="center" vertical="center" wrapText="1"/>
      <protection locked="0"/>
    </xf>
    <xf numFmtId="0" fontId="4" fillId="30" borderId="59" xfId="0" applyFont="1" applyFill="1" applyBorder="1" applyAlignment="1" applyProtection="1">
      <alignment vertical="center" wrapText="1"/>
      <protection hidden="1"/>
    </xf>
    <xf numFmtId="0" fontId="4" fillId="30" borderId="60" xfId="0" applyFont="1" applyFill="1" applyBorder="1" applyAlignment="1" applyProtection="1">
      <alignment vertical="center" wrapText="1"/>
      <protection hidden="1"/>
    </xf>
    <xf numFmtId="0" fontId="4" fillId="30" borderId="61" xfId="0" applyFont="1" applyFill="1" applyBorder="1" applyAlignment="1" applyProtection="1">
      <alignment vertical="center" wrapText="1"/>
      <protection hidden="1"/>
    </xf>
    <xf numFmtId="0" fontId="5" fillId="33" borderId="52" xfId="0" applyFont="1" applyFill="1" applyBorder="1" applyAlignment="1" applyProtection="1">
      <alignment horizontal="center" vertical="center" wrapText="1"/>
      <protection locked="0"/>
    </xf>
    <xf numFmtId="0" fontId="45" fillId="31" borderId="87" xfId="0" applyFont="1" applyFill="1" applyBorder="1" applyAlignment="1" applyProtection="1">
      <alignment horizontal="center" vertical="center" wrapText="1"/>
      <protection hidden="1"/>
    </xf>
    <xf numFmtId="0" fontId="45" fillId="31" borderId="88" xfId="0" applyFont="1" applyFill="1" applyBorder="1" applyAlignment="1" applyProtection="1">
      <alignment horizontal="center" vertical="center" wrapText="1"/>
      <protection hidden="1"/>
    </xf>
    <xf numFmtId="0" fontId="45" fillId="31" borderId="89" xfId="0" applyFont="1" applyFill="1" applyBorder="1" applyAlignment="1" applyProtection="1">
      <alignment horizontal="center" vertical="center" wrapText="1"/>
      <protection hidden="1"/>
    </xf>
    <xf numFmtId="0" fontId="45" fillId="31" borderId="48" xfId="0" applyFont="1" applyFill="1" applyBorder="1" applyAlignment="1" applyProtection="1">
      <alignment horizontal="center" vertical="center" wrapText="1"/>
      <protection hidden="1"/>
    </xf>
    <xf numFmtId="0" fontId="45" fillId="31" borderId="49" xfId="0" applyFont="1" applyFill="1" applyBorder="1" applyAlignment="1" applyProtection="1">
      <alignment horizontal="center" vertical="center" wrapText="1"/>
      <protection hidden="1"/>
    </xf>
    <xf numFmtId="0" fontId="45" fillId="31" borderId="50" xfId="0" applyFont="1" applyFill="1" applyBorder="1" applyAlignment="1" applyProtection="1">
      <alignment horizontal="center" vertical="center" wrapText="1"/>
      <protection hidden="1"/>
    </xf>
    <xf numFmtId="0" fontId="43" fillId="0" borderId="8" xfId="0" applyFont="1" applyBorder="1" applyAlignment="1" applyProtection="1">
      <alignment horizontal="center" vertical="center" wrapText="1"/>
    </xf>
    <xf numFmtId="0" fontId="43" fillId="0" borderId="8" xfId="0" applyFont="1" applyBorder="1" applyAlignment="1" applyProtection="1">
      <alignment horizontal="center" vertical="center"/>
    </xf>
    <xf numFmtId="0" fontId="43" fillId="0" borderId="0" xfId="0" applyFont="1" applyBorder="1" applyAlignment="1" applyProtection="1">
      <alignment horizontal="center" vertical="center"/>
    </xf>
    <xf numFmtId="0" fontId="43" fillId="0" borderId="13" xfId="0" applyFont="1" applyBorder="1" applyAlignment="1" applyProtection="1">
      <alignment horizontal="center" vertical="center"/>
    </xf>
    <xf numFmtId="0" fontId="35" fillId="0" borderId="0" xfId="0" applyFont="1" applyBorder="1" applyAlignment="1" applyProtection="1">
      <alignment horizontal="justify" vertical="center"/>
    </xf>
    <xf numFmtId="0" fontId="2" fillId="0" borderId="0" xfId="0" applyFont="1" applyBorder="1" applyAlignment="1" applyProtection="1">
      <alignment horizontal="center" vertical="center"/>
    </xf>
    <xf numFmtId="0" fontId="35" fillId="0" borderId="0" xfId="0" applyFont="1" applyBorder="1" applyAlignment="1" applyProtection="1">
      <alignment horizontal="justify" vertical="center" wrapText="1"/>
    </xf>
    <xf numFmtId="0" fontId="26" fillId="0" borderId="40" xfId="0" applyFont="1" applyBorder="1" applyAlignment="1" applyProtection="1">
      <alignment horizontal="center" vertical="center" wrapText="1"/>
    </xf>
    <xf numFmtId="0" fontId="26" fillId="0" borderId="41"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43" xfId="0" applyFont="1" applyBorder="1" applyAlignment="1" applyProtection="1">
      <alignment horizontal="center" vertical="center" wrapText="1"/>
    </xf>
    <xf numFmtId="14" fontId="26" fillId="0" borderId="49" xfId="0" applyNumberFormat="1" applyFont="1" applyBorder="1" applyAlignment="1" applyProtection="1">
      <alignment horizontal="center" vertical="center" wrapText="1"/>
    </xf>
    <xf numFmtId="14" fontId="26" fillId="0" borderId="50" xfId="0" applyNumberFormat="1" applyFont="1" applyBorder="1" applyAlignment="1" applyProtection="1">
      <alignment horizontal="center" vertical="center" wrapText="1"/>
    </xf>
    <xf numFmtId="0" fontId="4" fillId="0" borderId="2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0" fillId="0" borderId="49" xfId="0"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32" fillId="32" borderId="1" xfId="0" applyFont="1" applyFill="1" applyBorder="1" applyAlignment="1" applyProtection="1">
      <alignment horizontal="center" vertical="center" wrapText="1"/>
    </xf>
    <xf numFmtId="0" fontId="45" fillId="12" borderId="1" xfId="0" applyFont="1" applyFill="1" applyBorder="1" applyAlignment="1" applyProtection="1">
      <alignment horizontal="center" vertical="center" wrapText="1"/>
    </xf>
    <xf numFmtId="0" fontId="45" fillId="33" borderId="1" xfId="0" applyFont="1" applyFill="1" applyBorder="1" applyAlignment="1" applyProtection="1">
      <alignment horizontal="center" vertical="center" wrapText="1"/>
    </xf>
    <xf numFmtId="0" fontId="45" fillId="2" borderId="1" xfId="0" applyFont="1" applyFill="1" applyBorder="1" applyAlignment="1" applyProtection="1">
      <alignment horizontal="center" vertical="center" wrapText="1"/>
    </xf>
    <xf numFmtId="0" fontId="32" fillId="13" borderId="0" xfId="0" applyFont="1" applyFill="1" applyBorder="1" applyAlignment="1" applyProtection="1">
      <alignment horizontal="center" vertical="center" wrapText="1"/>
    </xf>
    <xf numFmtId="0" fontId="15" fillId="25"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32" fillId="13" borderId="51" xfId="0" applyFont="1" applyFill="1" applyBorder="1" applyAlignment="1" applyProtection="1">
      <alignment horizontal="center" vertical="center" wrapText="1"/>
      <protection hidden="1"/>
    </xf>
    <xf numFmtId="0" fontId="32" fillId="13" borderId="40" xfId="0" applyFont="1" applyFill="1" applyBorder="1" applyAlignment="1" applyProtection="1">
      <alignment horizontal="center" vertical="center" wrapText="1"/>
      <protection hidden="1"/>
    </xf>
    <xf numFmtId="0" fontId="32" fillId="13" borderId="41" xfId="0" applyFont="1" applyFill="1" applyBorder="1" applyAlignment="1" applyProtection="1">
      <alignment horizontal="center" vertical="center" wrapText="1"/>
      <protection hidden="1"/>
    </xf>
    <xf numFmtId="0" fontId="32" fillId="13" borderId="10" xfId="0" applyFont="1" applyFill="1" applyBorder="1" applyAlignment="1" applyProtection="1">
      <alignment horizontal="center" vertical="center" wrapText="1"/>
      <protection hidden="1"/>
    </xf>
    <xf numFmtId="0" fontId="32" fillId="13" borderId="0" xfId="0" applyFont="1" applyFill="1" applyBorder="1" applyAlignment="1" applyProtection="1">
      <alignment horizontal="center" vertical="center" wrapText="1"/>
      <protection hidden="1"/>
    </xf>
    <xf numFmtId="0" fontId="63" fillId="35" borderId="51" xfId="0" applyFont="1" applyFill="1" applyBorder="1" applyAlignment="1" applyProtection="1">
      <alignment horizontal="center" vertical="center" textRotation="90" wrapText="1"/>
      <protection hidden="1"/>
    </xf>
    <xf numFmtId="0" fontId="63" fillId="35" borderId="45" xfId="0" applyFont="1" applyFill="1" applyBorder="1" applyAlignment="1" applyProtection="1">
      <alignment horizontal="center" vertical="center" textRotation="90" wrapText="1"/>
      <protection hidden="1"/>
    </xf>
    <xf numFmtId="0" fontId="63" fillId="35" borderId="48" xfId="0" applyFont="1" applyFill="1" applyBorder="1" applyAlignment="1" applyProtection="1">
      <alignment horizontal="center" vertical="center" textRotation="90" wrapText="1"/>
      <protection hidden="1"/>
    </xf>
    <xf numFmtId="0" fontId="56" fillId="33" borderId="8" xfId="0" applyFont="1" applyFill="1" applyBorder="1" applyAlignment="1" applyProtection="1">
      <alignment horizontal="center" vertical="center" wrapText="1"/>
      <protection locked="0"/>
    </xf>
    <xf numFmtId="0" fontId="56" fillId="33" borderId="8" xfId="0" applyFont="1" applyFill="1" applyBorder="1" applyAlignment="1" applyProtection="1">
      <alignment horizontal="center" vertical="center"/>
      <protection locked="0"/>
    </xf>
    <xf numFmtId="0" fontId="56" fillId="33" borderId="9" xfId="0" applyFont="1" applyFill="1" applyBorder="1" applyAlignment="1" applyProtection="1">
      <alignment horizontal="center" vertical="center"/>
      <protection locked="0"/>
    </xf>
    <xf numFmtId="0" fontId="56" fillId="33" borderId="0" xfId="0" applyFont="1" applyFill="1" applyBorder="1" applyAlignment="1" applyProtection="1">
      <alignment horizontal="center" vertical="center"/>
      <protection locked="0"/>
    </xf>
    <xf numFmtId="0" fontId="56" fillId="33" borderId="11" xfId="0" applyFont="1" applyFill="1" applyBorder="1" applyAlignment="1" applyProtection="1">
      <alignment horizontal="center" vertical="center"/>
      <protection locked="0"/>
    </xf>
    <xf numFmtId="0" fontId="56" fillId="33" borderId="13" xfId="0" applyFont="1" applyFill="1" applyBorder="1" applyAlignment="1" applyProtection="1">
      <alignment horizontal="center" vertical="center"/>
      <protection locked="0"/>
    </xf>
    <xf numFmtId="0" fontId="56" fillId="33" borderId="14" xfId="0" applyFont="1" applyFill="1" applyBorder="1" applyAlignment="1" applyProtection="1">
      <alignment horizontal="center" vertical="center"/>
      <protection locked="0"/>
    </xf>
    <xf numFmtId="0" fontId="56" fillId="33" borderId="52" xfId="0" applyFont="1" applyFill="1" applyBorder="1" applyAlignment="1" applyProtection="1">
      <alignment horizontal="center" vertical="center" wrapText="1"/>
      <protection locked="0"/>
    </xf>
    <xf numFmtId="0" fontId="56" fillId="33" borderId="26" xfId="0" applyFont="1" applyFill="1" applyBorder="1" applyAlignment="1" applyProtection="1">
      <alignment horizontal="center" vertical="center"/>
      <protection locked="0"/>
    </xf>
    <xf numFmtId="0" fontId="56" fillId="33" borderId="53" xfId="0" applyFont="1" applyFill="1" applyBorder="1" applyAlignment="1" applyProtection="1">
      <alignment horizontal="center" vertical="center"/>
      <protection locked="0"/>
    </xf>
    <xf numFmtId="0" fontId="56" fillId="33" borderId="45" xfId="0" applyFont="1" applyFill="1" applyBorder="1" applyAlignment="1" applyProtection="1">
      <alignment horizontal="center" vertical="center"/>
      <protection locked="0"/>
    </xf>
    <xf numFmtId="0" fontId="56" fillId="33" borderId="1" xfId="0" applyFont="1" applyFill="1" applyBorder="1" applyAlignment="1" applyProtection="1">
      <alignment horizontal="center" vertical="center"/>
      <protection locked="0"/>
    </xf>
    <xf numFmtId="0" fontId="56" fillId="33" borderId="43" xfId="0" applyFont="1" applyFill="1" applyBorder="1" applyAlignment="1" applyProtection="1">
      <alignment horizontal="center" vertical="center"/>
      <protection locked="0"/>
    </xf>
    <xf numFmtId="0" fontId="47" fillId="0" borderId="8" xfId="0" applyFont="1" applyBorder="1" applyAlignment="1" applyProtection="1">
      <alignment horizontal="center" vertical="center" wrapText="1"/>
    </xf>
    <xf numFmtId="0" fontId="47" fillId="0" borderId="9" xfId="0" applyFont="1" applyBorder="1" applyAlignment="1" applyProtection="1">
      <alignment horizontal="center" vertical="center" wrapText="1"/>
    </xf>
    <xf numFmtId="0" fontId="47" fillId="0" borderId="0" xfId="0" applyFont="1" applyBorder="1" applyAlignment="1" applyProtection="1">
      <alignment horizontal="center" vertical="center" wrapText="1"/>
    </xf>
    <xf numFmtId="0" fontId="47" fillId="0" borderId="11" xfId="0" applyFont="1" applyBorder="1" applyAlignment="1" applyProtection="1">
      <alignment horizontal="center" vertical="center" wrapText="1"/>
    </xf>
    <xf numFmtId="0" fontId="47" fillId="0" borderId="1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64" fillId="34" borderId="51" xfId="0" applyFont="1" applyFill="1" applyBorder="1" applyAlignment="1" applyProtection="1">
      <alignment horizontal="center" vertical="center" textRotation="90" wrapText="1"/>
      <protection hidden="1"/>
    </xf>
    <xf numFmtId="0" fontId="64" fillId="34" borderId="45" xfId="0" applyFont="1" applyFill="1" applyBorder="1" applyAlignment="1" applyProtection="1">
      <alignment horizontal="center" vertical="center" textRotation="90" wrapText="1"/>
      <protection hidden="1"/>
    </xf>
    <xf numFmtId="0" fontId="64" fillId="34" borderId="48" xfId="0" applyFont="1" applyFill="1" applyBorder="1" applyAlignment="1" applyProtection="1">
      <alignment horizontal="center" vertical="center" textRotation="90" wrapText="1"/>
      <protection hidden="1"/>
    </xf>
    <xf numFmtId="0" fontId="56" fillId="33" borderId="7" xfId="0" applyFont="1" applyFill="1" applyBorder="1" applyAlignment="1" applyProtection="1">
      <alignment horizontal="center" vertical="center" wrapText="1"/>
      <protection locked="0"/>
    </xf>
    <xf numFmtId="0" fontId="56" fillId="33" borderId="10" xfId="0" applyFont="1" applyFill="1" applyBorder="1" applyAlignment="1" applyProtection="1">
      <alignment horizontal="center" vertical="center"/>
      <protection locked="0"/>
    </xf>
    <xf numFmtId="0" fontId="56" fillId="33" borderId="12" xfId="0" applyFont="1" applyFill="1" applyBorder="1" applyAlignment="1" applyProtection="1">
      <alignment horizontal="center" vertical="center"/>
      <protection locked="0"/>
    </xf>
    <xf numFmtId="0" fontId="65" fillId="8" borderId="7" xfId="0" applyFont="1" applyFill="1" applyBorder="1" applyAlignment="1" applyProtection="1">
      <alignment horizontal="center" vertical="center"/>
      <protection hidden="1"/>
    </xf>
    <xf numFmtId="0" fontId="65" fillId="8" borderId="8" xfId="0" applyFont="1" applyFill="1" applyBorder="1" applyAlignment="1" applyProtection="1">
      <alignment horizontal="center" vertical="center"/>
      <protection hidden="1"/>
    </xf>
    <xf numFmtId="0" fontId="65" fillId="8" borderId="9" xfId="0" applyFont="1" applyFill="1" applyBorder="1" applyAlignment="1" applyProtection="1">
      <alignment horizontal="center" vertical="center"/>
      <protection hidden="1"/>
    </xf>
    <xf numFmtId="0" fontId="65" fillId="8" borderId="21" xfId="0" applyFont="1" applyFill="1" applyBorder="1" applyAlignment="1" applyProtection="1">
      <alignment horizontal="center" vertical="center"/>
      <protection hidden="1"/>
    </xf>
    <xf numFmtId="0" fontId="65" fillId="8" borderId="22" xfId="0" applyFont="1" applyFill="1" applyBorder="1" applyAlignment="1" applyProtection="1">
      <alignment horizontal="center" vertical="center"/>
      <protection hidden="1"/>
    </xf>
    <xf numFmtId="0" fontId="65" fillId="8" borderId="23" xfId="0" applyFont="1" applyFill="1" applyBorder="1" applyAlignment="1" applyProtection="1">
      <alignment horizontal="center" vertical="center"/>
      <protection hidden="1"/>
    </xf>
    <xf numFmtId="0" fontId="50" fillId="0" borderId="51" xfId="0" applyFont="1" applyBorder="1" applyAlignment="1" applyProtection="1">
      <alignment horizontal="center" vertical="center"/>
      <protection hidden="1"/>
    </xf>
    <xf numFmtId="0" fontId="50" fillId="0" borderId="40" xfId="0" applyFont="1" applyBorder="1" applyAlignment="1" applyProtection="1">
      <alignment horizontal="center" vertical="center"/>
      <protection hidden="1"/>
    </xf>
    <xf numFmtId="0" fontId="50" fillId="0" borderId="35" xfId="0" applyFont="1" applyBorder="1" applyAlignment="1" applyProtection="1">
      <alignment horizontal="center" vertical="center"/>
      <protection hidden="1"/>
    </xf>
    <xf numFmtId="0" fontId="50" fillId="0" borderId="48" xfId="0" applyFont="1" applyBorder="1" applyAlignment="1" applyProtection="1">
      <alignment horizontal="center" vertical="center"/>
      <protection hidden="1"/>
    </xf>
    <xf numFmtId="0" fontId="50" fillId="0" borderId="49" xfId="0" applyFont="1" applyBorder="1" applyAlignment="1" applyProtection="1">
      <alignment horizontal="center" vertical="center"/>
      <protection hidden="1"/>
    </xf>
    <xf numFmtId="0" fontId="50" fillId="0" borderId="83" xfId="0" applyFont="1" applyBorder="1" applyAlignment="1" applyProtection="1">
      <alignment horizontal="center" vertical="center"/>
      <protection hidden="1"/>
    </xf>
    <xf numFmtId="0" fontId="64" fillId="29" borderId="21" xfId="0" applyFont="1" applyFill="1" applyBorder="1" applyAlignment="1" applyProtection="1">
      <alignment horizontal="center" vertical="center" wrapText="1"/>
      <protection hidden="1"/>
    </xf>
    <xf numFmtId="0" fontId="64" fillId="29" borderId="22" xfId="0" applyFont="1" applyFill="1" applyBorder="1" applyAlignment="1" applyProtection="1">
      <alignment horizontal="center" vertical="center" wrapText="1"/>
      <protection hidden="1"/>
    </xf>
    <xf numFmtId="0" fontId="64" fillId="29" borderId="23" xfId="0" applyFont="1" applyFill="1" applyBorder="1" applyAlignment="1" applyProtection="1">
      <alignment horizontal="center" vertical="center" wrapText="1"/>
      <protection hidden="1"/>
    </xf>
    <xf numFmtId="0" fontId="64" fillId="3" borderId="21" xfId="0" applyFont="1" applyFill="1" applyBorder="1" applyAlignment="1" applyProtection="1">
      <alignment horizontal="center" vertical="center" wrapText="1"/>
      <protection hidden="1"/>
    </xf>
    <xf numFmtId="0" fontId="64" fillId="3" borderId="22" xfId="0" applyFont="1" applyFill="1" applyBorder="1" applyAlignment="1" applyProtection="1">
      <alignment horizontal="center" vertical="center" wrapText="1"/>
      <protection hidden="1"/>
    </xf>
    <xf numFmtId="0" fontId="64" fillId="3" borderId="23" xfId="0" applyFont="1" applyFill="1" applyBorder="1" applyAlignment="1" applyProtection="1">
      <alignment horizontal="center" vertical="center" wrapText="1"/>
      <protection hidden="1"/>
    </xf>
    <xf numFmtId="0" fontId="54" fillId="8" borderId="7" xfId="0" applyFont="1" applyFill="1" applyBorder="1" applyAlignment="1" applyProtection="1">
      <alignment horizontal="center" vertical="center" wrapText="1"/>
      <protection hidden="1"/>
    </xf>
    <xf numFmtId="0" fontId="54" fillId="8" borderId="8" xfId="0" applyFont="1" applyFill="1" applyBorder="1" applyAlignment="1" applyProtection="1">
      <alignment horizontal="center" vertical="center" wrapText="1"/>
      <protection hidden="1"/>
    </xf>
    <xf numFmtId="0" fontId="54" fillId="8" borderId="9" xfId="0" applyFont="1" applyFill="1" applyBorder="1" applyAlignment="1" applyProtection="1">
      <alignment horizontal="center" vertical="center" wrapText="1"/>
      <protection hidden="1"/>
    </xf>
    <xf numFmtId="0" fontId="65" fillId="8" borderId="21" xfId="0" applyFont="1" applyFill="1" applyBorder="1" applyAlignment="1" applyProtection="1">
      <alignment horizontal="center" vertical="center" wrapText="1"/>
      <protection hidden="1"/>
    </xf>
    <xf numFmtId="0" fontId="65" fillId="8" borderId="22" xfId="0" applyFont="1" applyFill="1" applyBorder="1" applyAlignment="1" applyProtection="1">
      <alignment horizontal="center" vertical="center" wrapText="1"/>
      <protection hidden="1"/>
    </xf>
    <xf numFmtId="0" fontId="65" fillId="8" borderId="23" xfId="0" applyFont="1" applyFill="1" applyBorder="1" applyAlignment="1" applyProtection="1">
      <alignment horizontal="center" vertical="center" wrapText="1"/>
      <protection hidden="1"/>
    </xf>
    <xf numFmtId="0" fontId="62" fillId="35" borderId="45" xfId="0" applyFont="1" applyFill="1" applyBorder="1" applyAlignment="1" applyProtection="1">
      <alignment horizontal="center" vertical="center" textRotation="90"/>
      <protection hidden="1"/>
    </xf>
    <xf numFmtId="0" fontId="62" fillId="35" borderId="48" xfId="0" applyFont="1" applyFill="1" applyBorder="1" applyAlignment="1" applyProtection="1">
      <alignment horizontal="center" vertical="center" textRotation="90"/>
      <protection hidden="1"/>
    </xf>
    <xf numFmtId="0" fontId="52" fillId="2" borderId="49" xfId="0" applyFont="1" applyFill="1" applyBorder="1" applyAlignment="1" applyProtection="1">
      <alignment horizontal="center" vertical="center" wrapText="1"/>
      <protection hidden="1"/>
    </xf>
    <xf numFmtId="0" fontId="52" fillId="0" borderId="49" xfId="0" applyFont="1" applyFill="1" applyBorder="1" applyAlignment="1" applyProtection="1">
      <alignment horizontal="center" vertical="center"/>
      <protection hidden="1"/>
    </xf>
    <xf numFmtId="0" fontId="52" fillId="0" borderId="46" xfId="0" applyFont="1" applyFill="1" applyBorder="1" applyAlignment="1" applyProtection="1">
      <alignment horizontal="center" vertical="center"/>
      <protection hidden="1"/>
    </xf>
    <xf numFmtId="0" fontId="52" fillId="0" borderId="47"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protection hidden="1"/>
    </xf>
    <xf numFmtId="0" fontId="49" fillId="0" borderId="0" xfId="0" applyFont="1" applyFill="1" applyBorder="1" applyAlignment="1" applyProtection="1">
      <alignment horizontal="center" vertical="center" wrapText="1"/>
      <protection hidden="1"/>
    </xf>
    <xf numFmtId="0" fontId="5" fillId="33" borderId="51" xfId="0" applyFont="1" applyFill="1" applyBorder="1" applyAlignment="1" applyProtection="1">
      <alignment horizontal="center" vertical="center" wrapText="1"/>
      <protection hidden="1"/>
    </xf>
    <xf numFmtId="0" fontId="5" fillId="33" borderId="40" xfId="0" applyFont="1" applyFill="1" applyBorder="1" applyAlignment="1" applyProtection="1">
      <alignment horizontal="center" vertical="center" wrapText="1"/>
      <protection hidden="1"/>
    </xf>
    <xf numFmtId="0" fontId="5" fillId="33" borderId="41" xfId="0" applyFont="1" applyFill="1" applyBorder="1" applyAlignment="1" applyProtection="1">
      <alignment horizontal="center" vertical="center" wrapText="1"/>
      <protection hidden="1"/>
    </xf>
    <xf numFmtId="0" fontId="5" fillId="33" borderId="45" xfId="0" applyFont="1" applyFill="1" applyBorder="1" applyAlignment="1" applyProtection="1">
      <alignment horizontal="center" vertical="center" wrapText="1"/>
      <protection hidden="1"/>
    </xf>
    <xf numFmtId="0" fontId="5" fillId="33" borderId="1" xfId="0" applyFont="1" applyFill="1" applyBorder="1" applyAlignment="1" applyProtection="1">
      <alignment horizontal="center" vertical="center" wrapText="1"/>
      <protection hidden="1"/>
    </xf>
    <xf numFmtId="0" fontId="5" fillId="33" borderId="43" xfId="0" applyFont="1" applyFill="1" applyBorder="1" applyAlignment="1" applyProtection="1">
      <alignment horizontal="center" vertical="center" wrapText="1"/>
      <protection hidden="1"/>
    </xf>
    <xf numFmtId="0" fontId="5" fillId="33" borderId="15" xfId="0" applyFont="1" applyFill="1" applyBorder="1" applyAlignment="1" applyProtection="1">
      <alignment horizontal="center" vertical="center" wrapText="1"/>
      <protection hidden="1"/>
    </xf>
    <xf numFmtId="0" fontId="60" fillId="29" borderId="39" xfId="0" applyFont="1" applyFill="1" applyBorder="1" applyAlignment="1" applyProtection="1">
      <alignment horizontal="center" vertical="center"/>
      <protection hidden="1"/>
    </xf>
    <xf numFmtId="0" fontId="60" fillId="29" borderId="36" xfId="0" applyFont="1" applyFill="1" applyBorder="1" applyAlignment="1" applyProtection="1">
      <alignment horizontal="center" vertical="center"/>
      <protection hidden="1"/>
    </xf>
    <xf numFmtId="0" fontId="60" fillId="29" borderId="66" xfId="0" applyFont="1" applyFill="1" applyBorder="1" applyAlignment="1" applyProtection="1">
      <alignment horizontal="center" vertical="center"/>
      <protection hidden="1"/>
    </xf>
    <xf numFmtId="0" fontId="60" fillId="3" borderId="7" xfId="0" applyFont="1" applyFill="1" applyBorder="1" applyAlignment="1" applyProtection="1">
      <alignment horizontal="center" vertical="center"/>
      <protection hidden="1"/>
    </xf>
    <xf numFmtId="0" fontId="60" fillId="3" borderId="8" xfId="0" applyFont="1" applyFill="1" applyBorder="1" applyAlignment="1" applyProtection="1">
      <alignment horizontal="center" vertical="center"/>
      <protection hidden="1"/>
    </xf>
    <xf numFmtId="0" fontId="60" fillId="3" borderId="9" xfId="0" applyFont="1" applyFill="1" applyBorder="1" applyAlignment="1" applyProtection="1">
      <alignment horizontal="center" vertical="center"/>
      <protection hidden="1"/>
    </xf>
    <xf numFmtId="0" fontId="61" fillId="21" borderId="45" xfId="0" applyFont="1" applyFill="1" applyBorder="1" applyAlignment="1" applyProtection="1">
      <alignment horizontal="center" vertical="center" textRotation="90"/>
      <protection hidden="1"/>
    </xf>
    <xf numFmtId="0" fontId="61" fillId="21" borderId="48" xfId="0" applyFont="1" applyFill="1" applyBorder="1" applyAlignment="1" applyProtection="1">
      <alignment horizontal="center" vertical="center" textRotation="90"/>
      <protection hidden="1"/>
    </xf>
    <xf numFmtId="0" fontId="52" fillId="2" borderId="50" xfId="0" applyFont="1" applyFill="1" applyBorder="1" applyAlignment="1" applyProtection="1">
      <alignment horizontal="center" vertical="center" wrapText="1"/>
      <protection hidden="1"/>
    </xf>
    <xf numFmtId="0" fontId="52" fillId="0" borderId="13" xfId="0" applyFont="1" applyFill="1" applyBorder="1" applyAlignment="1" applyProtection="1">
      <alignment horizontal="center" vertical="center"/>
      <protection hidden="1"/>
    </xf>
    <xf numFmtId="0" fontId="52" fillId="0" borderId="14" xfId="0" applyFont="1" applyFill="1" applyBorder="1" applyAlignment="1" applyProtection="1">
      <alignment horizontal="center" vertical="center"/>
      <protection hidden="1"/>
    </xf>
    <xf numFmtId="0" fontId="52" fillId="0" borderId="21" xfId="0" applyFont="1" applyFill="1" applyBorder="1" applyAlignment="1" applyProtection="1">
      <alignment horizontal="center" vertical="center"/>
      <protection hidden="1"/>
    </xf>
    <xf numFmtId="0" fontId="52" fillId="0" borderId="22" xfId="0" applyFont="1" applyFill="1" applyBorder="1" applyAlignment="1" applyProtection="1">
      <alignment horizontal="center" vertical="center"/>
      <protection hidden="1"/>
    </xf>
    <xf numFmtId="0" fontId="9" fillId="0" borderId="0" xfId="0" applyFont="1" applyFill="1" applyBorder="1" applyAlignment="1" applyProtection="1">
      <alignment horizontal="left" wrapText="1"/>
      <protection hidden="1"/>
    </xf>
    <xf numFmtId="0" fontId="0" fillId="0" borderId="3" xfId="0" applyBorder="1" applyAlignment="1" applyProtection="1">
      <alignment horizontal="left" wrapText="1"/>
      <protection hidden="1"/>
    </xf>
    <xf numFmtId="0" fontId="0" fillId="11" borderId="15" xfId="0" applyNumberFormat="1" applyFill="1" applyBorder="1" applyAlignment="1" applyProtection="1">
      <alignment horizontal="justify" vertical="center" wrapText="1"/>
      <protection locked="0"/>
    </xf>
    <xf numFmtId="0" fontId="0" fillId="11" borderId="16" xfId="0" applyNumberFormat="1" applyFill="1" applyBorder="1" applyAlignment="1" applyProtection="1">
      <alignment horizontal="justify" vertical="center" wrapText="1"/>
      <protection locked="0"/>
    </xf>
    <xf numFmtId="0" fontId="0" fillId="11" borderId="17" xfId="0" applyNumberFormat="1" applyFill="1" applyBorder="1" applyAlignment="1" applyProtection="1">
      <alignment horizontal="justify" vertical="center" wrapText="1"/>
      <protection locked="0"/>
    </xf>
    <xf numFmtId="0" fontId="0" fillId="11" borderId="1" xfId="0" applyNumberFormat="1" applyFill="1" applyBorder="1" applyAlignment="1" applyProtection="1">
      <alignment horizontal="justify" vertical="center" wrapText="1"/>
      <protection locked="0"/>
    </xf>
    <xf numFmtId="0" fontId="0" fillId="11" borderId="38" xfId="0" applyNumberFormat="1" applyFill="1" applyBorder="1" applyAlignment="1" applyProtection="1">
      <alignment horizontal="justify" vertical="center" wrapText="1"/>
      <protection locked="0"/>
    </xf>
    <xf numFmtId="0" fontId="0" fillId="11" borderId="43" xfId="0" applyNumberFormat="1" applyFill="1" applyBorder="1" applyAlignment="1" applyProtection="1">
      <alignment horizontal="justify" vertical="center" wrapText="1"/>
      <protection locked="0"/>
    </xf>
    <xf numFmtId="0" fontId="0" fillId="0" borderId="64" xfId="0" applyBorder="1" applyAlignment="1" applyProtection="1">
      <alignment horizontal="left" wrapText="1"/>
      <protection hidden="1"/>
    </xf>
    <xf numFmtId="0" fontId="40" fillId="0" borderId="0" xfId="0" applyFont="1" applyBorder="1"/>
    <xf numFmtId="0" fontId="12" fillId="13" borderId="1" xfId="0" applyFont="1" applyFill="1" applyBorder="1" applyAlignment="1" applyProtection="1">
      <alignment horizontal="center" vertical="center" wrapText="1"/>
      <protection hidden="1"/>
    </xf>
    <xf numFmtId="0" fontId="12" fillId="13" borderId="43"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43" xfId="0" applyFont="1" applyBorder="1" applyAlignment="1" applyProtection="1">
      <alignment horizontal="center" vertical="center" wrapText="1"/>
      <protection hidden="1"/>
    </xf>
    <xf numFmtId="169" fontId="0" fillId="11" borderId="1" xfId="0" applyNumberFormat="1" applyFill="1" applyBorder="1" applyAlignment="1" applyProtection="1">
      <alignment horizontal="center" vertical="center" wrapText="1"/>
      <protection locked="0"/>
    </xf>
    <xf numFmtId="0" fontId="0" fillId="11" borderId="1" xfId="0" applyFill="1" applyBorder="1" applyAlignment="1" applyProtection="1">
      <alignment horizontal="justify" vertical="center" wrapText="1"/>
      <protection locked="0"/>
    </xf>
    <xf numFmtId="0" fontId="2" fillId="26" borderId="26" xfId="0" applyFont="1" applyFill="1" applyBorder="1" applyAlignment="1" applyProtection="1">
      <alignment horizontal="center" vertical="center" textRotation="90" wrapText="1"/>
      <protection hidden="1"/>
    </xf>
    <xf numFmtId="0" fontId="2" fillId="26" borderId="1" xfId="0" applyFont="1" applyFill="1" applyBorder="1" applyAlignment="1" applyProtection="1">
      <alignment horizontal="center" vertical="center" textRotation="90" wrapText="1"/>
      <protection hidden="1"/>
    </xf>
    <xf numFmtId="0" fontId="0" fillId="11" borderId="55" xfId="0" applyFill="1" applyBorder="1" applyAlignment="1" applyProtection="1">
      <alignment horizontal="justify" vertical="center" wrapText="1"/>
      <protection locked="0"/>
    </xf>
    <xf numFmtId="0" fontId="0" fillId="11" borderId="56" xfId="0" applyFill="1" applyBorder="1" applyAlignment="1" applyProtection="1">
      <alignment horizontal="justify" vertical="center" wrapText="1"/>
      <protection locked="0"/>
    </xf>
    <xf numFmtId="0" fontId="0" fillId="11" borderId="57" xfId="0" applyFill="1" applyBorder="1" applyAlignment="1" applyProtection="1">
      <alignment horizontal="justify" vertical="center" wrapText="1"/>
      <protection locked="0"/>
    </xf>
    <xf numFmtId="0" fontId="0" fillId="11" borderId="54" xfId="0" applyFill="1" applyBorder="1" applyAlignment="1" applyProtection="1">
      <alignment horizontal="justify" vertical="center" wrapText="1"/>
      <protection locked="0"/>
    </xf>
    <xf numFmtId="169" fontId="0" fillId="11" borderId="55" xfId="0" applyNumberFormat="1" applyFill="1" applyBorder="1" applyAlignment="1" applyProtection="1">
      <alignment horizontal="center" vertical="center" wrapText="1"/>
      <protection locked="0"/>
    </xf>
    <xf numFmtId="169" fontId="0" fillId="11" borderId="56" xfId="0" applyNumberFormat="1" applyFill="1" applyBorder="1" applyAlignment="1" applyProtection="1">
      <alignment horizontal="center" vertical="center" wrapText="1"/>
      <protection locked="0"/>
    </xf>
    <xf numFmtId="169" fontId="0" fillId="11" borderId="57"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justify" vertical="center" wrapText="1"/>
      <protection locked="0"/>
    </xf>
    <xf numFmtId="0" fontId="0" fillId="11" borderId="19" xfId="0" applyFill="1" applyBorder="1" applyAlignment="1" applyProtection="1">
      <alignment horizontal="justify" vertical="center" wrapText="1"/>
      <protection locked="0"/>
    </xf>
    <xf numFmtId="0" fontId="0" fillId="11" borderId="20" xfId="0" applyFill="1" applyBorder="1" applyAlignment="1" applyProtection="1">
      <alignment horizontal="justify" vertical="center" wrapText="1"/>
      <protection locked="0"/>
    </xf>
    <xf numFmtId="0" fontId="0" fillId="11" borderId="26" xfId="0" applyFill="1" applyBorder="1" applyAlignment="1" applyProtection="1">
      <alignment horizontal="justify" vertical="center" wrapText="1"/>
      <protection locked="0"/>
    </xf>
    <xf numFmtId="169" fontId="0" fillId="11" borderId="18" xfId="0" applyNumberFormat="1" applyFill="1" applyBorder="1" applyAlignment="1" applyProtection="1">
      <alignment horizontal="center" vertical="center" wrapText="1"/>
      <protection locked="0"/>
    </xf>
    <xf numFmtId="169" fontId="0" fillId="11" borderId="19" xfId="0" applyNumberFormat="1" applyFill="1" applyBorder="1" applyAlignment="1" applyProtection="1">
      <alignment horizontal="center" vertical="center" wrapText="1"/>
      <protection locked="0"/>
    </xf>
    <xf numFmtId="169" fontId="0" fillId="11" borderId="20" xfId="0" applyNumberFormat="1" applyFill="1" applyBorder="1" applyAlignment="1" applyProtection="1">
      <alignment horizontal="center" vertical="center" wrapText="1"/>
      <protection locked="0"/>
    </xf>
    <xf numFmtId="0" fontId="2" fillId="8" borderId="24" xfId="0" applyFont="1" applyFill="1" applyBorder="1" applyAlignment="1" applyProtection="1">
      <alignment horizontal="center" vertical="center" textRotation="90" wrapText="1"/>
      <protection hidden="1"/>
    </xf>
    <xf numFmtId="0" fontId="2" fillId="8" borderId="25" xfId="0" applyFont="1" applyFill="1" applyBorder="1" applyAlignment="1" applyProtection="1">
      <alignment horizontal="center" vertical="center" textRotation="90" wrapText="1"/>
      <protection hidden="1"/>
    </xf>
    <xf numFmtId="0" fontId="2" fillId="8" borderId="58" xfId="0" applyFont="1" applyFill="1" applyBorder="1" applyAlignment="1" applyProtection="1">
      <alignment horizontal="center" vertical="center" textRotation="90" wrapText="1"/>
      <protection hidden="1"/>
    </xf>
    <xf numFmtId="0" fontId="32" fillId="13" borderId="1" xfId="0" applyFont="1" applyFill="1" applyBorder="1" applyAlignment="1" applyProtection="1">
      <alignment horizontal="center" vertical="center" wrapText="1"/>
      <protection hidden="1"/>
    </xf>
    <xf numFmtId="0" fontId="32" fillId="13" borderId="43"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12" fillId="25" borderId="1" xfId="0" applyFont="1" applyFill="1" applyBorder="1" applyAlignment="1" applyProtection="1">
      <alignment horizontal="center" vertical="center" wrapText="1"/>
      <protection hidden="1"/>
    </xf>
    <xf numFmtId="0" fontId="12" fillId="25" borderId="43" xfId="0" applyFont="1" applyFill="1" applyBorder="1" applyAlignment="1" applyProtection="1">
      <alignment horizontal="center" vertical="center" wrapText="1"/>
      <protection hidden="1"/>
    </xf>
    <xf numFmtId="0" fontId="12" fillId="28" borderId="1" xfId="0" applyFont="1" applyFill="1" applyBorder="1" applyAlignment="1" applyProtection="1">
      <alignment horizontal="center" vertical="center" wrapText="1"/>
      <protection hidden="1"/>
    </xf>
    <xf numFmtId="0" fontId="0" fillId="11" borderId="18" xfId="0" applyFill="1" applyBorder="1" applyAlignment="1" applyProtection="1">
      <alignment horizontal="justify" vertical="center" wrapText="1"/>
      <protection hidden="1"/>
    </xf>
    <xf numFmtId="0" fontId="0" fillId="11" borderId="19" xfId="0" applyFill="1" applyBorder="1" applyAlignment="1" applyProtection="1">
      <alignment horizontal="justify" vertical="center" wrapText="1"/>
      <protection hidden="1"/>
    </xf>
    <xf numFmtId="0" fontId="0" fillId="11" borderId="20" xfId="0" applyFill="1" applyBorder="1" applyAlignment="1" applyProtection="1">
      <alignment horizontal="justify" vertical="center" wrapText="1"/>
      <protection hidden="1"/>
    </xf>
    <xf numFmtId="0" fontId="0" fillId="11" borderId="16" xfId="0" applyFill="1" applyBorder="1" applyAlignment="1" applyProtection="1">
      <alignment horizontal="justify" vertical="center" wrapText="1"/>
      <protection locked="0"/>
    </xf>
    <xf numFmtId="0" fontId="0" fillId="11" borderId="17" xfId="0" applyFill="1" applyBorder="1" applyAlignment="1" applyProtection="1">
      <alignment horizontal="justify" vertical="center" wrapText="1"/>
      <protection locked="0"/>
    </xf>
    <xf numFmtId="169" fontId="0" fillId="11" borderId="15" xfId="0" applyNumberFormat="1" applyFill="1" applyBorder="1" applyAlignment="1" applyProtection="1">
      <alignment horizontal="center" vertical="center" wrapText="1"/>
      <protection locked="0"/>
    </xf>
    <xf numFmtId="169" fontId="0" fillId="11" borderId="16" xfId="0" applyNumberFormat="1" applyFill="1" applyBorder="1" applyAlignment="1" applyProtection="1">
      <alignment horizontal="center" vertical="center" wrapText="1"/>
      <protection locked="0"/>
    </xf>
    <xf numFmtId="169" fontId="0" fillId="11" borderId="17" xfId="0" applyNumberFormat="1" applyFill="1" applyBorder="1" applyAlignment="1" applyProtection="1">
      <alignment horizontal="center" vertical="center" wrapText="1"/>
      <protection locked="0"/>
    </xf>
    <xf numFmtId="0" fontId="0" fillId="11" borderId="55" xfId="0" applyFill="1" applyBorder="1" applyAlignment="1" applyProtection="1">
      <alignment horizontal="justify" vertical="center" wrapText="1"/>
      <protection hidden="1"/>
    </xf>
    <xf numFmtId="0" fontId="0" fillId="11" borderId="56" xfId="0" applyFill="1" applyBorder="1" applyAlignment="1" applyProtection="1">
      <alignment horizontal="justify" vertical="center" wrapText="1"/>
      <protection hidden="1"/>
    </xf>
    <xf numFmtId="0" fontId="0" fillId="11" borderId="57" xfId="0" applyFill="1" applyBorder="1" applyAlignment="1" applyProtection="1">
      <alignment horizontal="justify" vertical="center" wrapText="1"/>
      <protection hidden="1"/>
    </xf>
    <xf numFmtId="165" fontId="0" fillId="11" borderId="55" xfId="0" applyNumberFormat="1" applyFill="1" applyBorder="1" applyAlignment="1" applyProtection="1">
      <alignment horizontal="center" vertical="center" wrapText="1"/>
      <protection locked="0"/>
    </xf>
    <xf numFmtId="165" fontId="0" fillId="11" borderId="56" xfId="0" applyNumberFormat="1" applyFill="1" applyBorder="1" applyAlignment="1" applyProtection="1">
      <alignment horizontal="center" vertical="center" wrapText="1"/>
      <protection locked="0"/>
    </xf>
    <xf numFmtId="165" fontId="0" fillId="11" borderId="57" xfId="0" applyNumberFormat="1" applyFill="1" applyBorder="1" applyAlignment="1" applyProtection="1">
      <alignment horizontal="center" vertical="center" wrapText="1"/>
      <protection locked="0"/>
    </xf>
    <xf numFmtId="0" fontId="0" fillId="11" borderId="15" xfId="0" applyFill="1" applyBorder="1" applyAlignment="1" applyProtection="1">
      <alignment horizontal="justify" vertical="center" wrapText="1"/>
      <protection hidden="1"/>
    </xf>
    <xf numFmtId="0" fontId="0" fillId="11" borderId="16" xfId="0" applyFill="1" applyBorder="1" applyAlignment="1" applyProtection="1">
      <alignment horizontal="justify" vertical="center" wrapText="1"/>
      <protection hidden="1"/>
    </xf>
    <xf numFmtId="0" fontId="0" fillId="11" borderId="17" xfId="0" applyFill="1" applyBorder="1" applyAlignment="1" applyProtection="1">
      <alignment horizontal="justify" vertical="center" wrapText="1"/>
      <protection hidden="1"/>
    </xf>
    <xf numFmtId="165" fontId="0" fillId="11" borderId="15" xfId="0" applyNumberFormat="1" applyFill="1" applyBorder="1" applyAlignment="1" applyProtection="1">
      <alignment horizontal="center" vertical="center" wrapText="1"/>
      <protection locked="0"/>
    </xf>
    <xf numFmtId="165" fontId="0" fillId="11" borderId="16" xfId="0" applyNumberFormat="1" applyFill="1" applyBorder="1" applyAlignment="1" applyProtection="1">
      <alignment horizontal="center" vertical="center" wrapText="1"/>
      <protection locked="0"/>
    </xf>
    <xf numFmtId="165" fontId="0" fillId="11" borderId="17" xfId="0" applyNumberForma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textRotation="90" wrapText="1"/>
      <protection hidden="1"/>
    </xf>
    <xf numFmtId="0" fontId="2" fillId="8" borderId="26" xfId="0" applyFont="1" applyFill="1" applyBorder="1" applyAlignment="1" applyProtection="1">
      <alignment horizontal="center" vertical="center" textRotation="90" wrapText="1"/>
      <protection hidden="1"/>
    </xf>
    <xf numFmtId="0" fontId="2" fillId="8" borderId="54" xfId="0" applyFont="1" applyFill="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14" fillId="0" borderId="1" xfId="0" applyFont="1" applyBorder="1" applyAlignment="1" applyProtection="1">
      <alignment horizontal="justify" vertical="center" wrapText="1"/>
      <protection hidden="1"/>
    </xf>
    <xf numFmtId="0" fontId="2" fillId="33" borderId="26" xfId="0" applyFont="1" applyFill="1" applyBorder="1" applyAlignment="1" applyProtection="1">
      <alignment horizontal="center" vertical="center" wrapText="1"/>
      <protection hidden="1"/>
    </xf>
    <xf numFmtId="0" fontId="2" fillId="33" borderId="1" xfId="0" applyFont="1" applyFill="1" applyBorder="1" applyAlignment="1" applyProtection="1">
      <alignment horizontal="center" vertical="center" wrapText="1"/>
      <protection hidden="1"/>
    </xf>
    <xf numFmtId="0" fontId="9" fillId="13" borderId="1" xfId="0" applyFont="1" applyFill="1" applyBorder="1" applyAlignment="1" applyProtection="1">
      <alignment horizontal="center" wrapText="1"/>
      <protection hidden="1"/>
    </xf>
    <xf numFmtId="0" fontId="0" fillId="6" borderId="0" xfId="0" applyFill="1" applyBorder="1" applyAlignment="1" applyProtection="1">
      <alignment horizontal="left" wrapText="1"/>
      <protection hidden="1"/>
    </xf>
    <xf numFmtId="0" fontId="31" fillId="0" borderId="12" xfId="0" applyFont="1" applyBorder="1" applyAlignment="1" applyProtection="1">
      <alignment horizontal="center" vertical="center" wrapText="1"/>
      <protection hidden="1"/>
    </xf>
    <xf numFmtId="0" fontId="31" fillId="0" borderId="13" xfId="0" applyFont="1" applyBorder="1" applyAlignment="1" applyProtection="1">
      <alignment horizontal="center" vertical="center" wrapText="1"/>
      <protection hidden="1"/>
    </xf>
    <xf numFmtId="0" fontId="31"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wrapText="1"/>
      <protection hidden="1"/>
    </xf>
    <xf numFmtId="0" fontId="8" fillId="3" borderId="20"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0" fontId="8" fillId="4" borderId="20" xfId="0" applyFont="1" applyFill="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25" borderId="1" xfId="0" applyFill="1" applyBorder="1" applyAlignment="1" applyProtection="1">
      <alignment horizontal="justify" vertical="center" wrapText="1"/>
      <protection locked="0"/>
    </xf>
    <xf numFmtId="0" fontId="8" fillId="6" borderId="2" xfId="0" applyFont="1" applyFill="1" applyBorder="1" applyAlignment="1" applyProtection="1">
      <alignment horizontal="center" vertical="center" wrapText="1"/>
      <protection hidden="1"/>
    </xf>
    <xf numFmtId="0" fontId="8" fillId="6" borderId="4" xfId="0" applyFont="1" applyFill="1" applyBorder="1" applyAlignment="1" applyProtection="1">
      <alignment horizontal="center" vertical="center" wrapText="1"/>
      <protection hidden="1"/>
    </xf>
    <xf numFmtId="0" fontId="8" fillId="6" borderId="18" xfId="0" applyFont="1" applyFill="1" applyBorder="1" applyAlignment="1" applyProtection="1">
      <alignment horizontal="center" vertical="center" wrapText="1"/>
      <protection hidden="1"/>
    </xf>
    <xf numFmtId="0" fontId="8" fillId="6" borderId="20" xfId="0" applyFont="1" applyFill="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8" fillId="5" borderId="2"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8" fillId="5" borderId="18"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wrapText="1"/>
      <protection hidden="1"/>
    </xf>
    <xf numFmtId="0" fontId="0" fillId="25" borderId="1" xfId="0" applyFill="1" applyBorder="1" applyAlignment="1" applyProtection="1">
      <alignment horizontal="center" vertical="center" wrapText="1"/>
      <protection hidden="1"/>
    </xf>
    <xf numFmtId="0" fontId="2" fillId="0" borderId="19" xfId="0" applyFont="1" applyBorder="1" applyAlignment="1" applyProtection="1">
      <alignment horizontal="left" wrapText="1"/>
      <protection hidden="1"/>
    </xf>
    <xf numFmtId="0" fontId="0" fillId="0" borderId="24" xfId="0" applyBorder="1" applyAlignment="1" applyProtection="1">
      <alignment horizontal="right" vertical="center" textRotation="90" wrapText="1"/>
      <protection hidden="1"/>
    </xf>
    <xf numFmtId="0" fontId="0" fillId="0" borderId="25" xfId="0" applyBorder="1" applyAlignment="1" applyProtection="1">
      <alignment horizontal="right" vertical="center" textRotation="90" wrapText="1"/>
      <protection hidden="1"/>
    </xf>
    <xf numFmtId="0" fontId="0" fillId="0" borderId="26" xfId="0" applyBorder="1" applyAlignment="1" applyProtection="1">
      <alignment horizontal="right" vertical="center" textRotation="90" wrapText="1"/>
      <protection hidden="1"/>
    </xf>
    <xf numFmtId="0" fontId="0" fillId="0" borderId="16" xfId="0"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0" fillId="0" borderId="0" xfId="0" applyAlignment="1" applyProtection="1">
      <alignment horizontal="center" wrapText="1"/>
      <protection hidden="1"/>
    </xf>
    <xf numFmtId="0" fontId="2" fillId="0" borderId="0" xfId="0" applyFont="1" applyBorder="1" applyAlignment="1" applyProtection="1">
      <alignment horizontal="left" wrapText="1"/>
      <protection hidden="1"/>
    </xf>
    <xf numFmtId="0" fontId="37" fillId="2" borderId="1" xfId="0" applyFont="1" applyFill="1" applyBorder="1" applyAlignment="1" applyProtection="1">
      <alignment horizontal="justify" vertical="center" wrapText="1"/>
      <protection locked="0"/>
    </xf>
    <xf numFmtId="0" fontId="37" fillId="2" borderId="1" xfId="0" applyFont="1" applyFill="1" applyBorder="1" applyAlignment="1" applyProtection="1">
      <alignment horizontal="center" vertical="center" wrapText="1"/>
      <protection hidden="1"/>
    </xf>
    <xf numFmtId="0" fontId="37" fillId="2" borderId="15" xfId="0" applyFont="1" applyFill="1" applyBorder="1" applyAlignment="1" applyProtection="1">
      <alignment horizontal="center" vertical="center" wrapText="1"/>
      <protection locked="0"/>
    </xf>
    <xf numFmtId="0" fontId="37" fillId="2" borderId="17" xfId="0" applyFont="1" applyFill="1" applyBorder="1" applyAlignment="1" applyProtection="1">
      <alignment horizontal="center" vertical="center" wrapText="1"/>
      <protection locked="0"/>
    </xf>
    <xf numFmtId="0" fontId="0" fillId="0" borderId="19" xfId="0" applyBorder="1" applyAlignment="1" applyProtection="1">
      <alignment horizontal="center" wrapText="1"/>
      <protection hidden="1"/>
    </xf>
    <xf numFmtId="0" fontId="0" fillId="0" borderId="15" xfId="0" applyBorder="1" applyAlignment="1" applyProtection="1">
      <alignment horizontal="center" wrapText="1"/>
      <protection hidden="1"/>
    </xf>
    <xf numFmtId="0" fontId="0" fillId="0" borderId="17" xfId="0" applyBorder="1" applyAlignment="1" applyProtection="1">
      <alignment horizontal="center" wrapText="1"/>
      <protection hidden="1"/>
    </xf>
    <xf numFmtId="0" fontId="37" fillId="2" borderId="15" xfId="0" applyFont="1" applyFill="1" applyBorder="1" applyAlignment="1" applyProtection="1">
      <alignment horizontal="center" vertical="center" wrapText="1"/>
      <protection hidden="1"/>
    </xf>
    <xf numFmtId="0" fontId="37" fillId="2" borderId="17" xfId="0" applyFont="1" applyFill="1" applyBorder="1" applyAlignment="1" applyProtection="1">
      <alignment horizontal="center" vertical="center" wrapText="1"/>
      <protection hidden="1"/>
    </xf>
    <xf numFmtId="0" fontId="37" fillId="2" borderId="16" xfId="0" applyFont="1" applyFill="1" applyBorder="1" applyAlignment="1" applyProtection="1">
      <alignment horizontal="center" vertical="center" wrapText="1"/>
      <protection hidden="1"/>
    </xf>
    <xf numFmtId="0" fontId="0" fillId="0" borderId="15" xfId="0" applyBorder="1" applyAlignment="1" applyProtection="1">
      <alignment horizontal="justify" vertical="center" wrapText="1"/>
      <protection locked="0"/>
    </xf>
    <xf numFmtId="0" fontId="0" fillId="0" borderId="16" xfId="0" applyBorder="1" applyAlignment="1" applyProtection="1">
      <alignment horizontal="justify" vertical="center" wrapText="1"/>
      <protection locked="0"/>
    </xf>
    <xf numFmtId="0" fontId="0" fillId="0" borderId="38" xfId="0" applyBorder="1" applyAlignment="1" applyProtection="1">
      <alignment horizontal="justify" vertical="center" wrapText="1"/>
      <protection locked="0"/>
    </xf>
    <xf numFmtId="0" fontId="31" fillId="0" borderId="21" xfId="0" applyFont="1" applyBorder="1" applyAlignment="1" applyProtection="1">
      <alignment horizontal="center" vertical="center" wrapText="1"/>
      <protection hidden="1"/>
    </xf>
    <xf numFmtId="0" fontId="31" fillId="0" borderId="22" xfId="0" applyFont="1" applyBorder="1" applyAlignment="1" applyProtection="1">
      <alignment horizontal="center" vertical="center" wrapText="1"/>
      <protection hidden="1"/>
    </xf>
    <xf numFmtId="0" fontId="31" fillId="0" borderId="23" xfId="0" applyFont="1" applyBorder="1" applyAlignment="1" applyProtection="1">
      <alignment horizontal="center" vertical="center" wrapText="1"/>
      <protection hidden="1"/>
    </xf>
    <xf numFmtId="0" fontId="12" fillId="13" borderId="2" xfId="0" applyFont="1" applyFill="1" applyBorder="1" applyAlignment="1" applyProtection="1">
      <alignment horizontal="center" vertical="center" wrapText="1"/>
      <protection hidden="1"/>
    </xf>
    <xf numFmtId="0" fontId="12" fillId="13" borderId="3" xfId="0" applyFont="1" applyFill="1" applyBorder="1" applyAlignment="1" applyProtection="1">
      <alignment horizontal="center" vertical="center" wrapText="1"/>
      <protection hidden="1"/>
    </xf>
    <xf numFmtId="0" fontId="12" fillId="13" borderId="16" xfId="0" applyFont="1" applyFill="1" applyBorder="1" applyAlignment="1" applyProtection="1">
      <alignment horizontal="center" vertical="center" wrapText="1"/>
      <protection hidden="1"/>
    </xf>
    <xf numFmtId="0" fontId="12" fillId="13" borderId="17" xfId="0" applyFont="1" applyFill="1" applyBorder="1" applyAlignment="1" applyProtection="1">
      <alignment horizontal="center" vertical="center" wrapText="1"/>
      <protection hidden="1"/>
    </xf>
    <xf numFmtId="0" fontId="0" fillId="0" borderId="4" xfId="0" applyFont="1" applyBorder="1" applyAlignment="1" applyProtection="1">
      <alignment horizontal="center" vertical="center" wrapText="1"/>
      <protection hidden="1"/>
    </xf>
    <xf numFmtId="0" fontId="0" fillId="0" borderId="24" xfId="0" applyFont="1"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37" fillId="2" borderId="1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hidden="1"/>
    </xf>
    <xf numFmtId="0" fontId="37" fillId="2" borderId="3" xfId="0" applyFont="1" applyFill="1" applyBorder="1" applyAlignment="1" applyProtection="1">
      <alignment horizontal="center" vertical="center" wrapText="1"/>
      <protection hidden="1"/>
    </xf>
    <xf numFmtId="0" fontId="37" fillId="2" borderId="4" xfId="0" applyFont="1" applyFill="1" applyBorder="1" applyAlignment="1" applyProtection="1">
      <alignment horizontal="center" vertical="center" wrapText="1"/>
      <protection hidden="1"/>
    </xf>
    <xf numFmtId="0" fontId="37" fillId="2" borderId="5" xfId="0" applyFont="1" applyFill="1" applyBorder="1" applyAlignment="1" applyProtection="1">
      <alignment horizontal="center" vertical="center" wrapText="1"/>
      <protection hidden="1"/>
    </xf>
    <xf numFmtId="0" fontId="37" fillId="2" borderId="0" xfId="0" applyFont="1" applyFill="1" applyBorder="1" applyAlignment="1" applyProtection="1">
      <alignment horizontal="center" vertical="center" wrapText="1"/>
      <protection hidden="1"/>
    </xf>
    <xf numFmtId="0" fontId="37" fillId="2" borderId="6" xfId="0" applyFont="1" applyFill="1" applyBorder="1" applyAlignment="1" applyProtection="1">
      <alignment horizontal="center" vertical="center" wrapText="1"/>
      <protection hidden="1"/>
    </xf>
    <xf numFmtId="0" fontId="37" fillId="2" borderId="18" xfId="0" applyFont="1" applyFill="1" applyBorder="1" applyAlignment="1" applyProtection="1">
      <alignment horizontal="center" vertical="center" wrapText="1"/>
      <protection hidden="1"/>
    </xf>
    <xf numFmtId="0" fontId="37" fillId="2" borderId="19" xfId="0" applyFont="1" applyFill="1" applyBorder="1" applyAlignment="1" applyProtection="1">
      <alignment horizontal="center" vertical="center" wrapText="1"/>
      <protection hidden="1"/>
    </xf>
    <xf numFmtId="0" fontId="37" fillId="2" borderId="20" xfId="0" applyFont="1" applyFill="1" applyBorder="1" applyAlignment="1" applyProtection="1">
      <alignment horizontal="center" vertical="center" wrapText="1"/>
      <protection hidden="1"/>
    </xf>
    <xf numFmtId="0" fontId="30" fillId="33" borderId="15" xfId="0" applyFont="1" applyFill="1" applyBorder="1" applyAlignment="1" applyProtection="1">
      <alignment horizontal="center" vertical="center" wrapText="1"/>
      <protection hidden="1"/>
    </xf>
    <xf numFmtId="0" fontId="30" fillId="33" borderId="16" xfId="0" applyFont="1" applyFill="1" applyBorder="1" applyAlignment="1" applyProtection="1">
      <alignment horizontal="center" vertical="center" wrapText="1"/>
      <protection hidden="1"/>
    </xf>
    <xf numFmtId="0" fontId="30" fillId="33" borderId="17" xfId="0" applyFont="1" applyFill="1" applyBorder="1" applyAlignment="1" applyProtection="1">
      <alignment horizontal="center" vertical="center" wrapText="1"/>
      <protection hidden="1"/>
    </xf>
    <xf numFmtId="0" fontId="12" fillId="20" borderId="15" xfId="0" applyFont="1" applyFill="1" applyBorder="1" applyAlignment="1" applyProtection="1">
      <alignment horizontal="center" vertical="center" textRotation="90" wrapText="1"/>
      <protection hidden="1"/>
    </xf>
    <xf numFmtId="0" fontId="12" fillId="20" borderId="16" xfId="0" applyFont="1" applyFill="1" applyBorder="1" applyAlignment="1" applyProtection="1">
      <alignment horizontal="center" vertical="center" textRotation="90" wrapText="1"/>
      <protection hidden="1"/>
    </xf>
    <xf numFmtId="0" fontId="12" fillId="20" borderId="17" xfId="0" applyFont="1" applyFill="1" applyBorder="1" applyAlignment="1" applyProtection="1">
      <alignment horizontal="center" vertical="center" textRotation="90" wrapText="1"/>
      <protection hidden="1"/>
    </xf>
    <xf numFmtId="0" fontId="12" fillId="32" borderId="15" xfId="0" applyFont="1" applyFill="1" applyBorder="1" applyAlignment="1" applyProtection="1">
      <alignment horizontal="center" vertical="center" wrapText="1"/>
      <protection hidden="1"/>
    </xf>
    <xf numFmtId="0" fontId="12" fillId="32" borderId="16" xfId="0" applyFont="1" applyFill="1" applyBorder="1" applyAlignment="1" applyProtection="1">
      <alignment horizontal="center" vertical="center" wrapText="1"/>
      <protection hidden="1"/>
    </xf>
    <xf numFmtId="0" fontId="12" fillId="32" borderId="38" xfId="0" applyFont="1" applyFill="1" applyBorder="1" applyAlignment="1" applyProtection="1">
      <alignment horizontal="center" vertical="center" wrapText="1"/>
      <protection hidden="1"/>
    </xf>
    <xf numFmtId="0" fontId="36" fillId="32" borderId="1" xfId="0" applyFont="1" applyFill="1" applyBorder="1" applyAlignment="1" applyProtection="1">
      <alignment horizontal="center" vertical="center" textRotation="90" wrapText="1"/>
      <protection hidden="1"/>
    </xf>
    <xf numFmtId="0" fontId="36" fillId="32" borderId="15" xfId="0" applyFont="1" applyFill="1" applyBorder="1" applyAlignment="1" applyProtection="1">
      <alignment horizontal="center" vertical="center" textRotation="90" wrapText="1"/>
      <protection hidden="1"/>
    </xf>
    <xf numFmtId="0" fontId="36" fillId="32" borderId="16" xfId="0" applyFont="1" applyFill="1" applyBorder="1" applyAlignment="1" applyProtection="1">
      <alignment horizontal="center" vertical="center" textRotation="90" wrapText="1"/>
      <protection hidden="1"/>
    </xf>
    <xf numFmtId="0" fontId="36" fillId="32" borderId="17" xfId="0" applyFont="1" applyFill="1" applyBorder="1" applyAlignment="1" applyProtection="1">
      <alignment horizontal="center" vertical="center" textRotation="90" wrapText="1"/>
      <protection hidden="1"/>
    </xf>
    <xf numFmtId="0" fontId="12" fillId="13" borderId="1" xfId="0" applyFont="1" applyFill="1" applyBorder="1" applyAlignment="1" applyProtection="1">
      <alignment horizontal="center" vertical="center" textRotation="90" wrapText="1"/>
      <protection hidden="1"/>
    </xf>
    <xf numFmtId="0" fontId="12" fillId="20" borderId="1" xfId="0" applyFont="1" applyFill="1" applyBorder="1" applyAlignment="1" applyProtection="1">
      <alignment horizontal="center" wrapText="1"/>
      <protection hidden="1"/>
    </xf>
    <xf numFmtId="0" fontId="9" fillId="0" borderId="15" xfId="0" applyFont="1" applyBorder="1" applyAlignment="1" applyProtection="1">
      <alignment horizontal="center" wrapText="1"/>
      <protection hidden="1"/>
    </xf>
    <xf numFmtId="0" fontId="9" fillId="0" borderId="16" xfId="0" applyFont="1" applyBorder="1" applyAlignment="1" applyProtection="1">
      <alignment horizontal="center" wrapText="1"/>
      <protection hidden="1"/>
    </xf>
    <xf numFmtId="0" fontId="9" fillId="0" borderId="17" xfId="0" applyFont="1" applyBorder="1" applyAlignment="1" applyProtection="1">
      <alignment horizontal="center" wrapText="1"/>
      <protection hidden="1"/>
    </xf>
    <xf numFmtId="0" fontId="12" fillId="20" borderId="1" xfId="0" applyFont="1" applyFill="1" applyBorder="1" applyAlignment="1" applyProtection="1">
      <alignment horizontal="center" vertical="center" wrapText="1"/>
      <protection hidden="1"/>
    </xf>
    <xf numFmtId="0" fontId="12" fillId="13" borderId="35" xfId="0" applyFont="1" applyFill="1" applyBorder="1" applyAlignment="1" applyProtection="1">
      <alignment horizontal="center" vertical="center" wrapText="1"/>
      <protection hidden="1"/>
    </xf>
    <xf numFmtId="0" fontId="12" fillId="13" borderId="36" xfId="0" applyFont="1" applyFill="1" applyBorder="1" applyAlignment="1" applyProtection="1">
      <alignment horizontal="center" vertical="center" wrapText="1"/>
      <protection hidden="1"/>
    </xf>
    <xf numFmtId="0" fontId="12" fillId="13" borderId="37" xfId="0" applyFont="1" applyFill="1" applyBorder="1" applyAlignment="1" applyProtection="1">
      <alignment horizontal="center" vertical="center" wrapText="1"/>
      <protection hidden="1"/>
    </xf>
    <xf numFmtId="0" fontId="12" fillId="13" borderId="35" xfId="0" applyFont="1" applyFill="1" applyBorder="1" applyAlignment="1" applyProtection="1">
      <alignment horizontal="center" wrapText="1"/>
      <protection hidden="1"/>
    </xf>
    <xf numFmtId="0" fontId="12" fillId="13" borderId="36" xfId="0" applyFont="1" applyFill="1" applyBorder="1" applyAlignment="1" applyProtection="1">
      <alignment horizontal="center" wrapText="1"/>
      <protection hidden="1"/>
    </xf>
    <xf numFmtId="0" fontId="12" fillId="13" borderId="37" xfId="0" applyFont="1" applyFill="1" applyBorder="1" applyAlignment="1" applyProtection="1">
      <alignment horizontal="center" wrapText="1"/>
      <protection hidden="1"/>
    </xf>
    <xf numFmtId="0" fontId="12" fillId="20" borderId="26" xfId="0" applyFont="1" applyFill="1" applyBorder="1" applyAlignment="1" applyProtection="1">
      <alignment horizontal="center" vertical="center" wrapText="1"/>
      <protection hidden="1"/>
    </xf>
    <xf numFmtId="0" fontId="12" fillId="20" borderId="18" xfId="0" applyFont="1" applyFill="1" applyBorder="1" applyAlignment="1" applyProtection="1">
      <alignment horizontal="center" vertical="center" wrapText="1"/>
      <protection hidden="1"/>
    </xf>
    <xf numFmtId="0" fontId="12" fillId="20" borderId="20" xfId="0" applyFont="1" applyFill="1" applyBorder="1" applyAlignment="1" applyProtection="1">
      <alignment horizontal="center" vertical="center" wrapText="1"/>
      <protection hidden="1"/>
    </xf>
    <xf numFmtId="0" fontId="28" fillId="0" borderId="0" xfId="0" applyFont="1" applyBorder="1" applyAlignment="1" applyProtection="1">
      <alignment horizontal="center" vertical="center" textRotation="90" wrapText="1"/>
      <protection hidden="1"/>
    </xf>
    <xf numFmtId="0" fontId="11" fillId="0" borderId="15" xfId="2" applyBorder="1" applyAlignment="1" applyProtection="1">
      <alignment horizontal="center" wrapText="1"/>
      <protection hidden="1"/>
    </xf>
    <xf numFmtId="0" fontId="11" fillId="0" borderId="16" xfId="2" applyBorder="1" applyAlignment="1" applyProtection="1">
      <alignment horizontal="center" wrapText="1"/>
      <protection hidden="1"/>
    </xf>
    <xf numFmtId="0" fontId="11" fillId="0" borderId="17" xfId="2" applyBorder="1" applyAlignment="1" applyProtection="1">
      <alignment horizontal="center" wrapText="1"/>
      <protection hidden="1"/>
    </xf>
    <xf numFmtId="0" fontId="11" fillId="0" borderId="1" xfId="2"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23" fillId="0" borderId="0" xfId="0" applyFont="1" applyBorder="1" applyAlignment="1" applyProtection="1">
      <alignment horizontal="left" vertical="center" wrapText="1"/>
      <protection hidden="1"/>
    </xf>
    <xf numFmtId="0" fontId="23" fillId="0" borderId="6" xfId="0" applyFont="1" applyBorder="1" applyAlignment="1" applyProtection="1">
      <alignment horizontal="left" vertical="center" wrapText="1"/>
      <protection hidden="1"/>
    </xf>
    <xf numFmtId="0" fontId="9" fillId="13" borderId="15" xfId="0" applyFont="1" applyFill="1" applyBorder="1" applyAlignment="1" applyProtection="1">
      <alignment horizontal="center" vertical="center" wrapText="1"/>
      <protection hidden="1"/>
    </xf>
    <xf numFmtId="0" fontId="9" fillId="13" borderId="16" xfId="0" applyFont="1" applyFill="1" applyBorder="1" applyAlignment="1" applyProtection="1">
      <alignment horizontal="center" vertical="center" wrapText="1"/>
      <protection hidden="1"/>
    </xf>
    <xf numFmtId="0" fontId="9" fillId="13" borderId="17"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left"/>
      <protection hidden="1"/>
    </xf>
    <xf numFmtId="0" fontId="9" fillId="0" borderId="0" xfId="2" applyFont="1" applyFill="1" applyBorder="1" applyAlignment="1" applyProtection="1">
      <alignment horizontal="left" wrapText="1"/>
      <protection hidden="1"/>
    </xf>
    <xf numFmtId="0" fontId="22" fillId="0" borderId="0" xfId="0" applyFont="1" applyFill="1" applyBorder="1" applyAlignment="1" applyProtection="1">
      <alignment horizontal="left" wrapText="1"/>
      <protection hidden="1"/>
    </xf>
    <xf numFmtId="0" fontId="9" fillId="0" borderId="0" xfId="0" applyFont="1" applyAlignment="1" applyProtection="1">
      <alignment horizontal="center" wrapText="1"/>
      <protection hidden="1"/>
    </xf>
    <xf numFmtId="0" fontId="9" fillId="0" borderId="19"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9" fillId="11" borderId="0" xfId="0" applyFont="1" applyFill="1" applyBorder="1" applyAlignment="1" applyProtection="1">
      <alignment horizontal="left" wrapText="1"/>
      <protection hidden="1"/>
    </xf>
    <xf numFmtId="0" fontId="1" fillId="6" borderId="0" xfId="0" applyFont="1" applyFill="1" applyBorder="1" applyAlignment="1" applyProtection="1">
      <alignment horizontal="left" wrapText="1"/>
      <protection hidden="1"/>
    </xf>
    <xf numFmtId="0" fontId="9" fillId="36" borderId="1" xfId="51" applyBorder="1" applyAlignment="1" applyProtection="1">
      <alignment horizontal="left" vertical="center" wrapText="1"/>
      <protection hidden="1"/>
    </xf>
    <xf numFmtId="0" fontId="22" fillId="25" borderId="1" xfId="0" applyFont="1" applyFill="1" applyBorder="1" applyAlignment="1" applyProtection="1">
      <alignment horizontal="center" vertical="center" wrapText="1"/>
      <protection hidden="1"/>
    </xf>
    <xf numFmtId="0" fontId="9" fillId="13" borderId="1" xfId="0" applyFont="1" applyFill="1" applyBorder="1" applyAlignment="1" applyProtection="1">
      <alignment horizontal="center" vertical="center" wrapText="1"/>
      <protection hidden="1"/>
    </xf>
    <xf numFmtId="0" fontId="27" fillId="0" borderId="15" xfId="2" applyFont="1" applyFill="1" applyBorder="1" applyAlignment="1" applyProtection="1">
      <alignment horizontal="center" vertical="center" wrapText="1"/>
      <protection hidden="1"/>
    </xf>
    <xf numFmtId="0" fontId="27" fillId="0" borderId="16" xfId="2" applyFont="1" applyFill="1" applyBorder="1" applyAlignment="1" applyProtection="1">
      <alignment horizontal="center" vertical="center" wrapText="1"/>
      <protection hidden="1"/>
    </xf>
    <xf numFmtId="0" fontId="27" fillId="0" borderId="17" xfId="2" applyFont="1"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locked="0"/>
    </xf>
    <xf numFmtId="0" fontId="0" fillId="8" borderId="1" xfId="0" applyFill="1" applyBorder="1" applyAlignment="1" applyProtection="1">
      <alignment horizontal="justify" vertical="center" wrapText="1"/>
      <protection locked="0"/>
    </xf>
    <xf numFmtId="0" fontId="24" fillId="8" borderId="1" xfId="0" applyFont="1" applyFill="1" applyBorder="1" applyAlignment="1" applyProtection="1">
      <alignment horizontal="center" vertical="center" wrapText="1"/>
      <protection locked="0"/>
    </xf>
    <xf numFmtId="0" fontId="24" fillId="8" borderId="1" xfId="0" quotePrefix="1" applyFont="1" applyFill="1" applyBorder="1" applyAlignment="1" applyProtection="1">
      <alignment horizontal="justify" vertical="center" wrapText="1"/>
      <protection locked="0"/>
    </xf>
    <xf numFmtId="0" fontId="24" fillId="8" borderId="1" xfId="0" applyFont="1" applyFill="1" applyBorder="1" applyAlignment="1" applyProtection="1">
      <alignment horizontal="justify" vertical="center" wrapText="1"/>
      <protection locked="0"/>
    </xf>
    <xf numFmtId="0" fontId="30" fillId="0" borderId="1" xfId="0" applyFont="1" applyFill="1" applyBorder="1" applyAlignment="1" applyProtection="1">
      <alignment horizontal="center" wrapText="1"/>
      <protection hidden="1"/>
    </xf>
    <xf numFmtId="0" fontId="30" fillId="0" borderId="1" xfId="0" applyFont="1" applyFill="1" applyBorder="1" applyAlignment="1" applyProtection="1">
      <alignment horizontal="center" vertical="center" wrapText="1"/>
      <protection hidden="1"/>
    </xf>
    <xf numFmtId="0" fontId="24" fillId="8" borderId="15" xfId="0" applyFont="1" applyFill="1" applyBorder="1" applyAlignment="1" applyProtection="1">
      <alignment horizontal="justify" vertical="center" wrapText="1"/>
      <protection locked="0"/>
    </xf>
    <xf numFmtId="0" fontId="24" fillId="8" borderId="16" xfId="0" applyFont="1" applyFill="1" applyBorder="1" applyAlignment="1" applyProtection="1">
      <alignment horizontal="justify" vertical="center" wrapText="1"/>
      <protection locked="0"/>
    </xf>
    <xf numFmtId="0" fontId="24" fillId="8" borderId="17" xfId="0" applyFont="1" applyFill="1" applyBorder="1" applyAlignment="1" applyProtection="1">
      <alignment horizontal="justify" vertical="center" wrapText="1"/>
      <protection locked="0"/>
    </xf>
    <xf numFmtId="0" fontId="21" fillId="0" borderId="68" xfId="0" applyFont="1" applyBorder="1" applyAlignment="1" applyProtection="1">
      <alignment horizontal="center" wrapText="1"/>
      <protection hidden="1"/>
    </xf>
    <xf numFmtId="0" fontId="21" fillId="0" borderId="69" xfId="0" applyFont="1" applyBorder="1" applyAlignment="1" applyProtection="1">
      <alignment horizontal="center" wrapText="1"/>
      <protection hidden="1"/>
    </xf>
    <xf numFmtId="0" fontId="21" fillId="0" borderId="70" xfId="0" applyFont="1" applyBorder="1" applyAlignment="1" applyProtection="1">
      <alignment horizontal="center" wrapText="1"/>
      <protection hidden="1"/>
    </xf>
    <xf numFmtId="0" fontId="21" fillId="0" borderId="0" xfId="0" applyFont="1" applyBorder="1" applyAlignment="1" applyProtection="1">
      <alignment horizontal="center" wrapText="1"/>
      <protection hidden="1"/>
    </xf>
    <xf numFmtId="0" fontId="21" fillId="0" borderId="71" xfId="0" applyFont="1" applyBorder="1" applyAlignment="1" applyProtection="1">
      <alignment horizontal="center" wrapText="1"/>
      <protection hidden="1"/>
    </xf>
    <xf numFmtId="0" fontId="21" fillId="0" borderId="72" xfId="0" applyFont="1" applyBorder="1" applyAlignment="1" applyProtection="1">
      <alignment horizontal="center" wrapText="1"/>
      <protection hidden="1"/>
    </xf>
    <xf numFmtId="0" fontId="43" fillId="0" borderId="69" xfId="0" applyFont="1" applyBorder="1" applyAlignment="1" applyProtection="1">
      <alignment horizontal="center" vertical="center" wrapText="1"/>
      <protection hidden="1"/>
    </xf>
    <xf numFmtId="0" fontId="43" fillId="0" borderId="73" xfId="0" applyFont="1" applyBorder="1" applyAlignment="1" applyProtection="1">
      <alignment horizontal="center" vertical="center" wrapText="1"/>
      <protection hidden="1"/>
    </xf>
    <xf numFmtId="0" fontId="29" fillId="13" borderId="74" xfId="0" applyFont="1" applyFill="1" applyBorder="1" applyAlignment="1" applyProtection="1">
      <alignment horizontal="center" vertical="center" wrapText="1"/>
      <protection hidden="1"/>
    </xf>
    <xf numFmtId="0" fontId="43" fillId="0" borderId="0" xfId="0" applyFont="1" applyBorder="1" applyAlignment="1" applyProtection="1">
      <alignment horizontal="center" vertical="center" wrapText="1"/>
      <protection hidden="1"/>
    </xf>
    <xf numFmtId="0" fontId="43" fillId="0" borderId="76" xfId="0" applyFont="1" applyBorder="1" applyAlignment="1" applyProtection="1">
      <alignment horizontal="center" vertical="center" wrapText="1"/>
      <protection hidden="1"/>
    </xf>
    <xf numFmtId="0" fontId="29" fillId="13" borderId="77" xfId="0" applyFont="1" applyFill="1" applyBorder="1" applyAlignment="1" applyProtection="1">
      <alignment horizontal="center" vertical="center" wrapText="1"/>
      <protection hidden="1"/>
    </xf>
    <xf numFmtId="0" fontId="43" fillId="0" borderId="72" xfId="0" applyFont="1" applyBorder="1" applyAlignment="1" applyProtection="1">
      <alignment horizontal="center" vertical="center" wrapText="1"/>
      <protection hidden="1"/>
    </xf>
    <xf numFmtId="0" fontId="43" fillId="0" borderId="79" xfId="0" applyFont="1" applyBorder="1" applyAlignment="1" applyProtection="1">
      <alignment horizontal="center" vertical="center" wrapText="1"/>
      <protection hidden="1"/>
    </xf>
    <xf numFmtId="0" fontId="29" fillId="13" borderId="80" xfId="0" applyFont="1" applyFill="1" applyBorder="1" applyAlignment="1" applyProtection="1">
      <alignment horizontal="center" vertical="center" wrapText="1"/>
      <protection hidden="1"/>
    </xf>
    <xf numFmtId="0" fontId="1" fillId="25" borderId="1" xfId="0" applyFont="1" applyFill="1" applyBorder="1" applyAlignment="1" applyProtection="1">
      <alignment horizontal="center" vertical="center" wrapText="1"/>
      <protection locked="0"/>
    </xf>
    <xf numFmtId="0" fontId="0" fillId="25" borderId="1"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25" borderId="15" xfId="0" applyFont="1" applyFill="1" applyBorder="1" applyAlignment="1" applyProtection="1">
      <alignment horizontal="center" vertical="center" wrapText="1"/>
      <protection locked="0"/>
    </xf>
    <xf numFmtId="0" fontId="5" fillId="25" borderId="16" xfId="0" applyFont="1" applyFill="1" applyBorder="1" applyAlignment="1" applyProtection="1">
      <alignment horizontal="center" vertical="center" wrapText="1"/>
      <protection locked="0"/>
    </xf>
    <xf numFmtId="0" fontId="5" fillId="25" borderId="17"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hidden="1"/>
    </xf>
    <xf numFmtId="0" fontId="5" fillId="25" borderId="1"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164" fontId="5" fillId="25" borderId="15" xfId="0" applyNumberFormat="1" applyFont="1" applyFill="1" applyBorder="1" applyAlignment="1" applyProtection="1">
      <alignment horizontal="center" vertical="center" wrapText="1"/>
      <protection locked="0"/>
    </xf>
    <xf numFmtId="164" fontId="5" fillId="25" borderId="16" xfId="0" applyNumberFormat="1" applyFont="1" applyFill="1" applyBorder="1" applyAlignment="1" applyProtection="1">
      <alignment horizontal="center" vertical="center" wrapText="1"/>
      <protection locked="0"/>
    </xf>
    <xf numFmtId="164" fontId="5" fillId="25" borderId="17"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left" wrapText="1"/>
      <protection hidden="1"/>
    </xf>
    <xf numFmtId="0" fontId="5" fillId="0" borderId="1" xfId="0" applyFont="1" applyFill="1" applyBorder="1" applyAlignment="1" applyProtection="1">
      <alignment horizontal="center" vertical="center" wrapText="1"/>
      <protection hidden="1"/>
    </xf>
    <xf numFmtId="0" fontId="14" fillId="0" borderId="3" xfId="0" applyFont="1" applyBorder="1" applyAlignment="1" applyProtection="1">
      <alignment horizontal="center" wrapText="1"/>
      <protection hidden="1"/>
    </xf>
    <xf numFmtId="0" fontId="22" fillId="0" borderId="15" xfId="0" applyNumberFormat="1" applyFont="1" applyFill="1" applyBorder="1" applyAlignment="1" applyProtection="1">
      <alignment horizontal="justify" vertical="center" wrapText="1"/>
      <protection locked="0"/>
    </xf>
    <xf numFmtId="0" fontId="22" fillId="0" borderId="16" xfId="0" applyNumberFormat="1" applyFont="1" applyFill="1" applyBorder="1" applyAlignment="1" applyProtection="1">
      <alignment horizontal="justify" vertical="center" wrapText="1"/>
      <protection locked="0"/>
    </xf>
    <xf numFmtId="0" fontId="22" fillId="0" borderId="17" xfId="0" applyNumberFormat="1" applyFont="1" applyFill="1" applyBorder="1" applyAlignment="1" applyProtection="1">
      <alignment horizontal="justify" vertical="center" wrapText="1"/>
      <protection locked="0"/>
    </xf>
    <xf numFmtId="0" fontId="22" fillId="0" borderId="1" xfId="0" applyFont="1" applyFill="1" applyBorder="1" applyAlignment="1" applyProtection="1">
      <alignment horizontal="center" vertical="center" wrapText="1"/>
      <protection locked="0"/>
    </xf>
    <xf numFmtId="0" fontId="4" fillId="0" borderId="19" xfId="0" applyFont="1" applyBorder="1" applyAlignment="1" applyProtection="1">
      <alignment horizontal="left" wrapText="1"/>
      <protection hidden="1"/>
    </xf>
    <xf numFmtId="0" fontId="5" fillId="25" borderId="1" xfId="0" applyFont="1" applyFill="1" applyBorder="1" applyAlignment="1" applyProtection="1">
      <alignment horizontal="center" vertical="center" wrapText="1"/>
      <protection locked="0"/>
    </xf>
    <xf numFmtId="0" fontId="0" fillId="25" borderId="1" xfId="0" applyFill="1" applyBorder="1" applyAlignment="1" applyProtection="1">
      <alignment horizontal="center" vertical="center" wrapText="1"/>
      <protection locked="0"/>
    </xf>
    <xf numFmtId="0" fontId="32" fillId="13" borderId="15" xfId="0" applyFont="1" applyFill="1" applyBorder="1" applyAlignment="1" applyProtection="1">
      <alignment horizontal="center" vertical="center" wrapText="1"/>
      <protection hidden="1"/>
    </xf>
    <xf numFmtId="0" fontId="32" fillId="13" borderId="16" xfId="0" applyFont="1" applyFill="1" applyBorder="1" applyAlignment="1" applyProtection="1">
      <alignment horizontal="center" vertical="center" wrapText="1"/>
      <protection hidden="1"/>
    </xf>
    <xf numFmtId="0" fontId="4" fillId="8" borderId="15" xfId="0" applyFont="1" applyFill="1" applyBorder="1" applyAlignment="1" applyProtection="1">
      <alignment horizontal="left" vertical="center" wrapText="1"/>
      <protection hidden="1"/>
    </xf>
    <xf numFmtId="0" fontId="4" fillId="8" borderId="16" xfId="0" applyFont="1" applyFill="1" applyBorder="1" applyAlignment="1" applyProtection="1">
      <alignment horizontal="left" vertical="center" wrapText="1"/>
      <protection hidden="1"/>
    </xf>
    <xf numFmtId="0" fontId="4" fillId="8" borderId="16" xfId="0" applyFont="1" applyFill="1" applyBorder="1" applyAlignment="1" applyProtection="1">
      <alignment horizontal="right" vertical="center" wrapText="1"/>
      <protection hidden="1"/>
    </xf>
    <xf numFmtId="0" fontId="4" fillId="8" borderId="16"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protection hidden="1"/>
    </xf>
    <xf numFmtId="0" fontId="22" fillId="0" borderId="0" xfId="2" applyFont="1" applyFill="1" applyBorder="1" applyAlignment="1" applyProtection="1">
      <alignment horizontal="left" wrapText="1"/>
      <protection hidden="1"/>
    </xf>
    <xf numFmtId="0" fontId="9" fillId="36" borderId="0" xfId="51" applyBorder="1" applyAlignment="1" applyProtection="1">
      <alignment horizontal="left" vertical="center" wrapText="1"/>
      <protection hidden="1"/>
    </xf>
    <xf numFmtId="0" fontId="9" fillId="36" borderId="6" xfId="51" applyBorder="1" applyAlignment="1" applyProtection="1">
      <alignment horizontal="left" vertical="center" wrapText="1"/>
      <protection hidden="1"/>
    </xf>
    <xf numFmtId="0" fontId="22" fillId="25" borderId="15" xfId="0" applyFont="1" applyFill="1" applyBorder="1" applyAlignment="1" applyProtection="1">
      <alignment horizontal="center" vertical="center" wrapText="1"/>
      <protection hidden="1"/>
    </xf>
    <xf numFmtId="0" fontId="22" fillId="25" borderId="16" xfId="0" applyFont="1" applyFill="1" applyBorder="1" applyAlignment="1" applyProtection="1">
      <alignment horizontal="center" vertical="center" wrapText="1"/>
      <protection hidden="1"/>
    </xf>
  </cellXfs>
  <cellStyles count="52">
    <cellStyle name="Énfasis2" xfId="51" builtinId="33"/>
    <cellStyle name="Estilo 1" xfId="3"/>
    <cellStyle name="Estilo 2" xfId="4"/>
    <cellStyle name="Estilo 3" xfId="5"/>
    <cellStyle name="Estilo 4" xfId="6"/>
    <cellStyle name="Excel Built-in Normal" xfId="7"/>
    <cellStyle name="Hipervínculo" xfId="2" builtinId="8"/>
    <cellStyle name="Millares 2" xfId="8"/>
    <cellStyle name="Millares 2 2" xfId="9"/>
    <cellStyle name="Millares 2 3" xfId="10"/>
    <cellStyle name="Millares 3 2 2" xfId="11"/>
    <cellStyle name="Millares 3 3" xfId="12"/>
    <cellStyle name="Millares 4_Indicadores de Gestion Investigacion" xfId="13"/>
    <cellStyle name="Moneda 2" xfId="14"/>
    <cellStyle name="Normal" xfId="0" builtinId="0"/>
    <cellStyle name="Normal 10" xfId="15"/>
    <cellStyle name="Normal 10 2" xfId="16"/>
    <cellStyle name="Normal 10 3" xfId="17"/>
    <cellStyle name="Normal 2" xfId="1"/>
    <cellStyle name="Normal 2 2" xfId="18"/>
    <cellStyle name="Normal 2 24" xfId="19"/>
    <cellStyle name="Normal 2 3" xfId="20"/>
    <cellStyle name="Normal 2 4" xfId="21"/>
    <cellStyle name="Normal 2 5" xfId="22"/>
    <cellStyle name="Normal 2 5 2" xfId="23"/>
    <cellStyle name="Normal 2 5 2 2" xfId="24"/>
    <cellStyle name="Normal 2 5 3" xfId="25"/>
    <cellStyle name="Normal 2_Encuesta_SuperGiros_20101006c" xfId="26"/>
    <cellStyle name="Normal 3" xfId="27"/>
    <cellStyle name="Normal 3 2" xfId="28"/>
    <cellStyle name="Normal 4" xfId="29"/>
    <cellStyle name="Normal 4 2" xfId="30"/>
    <cellStyle name="Normal 4 3" xfId="31"/>
    <cellStyle name="Normal 4 4" xfId="32"/>
    <cellStyle name="Normal 5" xfId="33"/>
    <cellStyle name="Normal 5 2" xfId="34"/>
    <cellStyle name="Normal 5 3" xfId="35"/>
    <cellStyle name="Normal 6" xfId="36"/>
    <cellStyle name="Normal 6 2" xfId="37"/>
    <cellStyle name="Normal 6 3" xfId="38"/>
    <cellStyle name="Normal 7" xfId="39"/>
    <cellStyle name="Normal 7 2" xfId="40"/>
    <cellStyle name="Normal 7 3" xfId="41"/>
    <cellStyle name="Normal 8" xfId="42"/>
    <cellStyle name="Normal 8 2" xfId="43"/>
    <cellStyle name="Normal 8 3" xfId="44"/>
    <cellStyle name="Normal 9" xfId="45"/>
    <cellStyle name="Normal 9 2" xfId="46"/>
    <cellStyle name="Normal 9 3" xfId="47"/>
    <cellStyle name="Porcentual 2" xfId="48"/>
    <cellStyle name="Porcentual 4 2" xfId="49"/>
    <cellStyle name="Porcentual 5" xfId="50"/>
  </cellStyles>
  <dxfs count="197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theme="5" tint="0.39994506668294322"/>
        </patternFill>
      </fill>
    </dxf>
    <dxf>
      <font>
        <color theme="0"/>
      </font>
      <fill>
        <patternFill patternType="none">
          <bgColor auto="1"/>
        </patternFill>
      </fill>
      <border>
        <left/>
        <right/>
        <top/>
        <bottom/>
      </border>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patternType="none">
          <bgColor auto="1"/>
        </patternFill>
      </fill>
      <border>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border>
        <left/>
        <right/>
        <bottom/>
        <vertical/>
        <horizontal/>
      </border>
    </dxf>
    <dxf>
      <font>
        <color theme="0"/>
      </font>
      <fill>
        <patternFill patternType="none">
          <bgColor auto="1"/>
        </patternFill>
      </fill>
      <border>
        <left/>
        <right/>
        <top style="thin">
          <color auto="1"/>
        </top>
        <bottom/>
        <vertical/>
        <horizontal/>
      </border>
    </dxf>
    <dxf>
      <fill>
        <patternFill patternType="none">
          <bgColor auto="1"/>
        </patternFill>
      </fill>
      <border>
        <left/>
        <right/>
        <top style="thin">
          <color auto="1"/>
        </top>
        <bottom/>
        <vertical/>
        <horizontal/>
      </border>
    </dxf>
    <dxf>
      <fill>
        <patternFill>
          <bgColor theme="4" tint="0.79998168889431442"/>
        </patternFill>
      </fill>
    </dxf>
    <dxf>
      <fill>
        <patternFill>
          <bgColor theme="4" tint="0.79998168889431442"/>
        </patternFill>
      </fill>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right/>
        <top/>
        <bottom style="thin">
          <color auto="1"/>
        </bottom>
        <vertical/>
        <horizontal/>
      </border>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theme="5" tint="0.39994506668294322"/>
        </patternFill>
      </fill>
    </dxf>
    <dxf>
      <font>
        <color theme="0"/>
      </font>
      <fill>
        <patternFill patternType="none">
          <bgColor auto="1"/>
        </patternFill>
      </fill>
      <border>
        <left/>
        <right/>
        <top/>
        <bottom/>
      </border>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patternType="none">
          <bgColor auto="1"/>
        </patternFill>
      </fill>
      <border>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border>
        <left/>
        <right/>
        <bottom/>
        <vertical/>
        <horizontal/>
      </border>
    </dxf>
    <dxf>
      <font>
        <color theme="0"/>
      </font>
      <fill>
        <patternFill patternType="none">
          <bgColor auto="1"/>
        </patternFill>
      </fill>
      <border>
        <left/>
        <right/>
        <top style="thin">
          <color auto="1"/>
        </top>
        <bottom/>
        <vertical/>
        <horizontal/>
      </border>
    </dxf>
    <dxf>
      <fill>
        <patternFill patternType="none">
          <bgColor auto="1"/>
        </patternFill>
      </fill>
      <border>
        <left/>
        <right/>
        <top style="thin">
          <color auto="1"/>
        </top>
        <bottom/>
        <vertical/>
        <horizontal/>
      </border>
    </dxf>
    <dxf>
      <fill>
        <patternFill>
          <bgColor theme="4" tint="0.79998168889431442"/>
        </patternFill>
      </fill>
    </dxf>
    <dxf>
      <fill>
        <patternFill>
          <bgColor theme="4" tint="0.79998168889431442"/>
        </patternFill>
      </fill>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right/>
        <top/>
        <bottom style="thin">
          <color auto="1"/>
        </bottom>
        <vertical/>
        <horizontal/>
      </border>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theme="5" tint="0.39994506668294322"/>
        </patternFill>
      </fill>
    </dxf>
    <dxf>
      <font>
        <color theme="0"/>
      </font>
      <fill>
        <patternFill patternType="none">
          <bgColor auto="1"/>
        </patternFill>
      </fill>
      <border>
        <left/>
        <right/>
        <top/>
        <bottom/>
      </border>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patternType="none">
          <bgColor auto="1"/>
        </patternFill>
      </fill>
      <border>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border>
        <left/>
        <right/>
        <bottom/>
        <vertical/>
        <horizontal/>
      </border>
    </dxf>
    <dxf>
      <font>
        <color theme="0"/>
      </font>
      <fill>
        <patternFill patternType="none">
          <bgColor auto="1"/>
        </patternFill>
      </fill>
      <border>
        <left/>
        <right/>
        <top style="thin">
          <color auto="1"/>
        </top>
        <bottom/>
        <vertical/>
        <horizontal/>
      </border>
    </dxf>
    <dxf>
      <fill>
        <patternFill patternType="none">
          <bgColor auto="1"/>
        </patternFill>
      </fill>
      <border>
        <left/>
        <right/>
        <top style="thin">
          <color auto="1"/>
        </top>
        <bottom/>
        <vertical/>
        <horizontal/>
      </border>
    </dxf>
    <dxf>
      <fill>
        <patternFill>
          <bgColor theme="4" tint="0.79998168889431442"/>
        </patternFill>
      </fill>
    </dxf>
    <dxf>
      <fill>
        <patternFill>
          <bgColor theme="4" tint="0.79998168889431442"/>
        </patternFill>
      </fill>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right/>
        <top/>
        <bottom style="thin">
          <color auto="1"/>
        </bottom>
        <vertical/>
        <horizontal/>
      </border>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theme="5" tint="0.39994506668294322"/>
        </patternFill>
      </fill>
    </dxf>
    <dxf>
      <font>
        <color theme="0"/>
      </font>
      <fill>
        <patternFill patternType="none">
          <bgColor auto="1"/>
        </patternFill>
      </fill>
      <border>
        <left/>
        <right/>
        <top/>
        <bottom/>
      </border>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patternType="none">
          <bgColor auto="1"/>
        </patternFill>
      </fill>
      <border>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border>
        <left/>
        <right/>
        <bottom/>
        <vertical/>
        <horizontal/>
      </border>
    </dxf>
    <dxf>
      <font>
        <color theme="0"/>
      </font>
      <fill>
        <patternFill patternType="none">
          <bgColor auto="1"/>
        </patternFill>
      </fill>
      <border>
        <left/>
        <right/>
        <top style="thin">
          <color auto="1"/>
        </top>
        <bottom/>
        <vertical/>
        <horizontal/>
      </border>
    </dxf>
    <dxf>
      <fill>
        <patternFill patternType="none">
          <bgColor auto="1"/>
        </patternFill>
      </fill>
      <border>
        <left/>
        <right/>
        <top style="thin">
          <color auto="1"/>
        </top>
        <bottom/>
        <vertical/>
        <horizontal/>
      </border>
    </dxf>
    <dxf>
      <fill>
        <patternFill>
          <bgColor theme="4" tint="0.79998168889431442"/>
        </patternFill>
      </fill>
    </dxf>
    <dxf>
      <fill>
        <patternFill>
          <bgColor theme="4" tint="0.79998168889431442"/>
        </patternFill>
      </fill>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right/>
        <top/>
        <bottom style="thin">
          <color auto="1"/>
        </bottom>
        <vertical/>
        <horizontal/>
      </border>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theme="5" tint="0.39994506668294322"/>
        </patternFill>
      </fill>
    </dxf>
    <dxf>
      <font>
        <color theme="0"/>
      </font>
      <fill>
        <patternFill patternType="none">
          <bgColor auto="1"/>
        </patternFill>
      </fill>
      <border>
        <left/>
        <right/>
        <top/>
        <bottom/>
      </border>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FFFF00"/>
        </patternFill>
      </fill>
    </dxf>
    <dxf>
      <fill>
        <patternFill>
          <bgColor theme="5" tint="0.39994506668294322"/>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patternType="none">
          <bgColor auto="1"/>
        </patternFill>
      </fill>
      <border>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border>
        <left/>
        <right/>
        <bottom/>
        <vertical/>
        <horizontal/>
      </border>
    </dxf>
    <dxf>
      <font>
        <color theme="0"/>
      </font>
      <fill>
        <patternFill patternType="none">
          <bgColor auto="1"/>
        </patternFill>
      </fill>
      <border>
        <left/>
        <right/>
        <top style="thin">
          <color auto="1"/>
        </top>
        <bottom/>
        <vertical/>
        <horizontal/>
      </border>
    </dxf>
    <dxf>
      <fill>
        <patternFill patternType="none">
          <bgColor auto="1"/>
        </patternFill>
      </fill>
      <border>
        <left/>
        <right/>
        <top style="thin">
          <color auto="1"/>
        </top>
        <bottom/>
        <vertical/>
        <horizontal/>
      </border>
    </dxf>
    <dxf>
      <fill>
        <patternFill>
          <bgColor theme="4" tint="0.79998168889431442"/>
        </patternFill>
      </fill>
    </dxf>
    <dxf>
      <fill>
        <patternFill>
          <bgColor theme="4" tint="0.79998168889431442"/>
        </patternFill>
      </fill>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top/>
        <bottom/>
        <vertical/>
        <horizontal/>
      </border>
    </dxf>
    <dxf>
      <fill>
        <patternFill patternType="none">
          <bgColor auto="1"/>
        </patternFill>
      </fill>
      <border>
        <left/>
        <right/>
        <top/>
        <bottom style="thin">
          <color auto="1"/>
        </bottom>
        <vertical/>
        <horizontal/>
      </border>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theme="3" tint="0.79998168889431442"/>
        </patternFill>
      </fill>
    </dxf>
    <dxf>
      <fill>
        <patternFill patternType="none">
          <bgColor auto="1"/>
        </patternFill>
      </fill>
      <border>
        <lef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theme="6" tint="0.59996337778862885"/>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2E74B5"/>
      <color rgb="FF0095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xdr:row>
      <xdr:rowOff>38101</xdr:rowOff>
    </xdr:from>
    <xdr:to>
      <xdr:col>1</xdr:col>
      <xdr:colOff>2400300</xdr:colOff>
      <xdr:row>4</xdr:row>
      <xdr:rowOff>201983</xdr:rowOff>
    </xdr:to>
    <xdr:pic>
      <xdr:nvPicPr>
        <xdr:cNvPr id="2" name="Imagen 3">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66726"/>
          <a:ext cx="2333625" cy="1040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74592</xdr:colOff>
      <xdr:row>0</xdr:row>
      <xdr:rowOff>123701</xdr:rowOff>
    </xdr:from>
    <xdr:to>
      <xdr:col>3</xdr:col>
      <xdr:colOff>966417</xdr:colOff>
      <xdr:row>2</xdr:row>
      <xdr:rowOff>237598</xdr:rowOff>
    </xdr:to>
    <xdr:pic>
      <xdr:nvPicPr>
        <xdr:cNvPr id="2" name="Imagen 3">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845" y="123701"/>
          <a:ext cx="1731447" cy="880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69057</xdr:colOff>
      <xdr:row>0</xdr:row>
      <xdr:rowOff>71438</xdr:rowOff>
    </xdr:from>
    <xdr:to>
      <xdr:col>8</xdr:col>
      <xdr:colOff>202407</xdr:colOff>
      <xdr:row>2</xdr:row>
      <xdr:rowOff>226219</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7" y="71438"/>
          <a:ext cx="1724025" cy="745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xmlns="" id="{00000000-0008-0000-04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142875</xdr:colOff>
          <xdr:row>24</xdr:row>
          <xdr:rowOff>361950</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xmlns="" id="{00000000-0008-0000-0400-000002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22883" name="Check Box 3" hidden="1">
              <a:extLst>
                <a:ext uri="{63B3BB69-23CF-44E3-9099-C40C66FF867C}">
                  <a14:compatExt spid="_x0000_s122883"/>
                </a:ext>
                <a:ext uri="{FF2B5EF4-FFF2-40B4-BE49-F238E27FC236}">
                  <a16:creationId xmlns:a16="http://schemas.microsoft.com/office/drawing/2014/main" xmlns="" id="{00000000-0008-0000-0400-000003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22884" name="Check Box 4" hidden="1">
              <a:extLst>
                <a:ext uri="{63B3BB69-23CF-44E3-9099-C40C66FF867C}">
                  <a14:compatExt spid="_x0000_s122884"/>
                </a:ext>
                <a:ext uri="{FF2B5EF4-FFF2-40B4-BE49-F238E27FC236}">
                  <a16:creationId xmlns:a16="http://schemas.microsoft.com/office/drawing/2014/main" xmlns="" id="{00000000-0008-0000-0400-000004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22885" name="Check Box 5" hidden="1">
              <a:extLst>
                <a:ext uri="{63B3BB69-23CF-44E3-9099-C40C66FF867C}">
                  <a14:compatExt spid="_x0000_s122885"/>
                </a:ext>
                <a:ext uri="{FF2B5EF4-FFF2-40B4-BE49-F238E27FC236}">
                  <a16:creationId xmlns:a16="http://schemas.microsoft.com/office/drawing/2014/main" xmlns="" id="{00000000-0008-0000-0400-000005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95250</xdr:colOff>
          <xdr:row>24</xdr:row>
          <xdr:rowOff>342900</xdr:rowOff>
        </xdr:to>
        <xdr:sp macro="" textlink="">
          <xdr:nvSpPr>
            <xdr:cNvPr id="122886" name="Check Box 6" hidden="1">
              <a:extLst>
                <a:ext uri="{63B3BB69-23CF-44E3-9099-C40C66FF867C}">
                  <a14:compatExt spid="_x0000_s122886"/>
                </a:ext>
                <a:ext uri="{FF2B5EF4-FFF2-40B4-BE49-F238E27FC236}">
                  <a16:creationId xmlns:a16="http://schemas.microsoft.com/office/drawing/2014/main" xmlns="" id="{00000000-0008-0000-0400-000006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22890" name="Check Box 10" hidden="1">
              <a:extLst>
                <a:ext uri="{63B3BB69-23CF-44E3-9099-C40C66FF867C}">
                  <a14:compatExt spid="_x0000_s122890"/>
                </a:ext>
                <a:ext uri="{FF2B5EF4-FFF2-40B4-BE49-F238E27FC236}">
                  <a16:creationId xmlns:a16="http://schemas.microsoft.com/office/drawing/2014/main" xmlns="" id="{00000000-0008-0000-0400-00000A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133350</xdr:colOff>
          <xdr:row>24</xdr:row>
          <xdr:rowOff>361950</xdr:rowOff>
        </xdr:to>
        <xdr:sp macro="" textlink="">
          <xdr:nvSpPr>
            <xdr:cNvPr id="122891" name="Check Box 11" hidden="1">
              <a:extLst>
                <a:ext uri="{63B3BB69-23CF-44E3-9099-C40C66FF867C}">
                  <a14:compatExt spid="_x0000_s122891"/>
                </a:ext>
                <a:ext uri="{FF2B5EF4-FFF2-40B4-BE49-F238E27FC236}">
                  <a16:creationId xmlns:a16="http://schemas.microsoft.com/office/drawing/2014/main" xmlns="" id="{00000000-0008-0000-0400-00000B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22892" name="Check Box 12" hidden="1">
              <a:extLst>
                <a:ext uri="{63B3BB69-23CF-44E3-9099-C40C66FF867C}">
                  <a14:compatExt spid="_x0000_s122892"/>
                </a:ext>
                <a:ext uri="{FF2B5EF4-FFF2-40B4-BE49-F238E27FC236}">
                  <a16:creationId xmlns:a16="http://schemas.microsoft.com/office/drawing/2014/main" xmlns="" id="{00000000-0008-0000-0400-00000C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22893" name="Check Box 13" hidden="1">
              <a:extLst>
                <a:ext uri="{63B3BB69-23CF-44E3-9099-C40C66FF867C}">
                  <a14:compatExt spid="_x0000_s122893"/>
                </a:ext>
                <a:ext uri="{FF2B5EF4-FFF2-40B4-BE49-F238E27FC236}">
                  <a16:creationId xmlns:a16="http://schemas.microsoft.com/office/drawing/2014/main" xmlns="" id="{00000000-0008-0000-0400-00000D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22894" name="Check Box 14" hidden="1">
              <a:extLst>
                <a:ext uri="{63B3BB69-23CF-44E3-9099-C40C66FF867C}">
                  <a14:compatExt spid="_x0000_s122894"/>
                </a:ext>
                <a:ext uri="{FF2B5EF4-FFF2-40B4-BE49-F238E27FC236}">
                  <a16:creationId xmlns:a16="http://schemas.microsoft.com/office/drawing/2014/main" xmlns="" id="{00000000-0008-0000-0400-00000E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85725</xdr:colOff>
          <xdr:row>24</xdr:row>
          <xdr:rowOff>342900</xdr:rowOff>
        </xdr:to>
        <xdr:sp macro="" textlink="">
          <xdr:nvSpPr>
            <xdr:cNvPr id="122895" name="Check Box 15" hidden="1">
              <a:extLst>
                <a:ext uri="{63B3BB69-23CF-44E3-9099-C40C66FF867C}">
                  <a14:compatExt spid="_x0000_s122895"/>
                </a:ext>
                <a:ext uri="{FF2B5EF4-FFF2-40B4-BE49-F238E27FC236}">
                  <a16:creationId xmlns:a16="http://schemas.microsoft.com/office/drawing/2014/main" xmlns="" id="{00000000-0008-0000-0400-00000F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69057</xdr:colOff>
      <xdr:row>0</xdr:row>
      <xdr:rowOff>71438</xdr:rowOff>
    </xdr:from>
    <xdr:to>
      <xdr:col>8</xdr:col>
      <xdr:colOff>202407</xdr:colOff>
      <xdr:row>2</xdr:row>
      <xdr:rowOff>226219</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7" y="71438"/>
          <a:ext cx="1724025" cy="745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26978" name="Check Box 2" hidden="1">
              <a:extLst>
                <a:ext uri="{63B3BB69-23CF-44E3-9099-C40C66FF867C}">
                  <a14:compatExt spid="_x0000_s126978"/>
                </a:ext>
                <a:ext uri="{FF2B5EF4-FFF2-40B4-BE49-F238E27FC236}">
                  <a16:creationId xmlns:a16="http://schemas.microsoft.com/office/drawing/2014/main" xmlns="" id="{00000000-0008-0000-0500-000002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142875</xdr:colOff>
          <xdr:row>24</xdr:row>
          <xdr:rowOff>361950</xdr:rowOff>
        </xdr:to>
        <xdr:sp macro="" textlink="">
          <xdr:nvSpPr>
            <xdr:cNvPr id="126979" name="Check Box 3" hidden="1">
              <a:extLst>
                <a:ext uri="{63B3BB69-23CF-44E3-9099-C40C66FF867C}">
                  <a14:compatExt spid="_x0000_s126979"/>
                </a:ext>
                <a:ext uri="{FF2B5EF4-FFF2-40B4-BE49-F238E27FC236}">
                  <a16:creationId xmlns:a16="http://schemas.microsoft.com/office/drawing/2014/main" xmlns="" id="{00000000-0008-0000-0500-000003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26980" name="Check Box 4" hidden="1">
              <a:extLst>
                <a:ext uri="{63B3BB69-23CF-44E3-9099-C40C66FF867C}">
                  <a14:compatExt spid="_x0000_s126980"/>
                </a:ext>
                <a:ext uri="{FF2B5EF4-FFF2-40B4-BE49-F238E27FC236}">
                  <a16:creationId xmlns:a16="http://schemas.microsoft.com/office/drawing/2014/main" xmlns="" id="{00000000-0008-0000-0500-000004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26981" name="Check Box 5" hidden="1">
              <a:extLst>
                <a:ext uri="{63B3BB69-23CF-44E3-9099-C40C66FF867C}">
                  <a14:compatExt spid="_x0000_s126981"/>
                </a:ext>
                <a:ext uri="{FF2B5EF4-FFF2-40B4-BE49-F238E27FC236}">
                  <a16:creationId xmlns:a16="http://schemas.microsoft.com/office/drawing/2014/main" xmlns="" id="{00000000-0008-0000-0500-000005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26982" name="Check Box 6" hidden="1">
              <a:extLst>
                <a:ext uri="{63B3BB69-23CF-44E3-9099-C40C66FF867C}">
                  <a14:compatExt spid="_x0000_s126982"/>
                </a:ext>
                <a:ext uri="{FF2B5EF4-FFF2-40B4-BE49-F238E27FC236}">
                  <a16:creationId xmlns:a16="http://schemas.microsoft.com/office/drawing/2014/main" xmlns="" id="{00000000-0008-0000-0500-000006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95250</xdr:colOff>
          <xdr:row>24</xdr:row>
          <xdr:rowOff>342900</xdr:rowOff>
        </xdr:to>
        <xdr:sp macro="" textlink="">
          <xdr:nvSpPr>
            <xdr:cNvPr id="126983" name="Check Box 7" hidden="1">
              <a:extLst>
                <a:ext uri="{63B3BB69-23CF-44E3-9099-C40C66FF867C}">
                  <a14:compatExt spid="_x0000_s126983"/>
                </a:ext>
                <a:ext uri="{FF2B5EF4-FFF2-40B4-BE49-F238E27FC236}">
                  <a16:creationId xmlns:a16="http://schemas.microsoft.com/office/drawing/2014/main" xmlns="" id="{00000000-0008-0000-0500-000007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26986" name="Check Box 10" hidden="1">
              <a:extLst>
                <a:ext uri="{63B3BB69-23CF-44E3-9099-C40C66FF867C}">
                  <a14:compatExt spid="_x0000_s126986"/>
                </a:ext>
                <a:ext uri="{FF2B5EF4-FFF2-40B4-BE49-F238E27FC236}">
                  <a16:creationId xmlns:a16="http://schemas.microsoft.com/office/drawing/2014/main" xmlns="" id="{00000000-0008-0000-0500-00000A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133350</xdr:colOff>
          <xdr:row>24</xdr:row>
          <xdr:rowOff>361950</xdr:rowOff>
        </xdr:to>
        <xdr:sp macro="" textlink="">
          <xdr:nvSpPr>
            <xdr:cNvPr id="126987" name="Check Box 11" hidden="1">
              <a:extLst>
                <a:ext uri="{63B3BB69-23CF-44E3-9099-C40C66FF867C}">
                  <a14:compatExt spid="_x0000_s126987"/>
                </a:ext>
                <a:ext uri="{FF2B5EF4-FFF2-40B4-BE49-F238E27FC236}">
                  <a16:creationId xmlns:a16="http://schemas.microsoft.com/office/drawing/2014/main" xmlns="" id="{00000000-0008-0000-0500-00000B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26988" name="Check Box 12" hidden="1">
              <a:extLst>
                <a:ext uri="{63B3BB69-23CF-44E3-9099-C40C66FF867C}">
                  <a14:compatExt spid="_x0000_s126988"/>
                </a:ext>
                <a:ext uri="{FF2B5EF4-FFF2-40B4-BE49-F238E27FC236}">
                  <a16:creationId xmlns:a16="http://schemas.microsoft.com/office/drawing/2014/main" xmlns="" id="{00000000-0008-0000-0500-00000C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26989" name="Check Box 13" hidden="1">
              <a:extLst>
                <a:ext uri="{63B3BB69-23CF-44E3-9099-C40C66FF867C}">
                  <a14:compatExt spid="_x0000_s126989"/>
                </a:ext>
                <a:ext uri="{FF2B5EF4-FFF2-40B4-BE49-F238E27FC236}">
                  <a16:creationId xmlns:a16="http://schemas.microsoft.com/office/drawing/2014/main" xmlns="" id="{00000000-0008-0000-0500-00000D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26990" name="Check Box 14" hidden="1">
              <a:extLst>
                <a:ext uri="{63B3BB69-23CF-44E3-9099-C40C66FF867C}">
                  <a14:compatExt spid="_x0000_s126990"/>
                </a:ext>
                <a:ext uri="{FF2B5EF4-FFF2-40B4-BE49-F238E27FC236}">
                  <a16:creationId xmlns:a16="http://schemas.microsoft.com/office/drawing/2014/main" xmlns="" id="{00000000-0008-0000-0500-00000E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85725</xdr:colOff>
          <xdr:row>24</xdr:row>
          <xdr:rowOff>342900</xdr:rowOff>
        </xdr:to>
        <xdr:sp macro="" textlink="">
          <xdr:nvSpPr>
            <xdr:cNvPr id="126991" name="Check Box 15" hidden="1">
              <a:extLst>
                <a:ext uri="{63B3BB69-23CF-44E3-9099-C40C66FF867C}">
                  <a14:compatExt spid="_x0000_s126991"/>
                </a:ext>
                <a:ext uri="{FF2B5EF4-FFF2-40B4-BE49-F238E27FC236}">
                  <a16:creationId xmlns:a16="http://schemas.microsoft.com/office/drawing/2014/main" xmlns="" id="{00000000-0008-0000-0500-00000F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69057</xdr:colOff>
      <xdr:row>0</xdr:row>
      <xdr:rowOff>71438</xdr:rowOff>
    </xdr:from>
    <xdr:to>
      <xdr:col>8</xdr:col>
      <xdr:colOff>202407</xdr:colOff>
      <xdr:row>2</xdr:row>
      <xdr:rowOff>226219</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7" y="71438"/>
          <a:ext cx="1724025" cy="745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28002" name="Check Box 2" hidden="1">
              <a:extLst>
                <a:ext uri="{63B3BB69-23CF-44E3-9099-C40C66FF867C}">
                  <a14:compatExt spid="_x0000_s128002"/>
                </a:ext>
                <a:ext uri="{FF2B5EF4-FFF2-40B4-BE49-F238E27FC236}">
                  <a16:creationId xmlns:a16="http://schemas.microsoft.com/office/drawing/2014/main" xmlns="" id="{00000000-0008-0000-0600-00000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142875</xdr:colOff>
          <xdr:row>24</xdr:row>
          <xdr:rowOff>361950</xdr:rowOff>
        </xdr:to>
        <xdr:sp macro="" textlink="">
          <xdr:nvSpPr>
            <xdr:cNvPr id="128003" name="Check Box 3" hidden="1">
              <a:extLst>
                <a:ext uri="{63B3BB69-23CF-44E3-9099-C40C66FF867C}">
                  <a14:compatExt spid="_x0000_s128003"/>
                </a:ext>
                <a:ext uri="{FF2B5EF4-FFF2-40B4-BE49-F238E27FC236}">
                  <a16:creationId xmlns:a16="http://schemas.microsoft.com/office/drawing/2014/main" xmlns="" id="{00000000-0008-0000-0600-00000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28004" name="Check Box 4" hidden="1">
              <a:extLst>
                <a:ext uri="{63B3BB69-23CF-44E3-9099-C40C66FF867C}">
                  <a14:compatExt spid="_x0000_s128004"/>
                </a:ext>
                <a:ext uri="{FF2B5EF4-FFF2-40B4-BE49-F238E27FC236}">
                  <a16:creationId xmlns:a16="http://schemas.microsoft.com/office/drawing/2014/main" xmlns="" id="{00000000-0008-0000-0600-00000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28005" name="Check Box 5" hidden="1">
              <a:extLst>
                <a:ext uri="{63B3BB69-23CF-44E3-9099-C40C66FF867C}">
                  <a14:compatExt spid="_x0000_s128005"/>
                </a:ext>
                <a:ext uri="{FF2B5EF4-FFF2-40B4-BE49-F238E27FC236}">
                  <a16:creationId xmlns:a16="http://schemas.microsoft.com/office/drawing/2014/main" xmlns="" id="{00000000-0008-0000-0600-00000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28006" name="Check Box 6" hidden="1">
              <a:extLst>
                <a:ext uri="{63B3BB69-23CF-44E3-9099-C40C66FF867C}">
                  <a14:compatExt spid="_x0000_s128006"/>
                </a:ext>
                <a:ext uri="{FF2B5EF4-FFF2-40B4-BE49-F238E27FC236}">
                  <a16:creationId xmlns:a16="http://schemas.microsoft.com/office/drawing/2014/main" xmlns="" id="{00000000-0008-0000-0600-00000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95250</xdr:colOff>
          <xdr:row>24</xdr:row>
          <xdr:rowOff>342900</xdr:rowOff>
        </xdr:to>
        <xdr:sp macro="" textlink="">
          <xdr:nvSpPr>
            <xdr:cNvPr id="128007" name="Check Box 7" hidden="1">
              <a:extLst>
                <a:ext uri="{63B3BB69-23CF-44E3-9099-C40C66FF867C}">
                  <a14:compatExt spid="_x0000_s128007"/>
                </a:ext>
                <a:ext uri="{FF2B5EF4-FFF2-40B4-BE49-F238E27FC236}">
                  <a16:creationId xmlns:a16="http://schemas.microsoft.com/office/drawing/2014/main" xmlns="" id="{00000000-0008-0000-0600-00000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28011" name="Check Box 11" hidden="1">
              <a:extLst>
                <a:ext uri="{63B3BB69-23CF-44E3-9099-C40C66FF867C}">
                  <a14:compatExt spid="_x0000_s128011"/>
                </a:ext>
                <a:ext uri="{FF2B5EF4-FFF2-40B4-BE49-F238E27FC236}">
                  <a16:creationId xmlns:a16="http://schemas.microsoft.com/office/drawing/2014/main" xmlns="" id="{00000000-0008-0000-0600-00000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133350</xdr:colOff>
          <xdr:row>24</xdr:row>
          <xdr:rowOff>361950</xdr:rowOff>
        </xdr:to>
        <xdr:sp macro="" textlink="">
          <xdr:nvSpPr>
            <xdr:cNvPr id="128012" name="Check Box 12" hidden="1">
              <a:extLst>
                <a:ext uri="{63B3BB69-23CF-44E3-9099-C40C66FF867C}">
                  <a14:compatExt spid="_x0000_s128012"/>
                </a:ext>
                <a:ext uri="{FF2B5EF4-FFF2-40B4-BE49-F238E27FC236}">
                  <a16:creationId xmlns:a16="http://schemas.microsoft.com/office/drawing/2014/main" xmlns="" id="{00000000-0008-0000-0600-00000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28013" name="Check Box 13" hidden="1">
              <a:extLst>
                <a:ext uri="{63B3BB69-23CF-44E3-9099-C40C66FF867C}">
                  <a14:compatExt spid="_x0000_s128013"/>
                </a:ext>
                <a:ext uri="{FF2B5EF4-FFF2-40B4-BE49-F238E27FC236}">
                  <a16:creationId xmlns:a16="http://schemas.microsoft.com/office/drawing/2014/main" xmlns="" id="{00000000-0008-0000-0600-00000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28014" name="Check Box 14" hidden="1">
              <a:extLst>
                <a:ext uri="{63B3BB69-23CF-44E3-9099-C40C66FF867C}">
                  <a14:compatExt spid="_x0000_s128014"/>
                </a:ext>
                <a:ext uri="{FF2B5EF4-FFF2-40B4-BE49-F238E27FC236}">
                  <a16:creationId xmlns:a16="http://schemas.microsoft.com/office/drawing/2014/main" xmlns="" id="{00000000-0008-0000-0600-00000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28015" name="Check Box 15" hidden="1">
              <a:extLst>
                <a:ext uri="{63B3BB69-23CF-44E3-9099-C40C66FF867C}">
                  <a14:compatExt spid="_x0000_s128015"/>
                </a:ext>
                <a:ext uri="{FF2B5EF4-FFF2-40B4-BE49-F238E27FC236}">
                  <a16:creationId xmlns:a16="http://schemas.microsoft.com/office/drawing/2014/main" xmlns="" id="{00000000-0008-0000-0600-00000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85725</xdr:colOff>
          <xdr:row>24</xdr:row>
          <xdr:rowOff>342900</xdr:rowOff>
        </xdr:to>
        <xdr:sp macro="" textlink="">
          <xdr:nvSpPr>
            <xdr:cNvPr id="128016" name="Check Box 16" hidden="1">
              <a:extLst>
                <a:ext uri="{63B3BB69-23CF-44E3-9099-C40C66FF867C}">
                  <a14:compatExt spid="_x0000_s128016"/>
                </a:ext>
                <a:ext uri="{FF2B5EF4-FFF2-40B4-BE49-F238E27FC236}">
                  <a16:creationId xmlns:a16="http://schemas.microsoft.com/office/drawing/2014/main" xmlns="" id="{00000000-0008-0000-0600-00001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69057</xdr:colOff>
      <xdr:row>0</xdr:row>
      <xdr:rowOff>71438</xdr:rowOff>
    </xdr:from>
    <xdr:to>
      <xdr:col>8</xdr:col>
      <xdr:colOff>202407</xdr:colOff>
      <xdr:row>2</xdr:row>
      <xdr:rowOff>226219</xdr:rowOff>
    </xdr:to>
    <xdr:pic>
      <xdr:nvPicPr>
        <xdr:cNvPr id="2" name="Imagen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7" y="71438"/>
          <a:ext cx="1724025" cy="745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29026" name="Check Box 2" hidden="1">
              <a:extLst>
                <a:ext uri="{63B3BB69-23CF-44E3-9099-C40C66FF867C}">
                  <a14:compatExt spid="_x0000_s129026"/>
                </a:ext>
                <a:ext uri="{FF2B5EF4-FFF2-40B4-BE49-F238E27FC236}">
                  <a16:creationId xmlns:a16="http://schemas.microsoft.com/office/drawing/2014/main" xmlns="" id="{00000000-0008-0000-0700-00000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142875</xdr:colOff>
          <xdr:row>24</xdr:row>
          <xdr:rowOff>361950</xdr:rowOff>
        </xdr:to>
        <xdr:sp macro="" textlink="">
          <xdr:nvSpPr>
            <xdr:cNvPr id="129027" name="Check Box 3" hidden="1">
              <a:extLst>
                <a:ext uri="{63B3BB69-23CF-44E3-9099-C40C66FF867C}">
                  <a14:compatExt spid="_x0000_s129027"/>
                </a:ext>
                <a:ext uri="{FF2B5EF4-FFF2-40B4-BE49-F238E27FC236}">
                  <a16:creationId xmlns:a16="http://schemas.microsoft.com/office/drawing/2014/main" xmlns="" id="{00000000-0008-0000-0700-00000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29028" name="Check Box 4" hidden="1">
              <a:extLst>
                <a:ext uri="{63B3BB69-23CF-44E3-9099-C40C66FF867C}">
                  <a14:compatExt spid="_x0000_s129028"/>
                </a:ext>
                <a:ext uri="{FF2B5EF4-FFF2-40B4-BE49-F238E27FC236}">
                  <a16:creationId xmlns:a16="http://schemas.microsoft.com/office/drawing/2014/main" xmlns="" id="{00000000-0008-0000-0700-00000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xmlns="" id="{00000000-0008-0000-07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xmlns="" id="{00000000-0008-0000-07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95250</xdr:colOff>
          <xdr:row>24</xdr:row>
          <xdr:rowOff>342900</xdr:rowOff>
        </xdr:to>
        <xdr:sp macro="" textlink="">
          <xdr:nvSpPr>
            <xdr:cNvPr id="129031" name="Check Box 7" hidden="1">
              <a:extLst>
                <a:ext uri="{63B3BB69-23CF-44E3-9099-C40C66FF867C}">
                  <a14:compatExt spid="_x0000_s129031"/>
                </a:ext>
                <a:ext uri="{FF2B5EF4-FFF2-40B4-BE49-F238E27FC236}">
                  <a16:creationId xmlns:a16="http://schemas.microsoft.com/office/drawing/2014/main" xmlns="" id="{00000000-0008-0000-0700-00000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29036" name="Check Box 12" hidden="1">
              <a:extLst>
                <a:ext uri="{63B3BB69-23CF-44E3-9099-C40C66FF867C}">
                  <a14:compatExt spid="_x0000_s129036"/>
                </a:ext>
                <a:ext uri="{FF2B5EF4-FFF2-40B4-BE49-F238E27FC236}">
                  <a16:creationId xmlns:a16="http://schemas.microsoft.com/office/drawing/2014/main" xmlns="" id="{00000000-0008-0000-0700-00000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133350</xdr:colOff>
          <xdr:row>24</xdr:row>
          <xdr:rowOff>361950</xdr:rowOff>
        </xdr:to>
        <xdr:sp macro="" textlink="">
          <xdr:nvSpPr>
            <xdr:cNvPr id="129037" name="Check Box 13" hidden="1">
              <a:extLst>
                <a:ext uri="{63B3BB69-23CF-44E3-9099-C40C66FF867C}">
                  <a14:compatExt spid="_x0000_s129037"/>
                </a:ext>
                <a:ext uri="{FF2B5EF4-FFF2-40B4-BE49-F238E27FC236}">
                  <a16:creationId xmlns:a16="http://schemas.microsoft.com/office/drawing/2014/main" xmlns="" id="{00000000-0008-0000-0700-00000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29038" name="Check Box 14" hidden="1">
              <a:extLst>
                <a:ext uri="{63B3BB69-23CF-44E3-9099-C40C66FF867C}">
                  <a14:compatExt spid="_x0000_s129038"/>
                </a:ext>
                <a:ext uri="{FF2B5EF4-FFF2-40B4-BE49-F238E27FC236}">
                  <a16:creationId xmlns:a16="http://schemas.microsoft.com/office/drawing/2014/main" xmlns="" id="{00000000-0008-0000-0700-00000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29039" name="Check Box 15" hidden="1">
              <a:extLst>
                <a:ext uri="{63B3BB69-23CF-44E3-9099-C40C66FF867C}">
                  <a14:compatExt spid="_x0000_s129039"/>
                </a:ext>
                <a:ext uri="{FF2B5EF4-FFF2-40B4-BE49-F238E27FC236}">
                  <a16:creationId xmlns:a16="http://schemas.microsoft.com/office/drawing/2014/main" xmlns="" id="{00000000-0008-0000-0700-00000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29040" name="Check Box 16" hidden="1">
              <a:extLst>
                <a:ext uri="{63B3BB69-23CF-44E3-9099-C40C66FF867C}">
                  <a14:compatExt spid="_x0000_s129040"/>
                </a:ext>
                <a:ext uri="{FF2B5EF4-FFF2-40B4-BE49-F238E27FC236}">
                  <a16:creationId xmlns:a16="http://schemas.microsoft.com/office/drawing/2014/main" xmlns="" id="{00000000-0008-0000-0700-00001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85725</xdr:colOff>
          <xdr:row>24</xdr:row>
          <xdr:rowOff>342900</xdr:rowOff>
        </xdr:to>
        <xdr:sp macro="" textlink="">
          <xdr:nvSpPr>
            <xdr:cNvPr id="129041" name="Check Box 17" hidden="1">
              <a:extLst>
                <a:ext uri="{63B3BB69-23CF-44E3-9099-C40C66FF867C}">
                  <a14:compatExt spid="_x0000_s129041"/>
                </a:ext>
                <a:ext uri="{FF2B5EF4-FFF2-40B4-BE49-F238E27FC236}">
                  <a16:creationId xmlns:a16="http://schemas.microsoft.com/office/drawing/2014/main" xmlns="" id="{00000000-0008-0000-0700-00001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69057</xdr:colOff>
      <xdr:row>0</xdr:row>
      <xdr:rowOff>71438</xdr:rowOff>
    </xdr:from>
    <xdr:to>
      <xdr:col>8</xdr:col>
      <xdr:colOff>202407</xdr:colOff>
      <xdr:row>2</xdr:row>
      <xdr:rowOff>226219</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7" y="71438"/>
          <a:ext cx="1724025" cy="745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xmlns="" id="{00000000-0008-0000-08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142875</xdr:colOff>
          <xdr:row>24</xdr:row>
          <xdr:rowOff>361950</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xmlns="" id="{00000000-0008-0000-08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30052" name="Check Box 4" hidden="1">
              <a:extLst>
                <a:ext uri="{63B3BB69-23CF-44E3-9099-C40C66FF867C}">
                  <a14:compatExt spid="_x0000_s130052"/>
                </a:ext>
                <a:ext uri="{FF2B5EF4-FFF2-40B4-BE49-F238E27FC236}">
                  <a16:creationId xmlns:a16="http://schemas.microsoft.com/office/drawing/2014/main" xmlns="" id="{00000000-0008-0000-0800-00000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xmlns="" id="{00000000-0008-0000-08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30054" name="Check Box 6" hidden="1">
              <a:extLst>
                <a:ext uri="{63B3BB69-23CF-44E3-9099-C40C66FF867C}">
                  <a14:compatExt spid="_x0000_s130054"/>
                </a:ext>
                <a:ext uri="{FF2B5EF4-FFF2-40B4-BE49-F238E27FC236}">
                  <a16:creationId xmlns:a16="http://schemas.microsoft.com/office/drawing/2014/main" xmlns="" id="{00000000-0008-0000-08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95250</xdr:colOff>
          <xdr:row>24</xdr:row>
          <xdr:rowOff>342900</xdr:rowOff>
        </xdr:to>
        <xdr:sp macro="" textlink="">
          <xdr:nvSpPr>
            <xdr:cNvPr id="130055" name="Check Box 7" hidden="1">
              <a:extLst>
                <a:ext uri="{63B3BB69-23CF-44E3-9099-C40C66FF867C}">
                  <a14:compatExt spid="_x0000_s130055"/>
                </a:ext>
                <a:ext uri="{FF2B5EF4-FFF2-40B4-BE49-F238E27FC236}">
                  <a16:creationId xmlns:a16="http://schemas.microsoft.com/office/drawing/2014/main" xmlns="" id="{00000000-0008-0000-0800-00000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24</xdr:row>
          <xdr:rowOff>47625</xdr:rowOff>
        </xdr:from>
        <xdr:to>
          <xdr:col>17</xdr:col>
          <xdr:colOff>95250</xdr:colOff>
          <xdr:row>24</xdr:row>
          <xdr:rowOff>361950</xdr:rowOff>
        </xdr:to>
        <xdr:sp macro="" textlink="">
          <xdr:nvSpPr>
            <xdr:cNvPr id="130060" name="Check Box 12" hidden="1">
              <a:extLst>
                <a:ext uri="{63B3BB69-23CF-44E3-9099-C40C66FF867C}">
                  <a14:compatExt spid="_x0000_s130060"/>
                </a:ext>
                <a:ext uri="{FF2B5EF4-FFF2-40B4-BE49-F238E27FC236}">
                  <a16:creationId xmlns:a16="http://schemas.microsoft.com/office/drawing/2014/main" xmlns="" id="{00000000-0008-0000-0800-00000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xdr:row>
          <xdr:rowOff>66675</xdr:rowOff>
        </xdr:from>
        <xdr:to>
          <xdr:col>20</xdr:col>
          <xdr:colOff>133350</xdr:colOff>
          <xdr:row>24</xdr:row>
          <xdr:rowOff>361950</xdr:rowOff>
        </xdr:to>
        <xdr:sp macro="" textlink="">
          <xdr:nvSpPr>
            <xdr:cNvPr id="130061" name="Check Box 13" hidden="1">
              <a:extLst>
                <a:ext uri="{63B3BB69-23CF-44E3-9099-C40C66FF867C}">
                  <a14:compatExt spid="_x0000_s130061"/>
                </a:ext>
                <a:ext uri="{FF2B5EF4-FFF2-40B4-BE49-F238E27FC236}">
                  <a16:creationId xmlns:a16="http://schemas.microsoft.com/office/drawing/2014/main" xmlns="" id="{00000000-0008-0000-0800-00000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24</xdr:row>
          <xdr:rowOff>47625</xdr:rowOff>
        </xdr:from>
        <xdr:to>
          <xdr:col>30</xdr:col>
          <xdr:colOff>219075</xdr:colOff>
          <xdr:row>24</xdr:row>
          <xdr:rowOff>361950</xdr:rowOff>
        </xdr:to>
        <xdr:sp macro="" textlink="">
          <xdr:nvSpPr>
            <xdr:cNvPr id="130062" name="Check Box 14" hidden="1">
              <a:extLst>
                <a:ext uri="{63B3BB69-23CF-44E3-9099-C40C66FF867C}">
                  <a14:compatExt spid="_x0000_s130062"/>
                </a:ext>
                <a:ext uri="{FF2B5EF4-FFF2-40B4-BE49-F238E27FC236}">
                  <a16:creationId xmlns:a16="http://schemas.microsoft.com/office/drawing/2014/main" xmlns="" id="{00000000-0008-0000-0800-00000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352425</xdr:colOff>
          <xdr:row>24</xdr:row>
          <xdr:rowOff>57150</xdr:rowOff>
        </xdr:from>
        <xdr:to>
          <xdr:col>32</xdr:col>
          <xdr:colOff>247650</xdr:colOff>
          <xdr:row>24</xdr:row>
          <xdr:rowOff>342900</xdr:rowOff>
        </xdr:to>
        <xdr:sp macro="" textlink="">
          <xdr:nvSpPr>
            <xdr:cNvPr id="130063" name="Check Box 15" hidden="1">
              <a:extLst>
                <a:ext uri="{63B3BB69-23CF-44E3-9099-C40C66FF867C}">
                  <a14:compatExt spid="_x0000_s130063"/>
                </a:ext>
                <a:ext uri="{FF2B5EF4-FFF2-40B4-BE49-F238E27FC236}">
                  <a16:creationId xmlns:a16="http://schemas.microsoft.com/office/drawing/2014/main" xmlns="" id="{00000000-0008-0000-0800-00000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247650</xdr:colOff>
          <xdr:row>24</xdr:row>
          <xdr:rowOff>47625</xdr:rowOff>
        </xdr:from>
        <xdr:to>
          <xdr:col>45</xdr:col>
          <xdr:colOff>95250</xdr:colOff>
          <xdr:row>24</xdr:row>
          <xdr:rowOff>361950</xdr:rowOff>
        </xdr:to>
        <xdr:sp macro="" textlink="">
          <xdr:nvSpPr>
            <xdr:cNvPr id="130064" name="Check Box 16" hidden="1">
              <a:extLst>
                <a:ext uri="{63B3BB69-23CF-44E3-9099-C40C66FF867C}">
                  <a14:compatExt spid="_x0000_s130064"/>
                </a:ext>
                <a:ext uri="{FF2B5EF4-FFF2-40B4-BE49-F238E27FC236}">
                  <a16:creationId xmlns:a16="http://schemas.microsoft.com/office/drawing/2014/main" xmlns="" id="{00000000-0008-0000-0800-00001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24</xdr:row>
          <xdr:rowOff>57150</xdr:rowOff>
        </xdr:from>
        <xdr:to>
          <xdr:col>49</xdr:col>
          <xdr:colOff>85725</xdr:colOff>
          <xdr:row>24</xdr:row>
          <xdr:rowOff>342900</xdr:rowOff>
        </xdr:to>
        <xdr:sp macro="" textlink="">
          <xdr:nvSpPr>
            <xdr:cNvPr id="130065" name="Check Box 17" hidden="1">
              <a:extLst>
                <a:ext uri="{63B3BB69-23CF-44E3-9099-C40C66FF867C}">
                  <a14:compatExt spid="_x0000_s130065"/>
                </a:ext>
                <a:ext uri="{FF2B5EF4-FFF2-40B4-BE49-F238E27FC236}">
                  <a16:creationId xmlns:a16="http://schemas.microsoft.com/office/drawing/2014/main" xmlns="" id="{00000000-0008-0000-0800-00001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notariadoyregistro-my.sharepoint.com/Users/any.ayala/Downloads/Matriz%20Riesgos%202019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Dofa"/>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AV2" t="str">
            <v>Archivador</v>
          </cell>
        </row>
        <row r="3">
          <cell r="AV3" t="str">
            <v>Carpeta física</v>
          </cell>
        </row>
        <row r="4">
          <cell r="AV4" t="str">
            <v>Disco Duro</v>
          </cell>
        </row>
        <row r="5">
          <cell r="AV5" t="str">
            <v>En la Nube</v>
          </cell>
        </row>
        <row r="6">
          <cell r="AV6" t="str">
            <v>Medio Extraíble</v>
          </cell>
        </row>
        <row r="7">
          <cell r="AV7" t="str">
            <v>SAN</v>
          </cell>
        </row>
        <row r="8">
          <cell r="AV8" t="str">
            <v>No Aplica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4.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5.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6.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W47"/>
  <sheetViews>
    <sheetView zoomScale="90" zoomScaleNormal="90" workbookViewId="0">
      <pane xSplit="2" ySplit="1" topLeftCell="Y5" activePane="bottomRight" state="frozen"/>
      <selection pane="topRight" activeCell="C1" sqref="C1"/>
      <selection pane="bottomLeft" activeCell="A2" sqref="A2"/>
      <selection pane="bottomRight" activeCell="AD5" sqref="AD5"/>
    </sheetView>
  </sheetViews>
  <sheetFormatPr baseColWidth="10" defaultColWidth="11.5703125" defaultRowHeight="12.75"/>
  <cols>
    <col min="1" max="1" width="16" style="101" bestFit="1" customWidth="1"/>
    <col min="2" max="2" width="17.28515625" style="101" customWidth="1"/>
    <col min="3" max="3" width="34.42578125" style="101" customWidth="1"/>
    <col min="4" max="5" width="22" style="101" customWidth="1"/>
    <col min="6" max="6" width="26.5703125" style="101" customWidth="1"/>
    <col min="7" max="7" width="31.140625" style="101" customWidth="1"/>
    <col min="8" max="8" width="30.7109375" style="101" customWidth="1"/>
    <col min="9" max="9" width="13.42578125" style="101" customWidth="1"/>
    <col min="10" max="10" width="20.7109375" style="101" bestFit="1" customWidth="1"/>
    <col min="11" max="11" width="25.42578125" style="101" bestFit="1" customWidth="1"/>
    <col min="12" max="12" width="26.85546875" style="101" customWidth="1"/>
    <col min="13" max="13" width="46.140625" style="101" customWidth="1"/>
    <col min="14" max="14" width="24.85546875" style="101" customWidth="1"/>
    <col min="15" max="15" width="30.28515625" style="101" bestFit="1" customWidth="1"/>
    <col min="16" max="16" width="27.28515625" style="101" bestFit="1" customWidth="1"/>
    <col min="17" max="17" width="27.140625" style="101" customWidth="1"/>
    <col min="18" max="18" width="24" style="101" customWidth="1"/>
    <col min="19" max="19" width="16.28515625" style="101" customWidth="1"/>
    <col min="20" max="20" width="14.85546875" style="101" customWidth="1"/>
    <col min="21" max="23" width="11.5703125" style="101"/>
    <col min="24" max="24" width="22.5703125" style="101" bestFit="1" customWidth="1"/>
    <col min="25" max="25" width="22.7109375" style="101" customWidth="1"/>
    <col min="26" max="26" width="14.85546875" style="101" customWidth="1"/>
    <col min="27" max="27" width="12.42578125" style="101" customWidth="1"/>
    <col min="28" max="29" width="16" style="101" customWidth="1"/>
    <col min="30" max="30" width="43.7109375" style="101" customWidth="1"/>
    <col min="31" max="31" width="25.7109375" style="101" bestFit="1" customWidth="1"/>
    <col min="32" max="33" width="31.42578125" style="110" bestFit="1" customWidth="1"/>
    <col min="34" max="42" width="11.5703125" style="101"/>
    <col min="43" max="43" width="16.85546875" style="101" customWidth="1"/>
    <col min="44" max="44" width="17" style="101" customWidth="1"/>
    <col min="45" max="45" width="19.85546875" style="101" customWidth="1"/>
    <col min="46" max="46" width="20.7109375" style="101" customWidth="1"/>
    <col min="47" max="16384" width="11.5703125" style="101"/>
  </cols>
  <sheetData>
    <row r="1" spans="1:49" ht="89.25">
      <c r="A1" s="93" t="s">
        <v>32</v>
      </c>
      <c r="B1" s="93" t="s">
        <v>119</v>
      </c>
      <c r="C1" s="93" t="s">
        <v>4</v>
      </c>
      <c r="D1" s="5" t="s">
        <v>19</v>
      </c>
      <c r="E1" s="5" t="s">
        <v>112</v>
      </c>
      <c r="F1" s="94" t="s">
        <v>446</v>
      </c>
      <c r="G1" s="5" t="s">
        <v>8</v>
      </c>
      <c r="H1" s="5" t="s">
        <v>113</v>
      </c>
      <c r="I1" s="1" t="s">
        <v>21</v>
      </c>
      <c r="J1" s="1" t="s">
        <v>147</v>
      </c>
      <c r="K1" s="1" t="s">
        <v>40</v>
      </c>
      <c r="L1" s="1" t="s">
        <v>41</v>
      </c>
      <c r="M1" s="71" t="s">
        <v>199</v>
      </c>
      <c r="N1" s="71" t="s">
        <v>99</v>
      </c>
      <c r="O1" s="72" t="s">
        <v>200</v>
      </c>
      <c r="P1" s="72" t="s">
        <v>59</v>
      </c>
      <c r="Q1" s="72" t="s">
        <v>202</v>
      </c>
      <c r="R1" s="72" t="s">
        <v>120</v>
      </c>
      <c r="S1" s="72" t="s">
        <v>66</v>
      </c>
      <c r="T1" s="72" t="s">
        <v>125</v>
      </c>
      <c r="U1" s="1" t="s">
        <v>75</v>
      </c>
      <c r="V1" s="1" t="s">
        <v>85</v>
      </c>
      <c r="W1" s="1" t="s">
        <v>86</v>
      </c>
      <c r="X1" s="1" t="s">
        <v>101</v>
      </c>
      <c r="Y1" s="66" t="s">
        <v>134</v>
      </c>
      <c r="Z1" s="70" t="s">
        <v>137</v>
      </c>
      <c r="AA1" s="67" t="s">
        <v>135</v>
      </c>
      <c r="AB1" s="68" t="s">
        <v>136</v>
      </c>
      <c r="AC1" s="69" t="s">
        <v>168</v>
      </c>
      <c r="AD1" s="95" t="s">
        <v>175</v>
      </c>
      <c r="AE1" s="96" t="s">
        <v>138</v>
      </c>
      <c r="AF1" s="97" t="s">
        <v>182</v>
      </c>
      <c r="AG1" s="97" t="s">
        <v>198</v>
      </c>
      <c r="AH1" s="98" t="s">
        <v>215</v>
      </c>
      <c r="AI1" s="98" t="s">
        <v>216</v>
      </c>
      <c r="AJ1" s="98" t="s">
        <v>217</v>
      </c>
      <c r="AK1" s="98" t="s">
        <v>218</v>
      </c>
      <c r="AL1" s="98" t="s">
        <v>219</v>
      </c>
      <c r="AM1" s="98" t="s">
        <v>220</v>
      </c>
      <c r="AN1" s="98" t="s">
        <v>221</v>
      </c>
      <c r="AO1" s="99" t="s">
        <v>239</v>
      </c>
      <c r="AP1" s="98" t="s">
        <v>245</v>
      </c>
      <c r="AQ1" s="100" t="s">
        <v>262</v>
      </c>
      <c r="AR1" s="100" t="s">
        <v>263</v>
      </c>
      <c r="AS1" s="94" t="s">
        <v>296</v>
      </c>
      <c r="AT1" s="94" t="s">
        <v>297</v>
      </c>
      <c r="AU1" s="94" t="s">
        <v>300</v>
      </c>
      <c r="AV1" s="186" t="s">
        <v>418</v>
      </c>
      <c r="AW1" s="101" t="s">
        <v>419</v>
      </c>
    </row>
    <row r="2" spans="1:49" ht="51">
      <c r="A2" s="102">
        <v>1</v>
      </c>
      <c r="B2" s="264" t="s">
        <v>146</v>
      </c>
      <c r="C2" s="131" t="s">
        <v>304</v>
      </c>
      <c r="D2" s="75" t="s">
        <v>15</v>
      </c>
      <c r="E2" s="185" t="s">
        <v>377</v>
      </c>
      <c r="F2" s="185" t="s">
        <v>377</v>
      </c>
      <c r="G2" s="75" t="s">
        <v>95</v>
      </c>
      <c r="H2" s="75" t="s">
        <v>118</v>
      </c>
      <c r="I2" s="102" t="s">
        <v>387</v>
      </c>
      <c r="J2" s="102" t="s">
        <v>148</v>
      </c>
      <c r="K2" s="102" t="s">
        <v>278</v>
      </c>
      <c r="L2" s="103" t="s">
        <v>45</v>
      </c>
      <c r="M2" s="102" t="s">
        <v>441</v>
      </c>
      <c r="N2" s="102" t="s">
        <v>152</v>
      </c>
      <c r="O2" s="103" t="s">
        <v>96</v>
      </c>
      <c r="P2" s="102" t="str">
        <f>""</f>
        <v/>
      </c>
      <c r="Q2" s="103" t="s">
        <v>54</v>
      </c>
      <c r="R2" s="102" t="s">
        <v>132</v>
      </c>
      <c r="S2" s="124" t="s">
        <v>67</v>
      </c>
      <c r="T2" s="124" t="s">
        <v>128</v>
      </c>
      <c r="U2" s="102" t="s">
        <v>65</v>
      </c>
      <c r="V2" s="102" t="s">
        <v>84</v>
      </c>
      <c r="W2" s="104"/>
      <c r="X2" s="123" t="e">
        <f>IF(#REF!="","",#REF!)</f>
        <v>#REF!</v>
      </c>
      <c r="Y2" s="105" t="s">
        <v>394</v>
      </c>
      <c r="Z2" s="105" t="s">
        <v>398</v>
      </c>
      <c r="AA2" s="105" t="s">
        <v>403</v>
      </c>
      <c r="AB2" s="105" t="s">
        <v>408</v>
      </c>
      <c r="AC2" s="105" t="s">
        <v>413</v>
      </c>
      <c r="AD2" s="106" t="s">
        <v>355</v>
      </c>
      <c r="AE2" s="104" t="s">
        <v>139</v>
      </c>
      <c r="AF2" s="102" t="str">
        <f>IF('Contexto Proceso'!C23&lt;&gt;"",'Contexto Proceso'!C23,"")</f>
        <v/>
      </c>
      <c r="AG2" s="102" t="str">
        <f>IF('Contexto Proceso'!D32&lt;&gt;"",'Contexto Proceso'!D32,"")</f>
        <v/>
      </c>
      <c r="AH2" s="107" t="s">
        <v>222</v>
      </c>
      <c r="AI2" s="107" t="s">
        <v>224</v>
      </c>
      <c r="AJ2" s="107" t="s">
        <v>226</v>
      </c>
      <c r="AK2" s="107" t="s">
        <v>228</v>
      </c>
      <c r="AL2" s="107" t="s">
        <v>230</v>
      </c>
      <c r="AM2" s="107" t="s">
        <v>267</v>
      </c>
      <c r="AN2" s="107" t="s">
        <v>232</v>
      </c>
      <c r="AO2" s="102" t="s">
        <v>240</v>
      </c>
      <c r="AP2" s="107" t="s">
        <v>246</v>
      </c>
      <c r="AQ2" s="102" t="s">
        <v>260</v>
      </c>
      <c r="AR2" s="102" t="s">
        <v>260</v>
      </c>
      <c r="AS2" s="102">
        <v>80</v>
      </c>
      <c r="AT2" s="102">
        <v>80</v>
      </c>
      <c r="AU2" s="102" t="s">
        <v>298</v>
      </c>
      <c r="AV2" s="104" t="s">
        <v>420</v>
      </c>
      <c r="AW2" s="101">
        <v>1</v>
      </c>
    </row>
    <row r="3" spans="1:49" ht="63.75">
      <c r="A3" s="102">
        <v>2</v>
      </c>
      <c r="B3" s="264" t="s">
        <v>447</v>
      </c>
      <c r="C3" s="132" t="s">
        <v>305</v>
      </c>
      <c r="D3" s="75" t="s">
        <v>17</v>
      </c>
      <c r="E3" s="185" t="s">
        <v>378</v>
      </c>
      <c r="F3" s="185" t="s">
        <v>378</v>
      </c>
      <c r="G3" s="75" t="s">
        <v>104</v>
      </c>
      <c r="H3" s="75" t="s">
        <v>114</v>
      </c>
      <c r="I3" s="102" t="s">
        <v>22</v>
      </c>
      <c r="J3" s="102" t="s">
        <v>149</v>
      </c>
      <c r="K3" s="102" t="s">
        <v>35</v>
      </c>
      <c r="L3" s="103" t="s">
        <v>44</v>
      </c>
      <c r="M3" s="102" t="s">
        <v>442</v>
      </c>
      <c r="N3" s="102" t="s">
        <v>153</v>
      </c>
      <c r="O3" s="103" t="s">
        <v>52</v>
      </c>
      <c r="P3" s="108" t="str">
        <f>""</f>
        <v/>
      </c>
      <c r="Q3" s="103" t="s">
        <v>55</v>
      </c>
      <c r="R3" s="102" t="s">
        <v>57</v>
      </c>
      <c r="S3" s="125" t="s">
        <v>68</v>
      </c>
      <c r="T3" s="125" t="s">
        <v>127</v>
      </c>
      <c r="U3" s="102" t="s">
        <v>74</v>
      </c>
      <c r="X3" s="123" t="e">
        <f>IF(#REF!="","",#REF!)</f>
        <v>#REF!</v>
      </c>
      <c r="Y3" s="105" t="s">
        <v>395</v>
      </c>
      <c r="Z3" s="105" t="s">
        <v>399</v>
      </c>
      <c r="AA3" s="105" t="s">
        <v>404</v>
      </c>
      <c r="AB3" s="105" t="s">
        <v>409</v>
      </c>
      <c r="AC3" s="105" t="s">
        <v>414</v>
      </c>
      <c r="AD3" s="102" t="s">
        <v>356</v>
      </c>
      <c r="AE3" s="104" t="s">
        <v>140</v>
      </c>
      <c r="AF3" s="102" t="str">
        <f>IF('Contexto Proceso'!C24&lt;&gt;"",'Contexto Proceso'!C24,"")</f>
        <v/>
      </c>
      <c r="AG3" s="102" t="str">
        <f>IF('Contexto Proceso'!D33&lt;&gt;"",'Contexto Proceso'!D33,"")</f>
        <v/>
      </c>
      <c r="AH3" s="107" t="s">
        <v>223</v>
      </c>
      <c r="AI3" s="107" t="s">
        <v>225</v>
      </c>
      <c r="AJ3" s="107" t="s">
        <v>227</v>
      </c>
      <c r="AK3" s="107" t="s">
        <v>229</v>
      </c>
      <c r="AL3" s="107" t="s">
        <v>231</v>
      </c>
      <c r="AM3" s="107" t="s">
        <v>268</v>
      </c>
      <c r="AN3" s="107" t="s">
        <v>235</v>
      </c>
      <c r="AO3" s="102" t="s">
        <v>241</v>
      </c>
      <c r="AP3" s="107" t="s">
        <v>247</v>
      </c>
      <c r="AQ3" s="102" t="s">
        <v>261</v>
      </c>
      <c r="AR3" s="102" t="s">
        <v>264</v>
      </c>
      <c r="AS3" s="102">
        <v>0</v>
      </c>
      <c r="AT3" s="102">
        <v>60</v>
      </c>
      <c r="AU3" s="102" t="s">
        <v>299</v>
      </c>
      <c r="AV3" s="104" t="s">
        <v>421</v>
      </c>
      <c r="AW3" s="101">
        <v>2</v>
      </c>
    </row>
    <row r="4" spans="1:49" ht="72.75" customHeight="1">
      <c r="A4" s="102">
        <v>3</v>
      </c>
      <c r="B4" s="264" t="s">
        <v>448</v>
      </c>
      <c r="C4" s="132" t="s">
        <v>306</v>
      </c>
      <c r="D4" s="75" t="s">
        <v>18</v>
      </c>
      <c r="E4" s="185" t="s">
        <v>379</v>
      </c>
      <c r="F4" s="185" t="s">
        <v>379</v>
      </c>
      <c r="G4" s="75" t="s">
        <v>94</v>
      </c>
      <c r="H4" s="75" t="s">
        <v>115</v>
      </c>
      <c r="I4" s="102" t="s">
        <v>23</v>
      </c>
      <c r="J4" s="102" t="s">
        <v>37</v>
      </c>
      <c r="K4" s="102" t="s">
        <v>36</v>
      </c>
      <c r="L4" s="103" t="s">
        <v>47</v>
      </c>
      <c r="M4" s="102" t="s">
        <v>157</v>
      </c>
      <c r="N4" s="102" t="s">
        <v>154</v>
      </c>
      <c r="O4" s="103" t="s">
        <v>97</v>
      </c>
      <c r="P4" s="102" t="s">
        <v>60</v>
      </c>
      <c r="Q4" s="103" t="s">
        <v>56</v>
      </c>
      <c r="R4" s="102" t="s">
        <v>56</v>
      </c>
      <c r="S4" s="126" t="s">
        <v>69</v>
      </c>
      <c r="T4" s="126" t="s">
        <v>69</v>
      </c>
      <c r="X4" s="123" t="str">
        <f>IF(Riesgo3!$AX$9="","",Riesgo3!$AX$9)</f>
        <v/>
      </c>
      <c r="Y4" s="105" t="s">
        <v>396</v>
      </c>
      <c r="Z4" s="105" t="s">
        <v>400</v>
      </c>
      <c r="AA4" s="105" t="s">
        <v>405</v>
      </c>
      <c r="AB4" s="105" t="s">
        <v>410</v>
      </c>
      <c r="AC4" s="105" t="s">
        <v>415</v>
      </c>
      <c r="AD4" s="102" t="s">
        <v>357</v>
      </c>
      <c r="AE4" s="104" t="s">
        <v>445</v>
      </c>
      <c r="AF4" s="102" t="str">
        <f>IF('Contexto Proceso'!C25&lt;&gt;"",'Contexto Proceso'!C25,"")</f>
        <v/>
      </c>
      <c r="AG4" s="102" t="str">
        <f>IF('Contexto Proceso'!D34&lt;&gt;"",'Contexto Proceso'!D34,"")</f>
        <v/>
      </c>
      <c r="AN4" s="107" t="s">
        <v>234</v>
      </c>
      <c r="AO4" s="102" t="s">
        <v>242</v>
      </c>
      <c r="AP4" s="107" t="s">
        <v>248</v>
      </c>
      <c r="AR4" s="102" t="s">
        <v>261</v>
      </c>
      <c r="AV4" s="104" t="s">
        <v>422</v>
      </c>
      <c r="AW4" s="101">
        <v>3</v>
      </c>
    </row>
    <row r="5" spans="1:49" ht="63.75">
      <c r="A5" s="102">
        <v>4</v>
      </c>
      <c r="B5" s="264" t="s">
        <v>449</v>
      </c>
      <c r="C5" s="131" t="s">
        <v>307</v>
      </c>
      <c r="D5" s="75" t="s">
        <v>14</v>
      </c>
      <c r="E5" s="185" t="s">
        <v>380</v>
      </c>
      <c r="F5" s="185" t="s">
        <v>380</v>
      </c>
      <c r="G5" s="75" t="s">
        <v>103</v>
      </c>
      <c r="H5" s="75" t="s">
        <v>116</v>
      </c>
      <c r="I5" s="102" t="s">
        <v>348</v>
      </c>
      <c r="J5" s="102" t="s">
        <v>105</v>
      </c>
      <c r="K5" s="102" t="s">
        <v>37</v>
      </c>
      <c r="L5" s="103" t="s">
        <v>42</v>
      </c>
      <c r="M5" s="102" t="s">
        <v>158</v>
      </c>
      <c r="N5" s="102" t="s">
        <v>155</v>
      </c>
      <c r="O5" s="103" t="s">
        <v>53</v>
      </c>
      <c r="P5" s="102" t="s">
        <v>61</v>
      </c>
      <c r="Q5" s="103" t="s">
        <v>57</v>
      </c>
      <c r="R5" s="102" t="s">
        <v>55</v>
      </c>
      <c r="S5" s="127" t="s">
        <v>70</v>
      </c>
      <c r="T5" s="127" t="s">
        <v>126</v>
      </c>
      <c r="X5" s="123" t="e">
        <f>IF(#REF!="","",#REF!)</f>
        <v>#REF!</v>
      </c>
      <c r="Y5" s="105" t="s">
        <v>397</v>
      </c>
      <c r="Z5" s="105" t="s">
        <v>401</v>
      </c>
      <c r="AA5" s="105" t="s">
        <v>406</v>
      </c>
      <c r="AB5" s="105" t="s">
        <v>411</v>
      </c>
      <c r="AC5" s="105" t="s">
        <v>416</v>
      </c>
      <c r="AD5" s="264"/>
      <c r="AE5" s="104" t="s">
        <v>143</v>
      </c>
      <c r="AF5" s="102" t="str">
        <f>IF('Contexto Proceso'!C26&lt;&gt;"",'Contexto Proceso'!C26,"")</f>
        <v/>
      </c>
      <c r="AG5" s="102" t="str">
        <f>IF('Contexto Proceso'!D35&lt;&gt;"",'Contexto Proceso'!D35,"")</f>
        <v/>
      </c>
      <c r="AV5" s="104" t="s">
        <v>423</v>
      </c>
      <c r="AW5" s="101">
        <v>4</v>
      </c>
    </row>
    <row r="6" spans="1:49" ht="38.25">
      <c r="A6" s="102">
        <v>5</v>
      </c>
      <c r="B6" s="264" t="s">
        <v>106</v>
      </c>
      <c r="C6" s="132" t="s">
        <v>308</v>
      </c>
      <c r="D6" s="75" t="s">
        <v>16</v>
      </c>
      <c r="E6" s="185" t="s">
        <v>381</v>
      </c>
      <c r="F6" s="185" t="s">
        <v>381</v>
      </c>
      <c r="G6" s="2"/>
      <c r="H6" s="75" t="s">
        <v>117</v>
      </c>
      <c r="I6" s="102" t="s">
        <v>388</v>
      </c>
      <c r="J6" s="102" t="s">
        <v>150</v>
      </c>
      <c r="K6" s="102" t="s">
        <v>279</v>
      </c>
      <c r="L6" s="103" t="s">
        <v>46</v>
      </c>
      <c r="M6" s="102" t="s">
        <v>159</v>
      </c>
      <c r="N6" s="102" t="s">
        <v>156</v>
      </c>
      <c r="O6" s="103" t="s">
        <v>160</v>
      </c>
      <c r="P6" s="102" t="s">
        <v>62</v>
      </c>
      <c r="Q6" s="103" t="s">
        <v>58</v>
      </c>
      <c r="R6" s="102" t="s">
        <v>54</v>
      </c>
      <c r="X6" s="123" t="e">
        <f>IF(#REF!="","",#REF!)</f>
        <v>#REF!</v>
      </c>
      <c r="Y6" s="102"/>
      <c r="Z6" s="105" t="s">
        <v>402</v>
      </c>
      <c r="AA6" s="105" t="s">
        <v>407</v>
      </c>
      <c r="AB6" s="105" t="s">
        <v>412</v>
      </c>
      <c r="AC6" s="105" t="s">
        <v>417</v>
      </c>
      <c r="AD6" s="106" t="s">
        <v>358</v>
      </c>
      <c r="AE6" s="104" t="s">
        <v>141</v>
      </c>
      <c r="AF6" s="102" t="str">
        <f>IF('Contexto Proceso'!C27&lt;&gt;"",'Contexto Proceso'!C27,"")</f>
        <v/>
      </c>
      <c r="AG6" s="102" t="str">
        <f>IF('Contexto Proceso'!D36&lt;&gt;"",'Contexto Proceso'!D36,"")</f>
        <v/>
      </c>
      <c r="AV6" s="104" t="s">
        <v>424</v>
      </c>
      <c r="AW6" s="101">
        <v>5</v>
      </c>
    </row>
    <row r="7" spans="1:49" ht="38.25">
      <c r="A7" s="102">
        <v>6</v>
      </c>
      <c r="B7" s="102"/>
      <c r="C7" s="132" t="s">
        <v>309</v>
      </c>
      <c r="D7" s="75" t="s">
        <v>13</v>
      </c>
      <c r="E7" s="185" t="s">
        <v>382</v>
      </c>
      <c r="F7" s="185" t="s">
        <v>382</v>
      </c>
      <c r="G7" s="3"/>
      <c r="H7" s="4"/>
      <c r="I7" s="102" t="s">
        <v>24</v>
      </c>
      <c r="J7" s="102" t="s">
        <v>151</v>
      </c>
      <c r="K7" s="102" t="s">
        <v>280</v>
      </c>
      <c r="L7" s="103" t="s">
        <v>43</v>
      </c>
      <c r="X7" s="123" t="e">
        <f>IF(#REF!="","",#REF!)</f>
        <v>#REF!</v>
      </c>
      <c r="Y7" s="102"/>
      <c r="Z7" s="105"/>
      <c r="AA7" s="105"/>
      <c r="AB7" s="105"/>
      <c r="AC7" s="105"/>
      <c r="AD7" s="106"/>
      <c r="AE7" s="104" t="s">
        <v>142</v>
      </c>
      <c r="AF7" s="102" t="str">
        <f>IF('Contexto Proceso'!C28&lt;&gt;"",'Contexto Proceso'!C28,"")</f>
        <v/>
      </c>
      <c r="AG7" s="102" t="str">
        <f>IF('Contexto Proceso'!D37&lt;&gt;"",'Contexto Proceso'!D37,"")</f>
        <v/>
      </c>
      <c r="AV7" s="104" t="s">
        <v>425</v>
      </c>
    </row>
    <row r="8" spans="1:49" ht="51">
      <c r="A8" s="102">
        <v>7</v>
      </c>
      <c r="B8" s="102"/>
      <c r="C8" s="132" t="s">
        <v>310</v>
      </c>
      <c r="D8" s="109"/>
      <c r="E8" s="185" t="s">
        <v>383</v>
      </c>
      <c r="F8" s="185" t="s">
        <v>383</v>
      </c>
      <c r="G8" s="109"/>
      <c r="H8" s="109"/>
      <c r="I8" s="102" t="s">
        <v>349</v>
      </c>
      <c r="J8" s="109"/>
      <c r="K8" s="102" t="s">
        <v>38</v>
      </c>
      <c r="L8" s="102" t="s">
        <v>281</v>
      </c>
      <c r="X8" s="123" t="str">
        <f>IF(Riesgo7!$AX$9="","",Riesgo7!$AX$9)</f>
        <v/>
      </c>
      <c r="Z8" s="105"/>
      <c r="AA8" s="105"/>
      <c r="AB8" s="105"/>
      <c r="AC8" s="105"/>
      <c r="AD8" s="102"/>
      <c r="AE8" s="104" t="s">
        <v>174</v>
      </c>
      <c r="AF8" s="102" t="e">
        <f>IF('Contexto Proceso'!#REF!&lt;&gt;"",'Contexto Proceso'!#REF!,"")</f>
        <v>#REF!</v>
      </c>
      <c r="AG8" s="102" t="str">
        <f>IF('Contexto Proceso'!D38&lt;&gt;"",'Contexto Proceso'!D38,"")</f>
        <v/>
      </c>
      <c r="AV8" s="104" t="s">
        <v>426</v>
      </c>
    </row>
    <row r="9" spans="1:49" ht="25.5">
      <c r="A9" s="102">
        <v>8</v>
      </c>
      <c r="B9" s="102"/>
      <c r="C9" s="132" t="s">
        <v>311</v>
      </c>
      <c r="D9" s="109"/>
      <c r="E9" s="185" t="s">
        <v>384</v>
      </c>
      <c r="F9" s="185" t="s">
        <v>384</v>
      </c>
      <c r="G9" s="109"/>
      <c r="H9" s="109"/>
      <c r="I9" s="102" t="s">
        <v>26</v>
      </c>
      <c r="J9" s="109"/>
      <c r="X9" s="123" t="str">
        <f>IF(Riesgo8!$AX$9="","",Riesgo8!$AX$9)</f>
        <v/>
      </c>
      <c r="Z9" s="105"/>
      <c r="AA9" s="105"/>
      <c r="AB9" s="105"/>
      <c r="AC9" s="105"/>
      <c r="AD9" s="102"/>
      <c r="AF9" s="102" t="str">
        <f>IF('Contexto Proceso'!C30&lt;&gt;"",'Contexto Proceso'!C30,"")</f>
        <v/>
      </c>
      <c r="AG9" s="102" t="str">
        <f>IF('Contexto Proceso'!D39&lt;&gt;"",'Contexto Proceso'!D39,"")</f>
        <v/>
      </c>
    </row>
    <row r="10" spans="1:49" ht="38.25">
      <c r="A10" s="109"/>
      <c r="C10" s="132" t="s">
        <v>312</v>
      </c>
      <c r="D10" s="109"/>
      <c r="E10" s="185" t="s">
        <v>385</v>
      </c>
      <c r="F10" s="185" t="s">
        <v>385</v>
      </c>
      <c r="G10" s="109"/>
      <c r="H10" s="109"/>
      <c r="I10" s="102" t="s">
        <v>350</v>
      </c>
      <c r="J10" s="109"/>
      <c r="X10" s="123" t="str">
        <f>IF(Riesgo9!$AX$9="","",Riesgo9!$AX$9)</f>
        <v/>
      </c>
      <c r="Z10" s="105"/>
      <c r="AA10" s="105"/>
      <c r="AB10" s="105"/>
      <c r="AC10" s="105"/>
      <c r="AD10" s="106"/>
      <c r="AF10" s="102" t="str">
        <f>IF('Contexto Proceso'!C31&lt;&gt;"",'Contexto Proceso'!C31,"")</f>
        <v/>
      </c>
      <c r="AG10" s="102" t="str">
        <f>IF('Contexto Proceso'!D40&lt;&gt;"",'Contexto Proceso'!D40,"")</f>
        <v/>
      </c>
    </row>
    <row r="11" spans="1:49" ht="51">
      <c r="C11" s="132" t="s">
        <v>313</v>
      </c>
      <c r="E11" s="185" t="s">
        <v>386</v>
      </c>
      <c r="F11" s="185" t="s">
        <v>386</v>
      </c>
      <c r="I11" s="138" t="s">
        <v>389</v>
      </c>
      <c r="X11" s="123" t="str">
        <f>IF(Riesgo10!$AX$9="","",Riesgo10!$AX$9)</f>
        <v/>
      </c>
      <c r="Z11" s="105"/>
      <c r="AA11" s="105"/>
      <c r="AC11" s="105"/>
      <c r="AD11" s="106"/>
      <c r="AF11" s="102" t="str">
        <f>IF('Contexto Proceso'!C32&lt;&gt;"",'Contexto Proceso'!C32,"")</f>
        <v/>
      </c>
      <c r="AG11" s="102" t="str">
        <f>IF('Contexto Proceso'!D41&lt;&gt;"",'Contexto Proceso'!D41,"")</f>
        <v/>
      </c>
    </row>
    <row r="12" spans="1:49" ht="25.5">
      <c r="B12" s="109"/>
      <c r="C12" s="132" t="s">
        <v>314</v>
      </c>
      <c r="E12" s="185" t="s">
        <v>11</v>
      </c>
      <c r="F12" s="185" t="s">
        <v>11</v>
      </c>
      <c r="I12" s="138" t="s">
        <v>390</v>
      </c>
      <c r="X12" s="123"/>
      <c r="Z12" s="105"/>
      <c r="AA12" s="105"/>
      <c r="AC12" s="102"/>
      <c r="AD12" s="102"/>
    </row>
    <row r="13" spans="1:49">
      <c r="B13" s="109"/>
      <c r="C13" s="132" t="s">
        <v>315</v>
      </c>
      <c r="E13" s="185" t="s">
        <v>12</v>
      </c>
      <c r="F13" s="185" t="s">
        <v>12</v>
      </c>
      <c r="I13" s="138" t="s">
        <v>391</v>
      </c>
      <c r="X13" s="123"/>
      <c r="Z13" s="105"/>
      <c r="AA13" s="105"/>
      <c r="AC13" s="102"/>
      <c r="AD13" s="102"/>
    </row>
    <row r="14" spans="1:49" ht="25.5">
      <c r="B14" s="109"/>
      <c r="C14" s="132" t="s">
        <v>316</v>
      </c>
      <c r="E14" s="185" t="s">
        <v>10</v>
      </c>
      <c r="F14" s="185" t="s">
        <v>10</v>
      </c>
      <c r="I14" s="138" t="s">
        <v>351</v>
      </c>
      <c r="X14" s="123"/>
      <c r="AD14" s="106"/>
    </row>
    <row r="15" spans="1:49">
      <c r="B15" s="109"/>
      <c r="C15" s="132" t="s">
        <v>317</v>
      </c>
      <c r="E15" s="185" t="s">
        <v>9</v>
      </c>
      <c r="F15" s="185" t="s">
        <v>9</v>
      </c>
      <c r="I15" s="138" t="s">
        <v>25</v>
      </c>
      <c r="X15" s="123"/>
      <c r="AD15" s="106"/>
    </row>
    <row r="16" spans="1:49">
      <c r="C16" s="132" t="s">
        <v>318</v>
      </c>
      <c r="E16" s="185" t="s">
        <v>7</v>
      </c>
      <c r="F16" s="185" t="s">
        <v>7</v>
      </c>
      <c r="I16" s="138" t="s">
        <v>352</v>
      </c>
      <c r="X16" s="123"/>
      <c r="AD16" s="102"/>
    </row>
    <row r="17" spans="3:30" ht="25.5">
      <c r="C17" s="132" t="s">
        <v>319</v>
      </c>
      <c r="E17" s="3"/>
      <c r="F17" s="109"/>
      <c r="I17" s="108" t="s">
        <v>392</v>
      </c>
      <c r="X17" s="123"/>
      <c r="AD17" s="102"/>
    </row>
    <row r="18" spans="3:30" ht="25.5">
      <c r="C18" s="132" t="s">
        <v>320</v>
      </c>
      <c r="E18" s="109"/>
      <c r="F18" s="109"/>
      <c r="I18" s="108" t="s">
        <v>353</v>
      </c>
      <c r="X18" s="123"/>
      <c r="AD18" s="106"/>
    </row>
    <row r="19" spans="3:30">
      <c r="C19" s="132" t="s">
        <v>321</v>
      </c>
      <c r="E19" s="109"/>
      <c r="F19" s="109"/>
      <c r="I19" s="108" t="s">
        <v>393</v>
      </c>
      <c r="X19" s="123"/>
      <c r="AD19" s="106"/>
    </row>
    <row r="20" spans="3:30" ht="25.5">
      <c r="C20" s="132" t="s">
        <v>322</v>
      </c>
      <c r="E20" s="109"/>
      <c r="F20" s="109"/>
      <c r="I20" s="108" t="s">
        <v>27</v>
      </c>
      <c r="X20" s="123"/>
    </row>
    <row r="21" spans="3:30" ht="25.5">
      <c r="C21" s="132" t="s">
        <v>323</v>
      </c>
      <c r="I21" s="108" t="s">
        <v>354</v>
      </c>
      <c r="X21" s="123"/>
    </row>
    <row r="22" spans="3:30">
      <c r="C22" s="132" t="s">
        <v>324</v>
      </c>
    </row>
    <row r="23" spans="3:30">
      <c r="C23" s="132" t="s">
        <v>325</v>
      </c>
    </row>
    <row r="24" spans="3:30">
      <c r="C24" s="132" t="s">
        <v>326</v>
      </c>
    </row>
    <row r="25" spans="3:30" ht="25.5">
      <c r="C25" s="132" t="s">
        <v>327</v>
      </c>
      <c r="AD25" s="106"/>
    </row>
    <row r="26" spans="3:30">
      <c r="C26" s="133" t="s">
        <v>328</v>
      </c>
      <c r="AD26" s="102"/>
    </row>
    <row r="27" spans="3:30">
      <c r="C27" s="132" t="s">
        <v>329</v>
      </c>
      <c r="AD27" s="102"/>
    </row>
    <row r="28" spans="3:30" ht="25.5">
      <c r="C28" s="134" t="s">
        <v>330</v>
      </c>
      <c r="AD28" s="102"/>
    </row>
    <row r="29" spans="3:30" ht="38.25">
      <c r="C29" s="132" t="s">
        <v>331</v>
      </c>
      <c r="AD29" s="102"/>
    </row>
    <row r="30" spans="3:30" ht="38.25">
      <c r="C30" s="132" t="s">
        <v>332</v>
      </c>
      <c r="AD30" s="102"/>
    </row>
    <row r="31" spans="3:30" ht="25.5">
      <c r="C31" s="132" t="s">
        <v>333</v>
      </c>
      <c r="AD31" s="106"/>
    </row>
    <row r="32" spans="3:30">
      <c r="C32" s="132" t="s">
        <v>334</v>
      </c>
    </row>
    <row r="33" spans="3:3" ht="25.5">
      <c r="C33" s="132" t="s">
        <v>335</v>
      </c>
    </row>
    <row r="34" spans="3:3">
      <c r="C34" s="135" t="s">
        <v>336</v>
      </c>
    </row>
    <row r="35" spans="3:3">
      <c r="C35" s="132" t="s">
        <v>337</v>
      </c>
    </row>
    <row r="36" spans="3:3">
      <c r="C36" s="132" t="s">
        <v>338</v>
      </c>
    </row>
    <row r="37" spans="3:3">
      <c r="C37" s="132" t="s">
        <v>339</v>
      </c>
    </row>
    <row r="38" spans="3:3" ht="25.5">
      <c r="C38" s="132" t="s">
        <v>340</v>
      </c>
    </row>
    <row r="39" spans="3:3" ht="25.5">
      <c r="C39" s="136" t="s">
        <v>341</v>
      </c>
    </row>
    <row r="40" spans="3:3">
      <c r="C40" s="132" t="s">
        <v>342</v>
      </c>
    </row>
    <row r="41" spans="3:3">
      <c r="C41" s="132" t="s">
        <v>343</v>
      </c>
    </row>
    <row r="42" spans="3:3" ht="25.5">
      <c r="C42" s="132" t="s">
        <v>344</v>
      </c>
    </row>
    <row r="43" spans="3:3">
      <c r="C43" s="132" t="s">
        <v>345</v>
      </c>
    </row>
    <row r="44" spans="3:3">
      <c r="C44" s="137" t="s">
        <v>444</v>
      </c>
    </row>
    <row r="45" spans="3:3">
      <c r="C45" s="137" t="s">
        <v>443</v>
      </c>
    </row>
    <row r="46" spans="3:3" ht="25.5">
      <c r="C46" s="132" t="s">
        <v>346</v>
      </c>
    </row>
    <row r="47" spans="3:3" ht="25.5">
      <c r="C47" s="137" t="s">
        <v>347</v>
      </c>
    </row>
  </sheetData>
  <sortState ref="G2:G8">
    <sortCondition ref="G2"/>
  </sortState>
  <conditionalFormatting sqref="S141:W143">
    <cfRule type="expression" dxfId="1971" priority="2">
      <formula>$AM$142=x</formula>
    </cfRule>
  </conditionalFormatting>
  <conditionalFormatting sqref="AL141:AR143">
    <cfRule type="expression" priority="1">
      <formula>$AP$123=$S$2</formula>
    </cfRule>
  </conditionalFormatting>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6" tint="-0.249977111117893"/>
  </sheetPr>
  <dimension ref="A1:AZ44"/>
  <sheetViews>
    <sheetView showGridLines="0" zoomScaleNormal="100" workbookViewId="0">
      <pane ySplit="5" topLeftCell="A6" activePane="bottomLeft" state="frozen"/>
      <selection pane="bottomLeft" activeCell="N38" sqref="N38"/>
    </sheetView>
  </sheetViews>
  <sheetFormatPr baseColWidth="10" defaultColWidth="11.5703125" defaultRowHeight="15"/>
  <cols>
    <col min="1" max="1" width="1.7109375" style="65" customWidth="1"/>
    <col min="2" max="2" width="60.7109375" style="65" customWidth="1"/>
    <col min="3" max="7" width="24.42578125" style="65" customWidth="1"/>
    <col min="8" max="8" width="28.42578125" style="65" customWidth="1"/>
    <col min="9" max="9" width="18.140625" style="65" customWidth="1"/>
    <col min="10" max="10" width="19.7109375" style="65" customWidth="1"/>
    <col min="11" max="11" width="24.5703125" style="65" customWidth="1"/>
    <col min="12" max="12" width="18.140625" style="65" customWidth="1"/>
    <col min="13" max="13" width="23.5703125" style="65" customWidth="1"/>
    <col min="14" max="14" width="31" style="65" bestFit="1" customWidth="1"/>
    <col min="15" max="22" width="18.140625" style="65" customWidth="1"/>
    <col min="23" max="53" width="0" style="65" hidden="1" customWidth="1"/>
    <col min="54" max="16384" width="11.5703125" style="65"/>
  </cols>
  <sheetData>
    <row r="1" spans="1:52" s="139" customFormat="1" ht="16.5"/>
    <row r="2" spans="1:52" s="139" customFormat="1" ht="17.25" thickBot="1"/>
    <row r="3" spans="1:52" s="139" customFormat="1" ht="49.5" customHeight="1">
      <c r="B3" s="140"/>
      <c r="C3" s="141"/>
      <c r="D3" s="141"/>
      <c r="E3" s="141"/>
      <c r="F3" s="141"/>
      <c r="G3" s="314" t="s">
        <v>359</v>
      </c>
      <c r="H3" s="315"/>
      <c r="I3" s="315"/>
      <c r="J3" s="315"/>
      <c r="K3" s="315"/>
      <c r="L3" s="315"/>
      <c r="M3" s="141"/>
      <c r="N3" s="141"/>
      <c r="O3" s="141"/>
      <c r="P3" s="141"/>
      <c r="Q3" s="141"/>
      <c r="R3" s="141"/>
      <c r="S3" s="141"/>
      <c r="T3" s="141"/>
      <c r="U3" s="142" t="s">
        <v>92</v>
      </c>
      <c r="V3" s="143" t="s">
        <v>360</v>
      </c>
    </row>
    <row r="4" spans="1:52" s="139" customFormat="1" ht="19.5">
      <c r="B4" s="144"/>
      <c r="C4" s="145"/>
      <c r="D4" s="145"/>
      <c r="E4" s="145"/>
      <c r="F4" s="145"/>
      <c r="G4" s="316" t="s">
        <v>165</v>
      </c>
      <c r="H4" s="316"/>
      <c r="I4" s="316"/>
      <c r="J4" s="316"/>
      <c r="K4" s="316"/>
      <c r="L4" s="316"/>
      <c r="M4" s="145"/>
      <c r="N4" s="145"/>
      <c r="O4" s="145"/>
      <c r="P4" s="145"/>
      <c r="Q4" s="145"/>
      <c r="R4" s="145"/>
      <c r="S4" s="145"/>
      <c r="T4" s="145"/>
      <c r="U4" s="146" t="s">
        <v>93</v>
      </c>
      <c r="V4" s="147">
        <v>2</v>
      </c>
    </row>
    <row r="5" spans="1:52" s="139" customFormat="1" ht="20.25" thickBot="1">
      <c r="B5" s="148"/>
      <c r="C5" s="149"/>
      <c r="D5" s="149"/>
      <c r="E5" s="149"/>
      <c r="F5" s="149"/>
      <c r="G5" s="317" t="s">
        <v>361</v>
      </c>
      <c r="H5" s="317"/>
      <c r="I5" s="317"/>
      <c r="J5" s="317"/>
      <c r="K5" s="317"/>
      <c r="L5" s="317"/>
      <c r="M5" s="149"/>
      <c r="N5" s="149"/>
      <c r="O5" s="149"/>
      <c r="P5" s="149"/>
      <c r="Q5" s="149"/>
      <c r="R5" s="149"/>
      <c r="S5" s="149"/>
      <c r="T5" s="149"/>
      <c r="U5" s="150" t="s">
        <v>362</v>
      </c>
      <c r="V5" s="151" t="s">
        <v>363</v>
      </c>
    </row>
    <row r="6" spans="1:52" ht="92.25" customHeight="1" thickBot="1">
      <c r="B6" s="320" t="s">
        <v>170</v>
      </c>
      <c r="C6" s="320"/>
      <c r="D6" s="320"/>
      <c r="E6" s="320"/>
      <c r="F6" s="320"/>
      <c r="G6" s="320"/>
      <c r="H6" s="320"/>
      <c r="I6" s="320"/>
      <c r="J6" s="320"/>
      <c r="K6" s="320"/>
      <c r="L6" s="320"/>
      <c r="M6" s="320"/>
      <c r="N6" s="320"/>
      <c r="O6" s="320"/>
      <c r="P6" s="320"/>
      <c r="Q6" s="320"/>
      <c r="R6" s="320"/>
      <c r="S6" s="320"/>
      <c r="T6" s="320"/>
      <c r="U6" s="320"/>
      <c r="V6" s="320"/>
      <c r="Y6" s="115"/>
      <c r="Z6" s="112"/>
      <c r="AZ6" s="112" t="s">
        <v>84</v>
      </c>
    </row>
    <row r="7" spans="1:52" ht="28.9" customHeight="1" thickBot="1">
      <c r="B7" s="113"/>
      <c r="C7" s="153" t="s">
        <v>163</v>
      </c>
      <c r="D7" s="154"/>
      <c r="E7" s="154"/>
      <c r="F7" s="154"/>
      <c r="G7" s="154"/>
      <c r="H7" s="154"/>
      <c r="I7" s="154"/>
      <c r="J7" s="154"/>
      <c r="K7" s="154"/>
      <c r="L7" s="154"/>
      <c r="M7" s="154"/>
      <c r="N7" s="154"/>
      <c r="O7" s="154"/>
      <c r="P7" s="154"/>
      <c r="Q7" s="154"/>
      <c r="R7" s="154"/>
      <c r="S7" s="154"/>
      <c r="T7" s="154"/>
      <c r="U7" s="154"/>
      <c r="V7" s="155"/>
    </row>
    <row r="8" spans="1:52" ht="138.75" customHeight="1">
      <c r="B8" s="152" t="s">
        <v>167</v>
      </c>
      <c r="C8" s="159" t="str">
        <f>IF(Datos!$Z$2="","",Datos!$Z$2)</f>
        <v>Debilidad Estrategica (1)</v>
      </c>
      <c r="D8" s="160" t="str">
        <f>IF(Datos!$Z$3="","",Datos!$Z$3)</f>
        <v>Debilidad Estrategica (2)</v>
      </c>
      <c r="E8" s="160" t="str">
        <f>IF(Datos!$Z$4="","",Datos!$Z$4)</f>
        <v>Debilidad Estrategica (3)</v>
      </c>
      <c r="F8" s="160" t="str">
        <f>IF(Datos!$Z$5="","",Datos!$Z$5)</f>
        <v>Debilidad Estrategica (4)</v>
      </c>
      <c r="G8" s="160" t="str">
        <f>IF(Datos!$Z$6="","",Datos!$Z$6)</f>
        <v>Debilidad Estrategica (5)</v>
      </c>
      <c r="H8" s="160" t="str">
        <f>IF(Datos!$Z$7="","",Datos!$Z$7)</f>
        <v/>
      </c>
      <c r="I8" s="160" t="str">
        <f>IF(Datos!$Z$8="","",Datos!$Z$8)</f>
        <v/>
      </c>
      <c r="J8" s="160" t="str">
        <f>IF(Datos!$Z$9="","",Datos!$Z$9)</f>
        <v/>
      </c>
      <c r="K8" s="160" t="str">
        <f>IF(Datos!$Z$10="","",Datos!$Z$10)</f>
        <v/>
      </c>
      <c r="L8" s="160" t="str">
        <f>IF(Datos!$Z$11="","",Datos!$Z$11)</f>
        <v/>
      </c>
      <c r="M8" s="160" t="str">
        <f>IF(Datos!$Z$12="","",Datos!$Z$12)</f>
        <v/>
      </c>
      <c r="N8" s="160" t="str">
        <f>IF(Datos!$Z$13="","",Datos!$Z$13)</f>
        <v/>
      </c>
      <c r="O8" s="160" t="str">
        <f>IF(Datos!$Z$14="","",Datos!$Z$14)</f>
        <v/>
      </c>
      <c r="P8" s="160" t="str">
        <f>IF(Datos!$Z$15="","",Datos!$Z$15)</f>
        <v/>
      </c>
      <c r="Q8" s="160" t="str">
        <f>IF(Datos!$Z$16="","",Datos!$Z$16)</f>
        <v/>
      </c>
      <c r="R8" s="160" t="str">
        <f>IF(Datos!$Z$17="","",Datos!$Z$17)</f>
        <v/>
      </c>
      <c r="S8" s="160" t="str">
        <f>IF(Datos!$Z$18="","",Datos!$Z$18)</f>
        <v/>
      </c>
      <c r="T8" s="160" t="str">
        <f>IF(Datos!$Z$19="","",Datos!$Z$19)</f>
        <v/>
      </c>
      <c r="U8" s="160" t="str">
        <f>IF(Datos!$Z$20="","",Datos!$Z$20)</f>
        <v/>
      </c>
      <c r="V8" s="161" t="str">
        <f>IF(Datos!$Z$21="","",Datos!$Z$21)</f>
        <v/>
      </c>
      <c r="X8" s="319"/>
      <c r="Y8" s="319"/>
      <c r="Z8" s="319"/>
      <c r="AA8" s="319"/>
      <c r="AB8" s="319"/>
      <c r="AC8" s="319"/>
      <c r="AD8" s="319"/>
      <c r="AE8" s="319"/>
      <c r="AF8" s="319"/>
      <c r="AG8" s="319"/>
      <c r="AH8" s="319"/>
      <c r="AI8" s="319"/>
      <c r="AJ8" s="319"/>
      <c r="AK8" s="319"/>
      <c r="AL8" s="319"/>
      <c r="AM8" s="319"/>
      <c r="AN8" s="319"/>
      <c r="AO8" s="319"/>
      <c r="AP8" s="319"/>
      <c r="AQ8" s="319"/>
    </row>
    <row r="9" spans="1:52" ht="28.9" customHeight="1">
      <c r="B9" s="156" t="str">
        <f>IF(Datos!$Y$2="","",Datos!$Y$2)</f>
        <v>Objetivo estrategico 1</v>
      </c>
      <c r="C9" s="64"/>
      <c r="D9" s="62"/>
      <c r="E9" s="62"/>
      <c r="F9" s="62"/>
      <c r="G9" s="62"/>
      <c r="H9" s="62"/>
      <c r="I9" s="62"/>
      <c r="J9" s="62"/>
      <c r="K9" s="62"/>
      <c r="L9" s="62"/>
      <c r="M9" s="62"/>
      <c r="N9" s="62"/>
      <c r="O9" s="62"/>
      <c r="P9" s="62"/>
      <c r="Q9" s="62"/>
      <c r="R9" s="62"/>
      <c r="S9" s="62"/>
      <c r="T9" s="62"/>
      <c r="U9" s="62"/>
      <c r="V9" s="63"/>
    </row>
    <row r="10" spans="1:52" ht="28.9" customHeight="1">
      <c r="B10" s="156" t="str">
        <f>IF(Datos!$Y$3="","",Datos!$Y$3)</f>
        <v>Objetivo estrategico 2</v>
      </c>
      <c r="C10" s="64"/>
      <c r="D10" s="62"/>
      <c r="E10" s="62"/>
      <c r="F10" s="62"/>
      <c r="G10" s="62"/>
      <c r="H10" s="62"/>
      <c r="I10" s="62"/>
      <c r="J10" s="62"/>
      <c r="K10" s="62"/>
      <c r="L10" s="62"/>
      <c r="M10" s="62"/>
      <c r="N10" s="62"/>
      <c r="O10" s="62"/>
      <c r="P10" s="62"/>
      <c r="Q10" s="62"/>
      <c r="R10" s="62"/>
      <c r="S10" s="62"/>
      <c r="T10" s="62"/>
      <c r="U10" s="62"/>
      <c r="V10" s="63"/>
    </row>
    <row r="11" spans="1:52" ht="28.9" customHeight="1">
      <c r="B11" s="156" t="str">
        <f>IF(Datos!$Y$4="","",Datos!$Y$4)</f>
        <v>Objetivo estrategico 3</v>
      </c>
      <c r="C11" s="64"/>
      <c r="D11" s="62"/>
      <c r="E11" s="62"/>
      <c r="F11" s="62"/>
      <c r="G11" s="62"/>
      <c r="H11" s="62"/>
      <c r="I11" s="62"/>
      <c r="J11" s="62"/>
      <c r="K11" s="62"/>
      <c r="L11" s="62"/>
      <c r="M11" s="62"/>
      <c r="N11" s="62"/>
      <c r="O11" s="62"/>
      <c r="P11" s="62"/>
      <c r="Q11" s="62"/>
      <c r="R11" s="62"/>
      <c r="S11" s="62"/>
      <c r="T11" s="62"/>
      <c r="U11" s="62"/>
      <c r="V11" s="63"/>
    </row>
    <row r="12" spans="1:52" ht="28.9" customHeight="1">
      <c r="B12" s="156" t="str">
        <f>IF(Datos!$Y$5="","",Datos!$Y$5)</f>
        <v>Objetivo estrategico 4</v>
      </c>
      <c r="C12" s="64"/>
      <c r="D12" s="62"/>
      <c r="E12" s="62"/>
      <c r="F12" s="62"/>
      <c r="G12" s="62"/>
      <c r="H12" s="62"/>
      <c r="I12" s="62"/>
      <c r="J12" s="62"/>
      <c r="K12" s="62"/>
      <c r="L12" s="62"/>
      <c r="M12" s="62"/>
      <c r="N12" s="62"/>
      <c r="O12" s="62"/>
      <c r="P12" s="62"/>
      <c r="Q12" s="62"/>
      <c r="R12" s="62"/>
      <c r="S12" s="62"/>
      <c r="T12" s="62"/>
      <c r="U12" s="62"/>
      <c r="V12" s="63"/>
    </row>
    <row r="13" spans="1:52" ht="28.9" customHeight="1">
      <c r="B13" s="156" t="str">
        <f>IF(Datos!$Y$6="","",Datos!$Y$6)</f>
        <v/>
      </c>
      <c r="C13" s="64"/>
      <c r="D13" s="62"/>
      <c r="E13" s="62"/>
      <c r="F13" s="62"/>
      <c r="G13" s="62"/>
      <c r="H13" s="62"/>
      <c r="I13" s="62"/>
      <c r="J13" s="62"/>
      <c r="K13" s="62"/>
      <c r="L13" s="62"/>
      <c r="M13" s="62"/>
      <c r="N13" s="62"/>
      <c r="O13" s="62"/>
      <c r="P13" s="62"/>
      <c r="Q13" s="62"/>
      <c r="R13" s="62"/>
      <c r="S13" s="62"/>
      <c r="T13" s="62"/>
      <c r="U13" s="62"/>
      <c r="V13" s="63"/>
    </row>
    <row r="14" spans="1:52" ht="15.75" thickBot="1">
      <c r="B14" s="156" t="str">
        <f>IF(Datos!$Y$7="","",Datos!$Y$7)</f>
        <v/>
      </c>
      <c r="C14" s="64"/>
      <c r="D14" s="62"/>
      <c r="E14" s="62"/>
      <c r="F14" s="62"/>
      <c r="G14" s="62"/>
      <c r="H14" s="62"/>
      <c r="I14" s="62"/>
      <c r="J14" s="62"/>
      <c r="K14" s="62"/>
      <c r="L14" s="62"/>
      <c r="M14" s="62"/>
      <c r="N14" s="62"/>
      <c r="O14" s="62"/>
      <c r="P14" s="62"/>
      <c r="Q14" s="62"/>
      <c r="R14" s="62"/>
      <c r="S14" s="62"/>
      <c r="T14" s="62"/>
      <c r="U14" s="62"/>
      <c r="V14" s="63"/>
    </row>
    <row r="15" spans="1:52" s="111" customFormat="1" ht="28.9" customHeight="1">
      <c r="A15" s="65"/>
      <c r="B15" s="114"/>
      <c r="C15" s="114"/>
      <c r="D15" s="114"/>
      <c r="E15" s="114"/>
      <c r="F15" s="114"/>
      <c r="G15" s="114"/>
      <c r="H15" s="114"/>
      <c r="I15" s="114"/>
      <c r="J15" s="114"/>
      <c r="K15" s="114"/>
      <c r="L15" s="114"/>
      <c r="M15" s="114"/>
      <c r="N15" s="114"/>
      <c r="O15" s="114"/>
      <c r="P15" s="114"/>
      <c r="Q15" s="114"/>
      <c r="R15" s="114"/>
      <c r="S15" s="114"/>
      <c r="T15" s="114"/>
      <c r="U15" s="114"/>
      <c r="V15" s="114"/>
    </row>
    <row r="16" spans="1:52" s="111" customFormat="1" ht="66.75" customHeight="1" thickBot="1">
      <c r="A16" s="65"/>
      <c r="B16" s="318" t="s">
        <v>171</v>
      </c>
      <c r="C16" s="318"/>
      <c r="D16" s="318"/>
      <c r="E16" s="318"/>
      <c r="F16" s="318"/>
      <c r="G16" s="318"/>
      <c r="H16" s="318"/>
      <c r="I16" s="318"/>
      <c r="J16" s="318"/>
      <c r="K16" s="318"/>
      <c r="L16" s="318"/>
      <c r="M16" s="318"/>
      <c r="N16" s="318"/>
      <c r="O16" s="318"/>
      <c r="P16" s="318"/>
      <c r="Q16" s="318"/>
      <c r="R16" s="318"/>
      <c r="S16" s="318"/>
      <c r="T16" s="318"/>
      <c r="U16" s="318"/>
      <c r="V16" s="318"/>
    </row>
    <row r="17" spans="1:52" ht="28.9" customHeight="1" thickBot="1">
      <c r="B17" s="113"/>
      <c r="C17" s="153" t="s">
        <v>164</v>
      </c>
      <c r="D17" s="154"/>
      <c r="E17" s="154"/>
      <c r="F17" s="154"/>
      <c r="G17" s="154"/>
      <c r="H17" s="154"/>
      <c r="I17" s="154"/>
      <c r="J17" s="154"/>
      <c r="K17" s="154"/>
      <c r="L17" s="154"/>
      <c r="M17" s="154"/>
      <c r="N17" s="154"/>
      <c r="O17" s="154"/>
      <c r="P17" s="154"/>
      <c r="Q17" s="154"/>
      <c r="R17" s="154"/>
      <c r="S17" s="154"/>
      <c r="T17" s="154"/>
      <c r="U17" s="154"/>
      <c r="V17" s="155"/>
    </row>
    <row r="18" spans="1:52" ht="138.75" customHeight="1">
      <c r="B18" s="152" t="s">
        <v>167</v>
      </c>
      <c r="C18" s="159" t="str">
        <f>IF(Datos!$AA$2="","",Datos!$AA$2)</f>
        <v>Amenaza Estrategica (1)</v>
      </c>
      <c r="D18" s="160" t="str">
        <f>IF(Datos!$AA$3="","",Datos!$AA$3)</f>
        <v>Amenaza Estrategica (2)</v>
      </c>
      <c r="E18" s="160" t="str">
        <f>IF(Datos!$AA$4="","",Datos!$AA$4)</f>
        <v>Amenaza Estrategica (3)</v>
      </c>
      <c r="F18" s="160" t="str">
        <f>IF(Datos!$AA$5="","",Datos!$AA$5)</f>
        <v>Amenaza Estrategica (4)</v>
      </c>
      <c r="G18" s="160" t="str">
        <f>IF(Datos!$AA$6="","",Datos!$AA$6)</f>
        <v>Amenaza Estrategica (5)</v>
      </c>
      <c r="H18" s="160" t="str">
        <f>IF(Datos!$AA$7="","",Datos!$AA$7)</f>
        <v/>
      </c>
      <c r="I18" s="160" t="str">
        <f>IF(Datos!$AA$8="","",Datos!$AA$8)</f>
        <v/>
      </c>
      <c r="J18" s="160" t="str">
        <f>IF(Datos!$AA$9="","",Datos!$AA$9)</f>
        <v/>
      </c>
      <c r="K18" s="160" t="str">
        <f>IF(Datos!$AA$10="","",Datos!$AA$10)</f>
        <v/>
      </c>
      <c r="L18" s="160" t="str">
        <f>IF(Datos!$AA$11="","",Datos!$AA$11)</f>
        <v/>
      </c>
      <c r="M18" s="160" t="str">
        <f>IF(Datos!$AA$12="","",Datos!$AA$12)</f>
        <v/>
      </c>
      <c r="N18" s="160" t="str">
        <f>IF(Datos!$AA$13="","",Datos!$AA$13)</f>
        <v/>
      </c>
      <c r="O18" s="160" t="str">
        <f>IF(Datos!$AA$14="","",Datos!$AA$14)</f>
        <v/>
      </c>
      <c r="P18" s="160" t="str">
        <f>IF(Datos!$AA$15="","",Datos!$AA$15)</f>
        <v/>
      </c>
      <c r="Q18" s="160" t="str">
        <f>IF(Datos!$AA$16="","",Datos!$AA$16)</f>
        <v/>
      </c>
      <c r="R18" s="160" t="str">
        <f>IF(Datos!$AA$17="","",Datos!$AA$17)</f>
        <v/>
      </c>
      <c r="S18" s="160" t="str">
        <f>IF(Datos!$AA$18="","",Datos!$AA$18)</f>
        <v/>
      </c>
      <c r="T18" s="160" t="str">
        <f>IF(Datos!$AA$19="","",Datos!$AA$19)</f>
        <v/>
      </c>
      <c r="U18" s="157" t="str">
        <f>IF(Datos!$AA$20="","",Datos!$AA$20)</f>
        <v/>
      </c>
      <c r="V18" s="158" t="str">
        <f>IF(Datos!$AA$21="","",Datos!$AA$21)</f>
        <v/>
      </c>
      <c r="X18" s="319"/>
      <c r="Y18" s="319"/>
      <c r="Z18" s="319"/>
      <c r="AA18" s="319"/>
      <c r="AB18" s="319"/>
      <c r="AC18" s="319"/>
      <c r="AD18" s="319"/>
      <c r="AE18" s="319"/>
      <c r="AF18" s="319"/>
      <c r="AG18" s="319"/>
      <c r="AH18" s="319"/>
      <c r="AI18" s="319"/>
      <c r="AJ18" s="319"/>
      <c r="AK18" s="319"/>
      <c r="AL18" s="319"/>
      <c r="AM18" s="319"/>
      <c r="AN18" s="319"/>
      <c r="AO18" s="319"/>
      <c r="AP18" s="319"/>
      <c r="AQ18" s="319"/>
      <c r="AZ18" s="112" t="s">
        <v>84</v>
      </c>
    </row>
    <row r="19" spans="1:52" ht="28.9" customHeight="1">
      <c r="B19" s="156" t="str">
        <f>IF(Datos!$Y$2="","",Datos!$Y$2)</f>
        <v>Objetivo estrategico 1</v>
      </c>
      <c r="C19" s="64"/>
      <c r="D19" s="62"/>
      <c r="E19" s="62"/>
      <c r="F19" s="62"/>
      <c r="G19" s="62"/>
      <c r="H19" s="62"/>
      <c r="I19" s="62"/>
      <c r="J19" s="62"/>
      <c r="K19" s="62"/>
      <c r="L19" s="62"/>
      <c r="M19" s="62"/>
      <c r="N19" s="62"/>
      <c r="O19" s="62"/>
      <c r="P19" s="62"/>
      <c r="Q19" s="62"/>
      <c r="R19" s="62"/>
      <c r="S19" s="62"/>
      <c r="T19" s="62"/>
      <c r="U19" s="62"/>
      <c r="V19" s="63"/>
      <c r="X19" s="111"/>
      <c r="Y19" s="111"/>
      <c r="Z19" s="111"/>
      <c r="AA19" s="111"/>
      <c r="AB19" s="111"/>
      <c r="AC19" s="111"/>
      <c r="AD19" s="111"/>
      <c r="AE19" s="111"/>
      <c r="AF19" s="111"/>
      <c r="AG19" s="111"/>
      <c r="AH19" s="111"/>
      <c r="AI19" s="111"/>
      <c r="AJ19" s="111"/>
      <c r="AK19" s="111"/>
      <c r="AL19" s="111"/>
      <c r="AM19" s="111"/>
      <c r="AN19" s="111"/>
      <c r="AO19" s="111"/>
      <c r="AP19" s="111"/>
      <c r="AQ19" s="111"/>
    </row>
    <row r="20" spans="1:52" ht="28.9" customHeight="1">
      <c r="B20" s="156" t="str">
        <f>IF(Datos!$Y$3="","",Datos!$Y$3)</f>
        <v>Objetivo estrategico 2</v>
      </c>
      <c r="C20" s="64"/>
      <c r="D20" s="62"/>
      <c r="E20" s="62"/>
      <c r="F20" s="62"/>
      <c r="G20" s="62"/>
      <c r="H20" s="62"/>
      <c r="I20" s="62"/>
      <c r="J20" s="62"/>
      <c r="K20" s="62"/>
      <c r="L20" s="62"/>
      <c r="M20" s="62"/>
      <c r="N20" s="62"/>
      <c r="O20" s="62"/>
      <c r="P20" s="62"/>
      <c r="Q20" s="62"/>
      <c r="R20" s="62"/>
      <c r="S20" s="62"/>
      <c r="T20" s="62"/>
      <c r="U20" s="62"/>
      <c r="V20" s="63"/>
      <c r="X20" s="111"/>
      <c r="Y20" s="111"/>
      <c r="Z20" s="111"/>
      <c r="AA20" s="111"/>
      <c r="AB20" s="111"/>
      <c r="AC20" s="111"/>
      <c r="AD20" s="111"/>
      <c r="AE20" s="111"/>
      <c r="AF20" s="111"/>
      <c r="AG20" s="111"/>
      <c r="AH20" s="111"/>
      <c r="AI20" s="111"/>
      <c r="AJ20" s="111"/>
      <c r="AK20" s="111"/>
      <c r="AL20" s="111"/>
      <c r="AM20" s="111"/>
      <c r="AN20" s="111"/>
      <c r="AO20" s="111"/>
      <c r="AP20" s="111"/>
      <c r="AQ20" s="111"/>
    </row>
    <row r="21" spans="1:52" ht="28.9" customHeight="1">
      <c r="B21" s="156" t="str">
        <f>IF(Datos!$Y$4="","",Datos!$Y$4)</f>
        <v>Objetivo estrategico 3</v>
      </c>
      <c r="C21" s="64"/>
      <c r="D21" s="62"/>
      <c r="E21" s="62"/>
      <c r="F21" s="62"/>
      <c r="G21" s="62"/>
      <c r="H21" s="62"/>
      <c r="I21" s="62"/>
      <c r="J21" s="62"/>
      <c r="K21" s="62"/>
      <c r="L21" s="62"/>
      <c r="M21" s="62"/>
      <c r="N21" s="62"/>
      <c r="O21" s="62"/>
      <c r="P21" s="62"/>
      <c r="Q21" s="62"/>
      <c r="R21" s="62"/>
      <c r="S21" s="62"/>
      <c r="T21" s="62"/>
      <c r="U21" s="62"/>
      <c r="V21" s="63"/>
      <c r="X21" s="111"/>
      <c r="Y21" s="111"/>
      <c r="Z21" s="111"/>
      <c r="AA21" s="111"/>
      <c r="AB21" s="111"/>
      <c r="AC21" s="111"/>
      <c r="AD21" s="111"/>
      <c r="AE21" s="111"/>
      <c r="AF21" s="111"/>
      <c r="AG21" s="111"/>
      <c r="AH21" s="111"/>
      <c r="AI21" s="111"/>
      <c r="AJ21" s="111"/>
      <c r="AK21" s="111"/>
      <c r="AL21" s="111"/>
      <c r="AM21" s="111"/>
      <c r="AN21" s="111"/>
      <c r="AO21" s="111"/>
      <c r="AP21" s="111"/>
      <c r="AQ21" s="111"/>
    </row>
    <row r="22" spans="1:52" ht="28.9" customHeight="1">
      <c r="B22" s="156" t="str">
        <f>IF(Datos!$Y$5="","",Datos!$Y$5)</f>
        <v>Objetivo estrategico 4</v>
      </c>
      <c r="C22" s="64"/>
      <c r="D22" s="62"/>
      <c r="E22" s="62"/>
      <c r="F22" s="62"/>
      <c r="G22" s="62"/>
      <c r="H22" s="62"/>
      <c r="I22" s="62"/>
      <c r="J22" s="62"/>
      <c r="K22" s="62"/>
      <c r="L22" s="62"/>
      <c r="M22" s="62"/>
      <c r="N22" s="62"/>
      <c r="O22" s="62"/>
      <c r="P22" s="62"/>
      <c r="Q22" s="62"/>
      <c r="R22" s="62"/>
      <c r="S22" s="62"/>
      <c r="T22" s="62"/>
      <c r="U22" s="62"/>
      <c r="V22" s="63"/>
      <c r="X22" s="111"/>
      <c r="Y22" s="111"/>
      <c r="Z22" s="111"/>
      <c r="AA22" s="111"/>
      <c r="AB22" s="111"/>
      <c r="AC22" s="111"/>
      <c r="AD22" s="111"/>
      <c r="AE22" s="111"/>
      <c r="AF22" s="111"/>
      <c r="AG22" s="111"/>
      <c r="AH22" s="111"/>
      <c r="AI22" s="111"/>
      <c r="AJ22" s="111"/>
      <c r="AK22" s="111"/>
      <c r="AL22" s="111"/>
      <c r="AM22" s="111"/>
      <c r="AN22" s="111"/>
      <c r="AO22" s="111"/>
      <c r="AP22" s="111"/>
      <c r="AQ22" s="111"/>
    </row>
    <row r="23" spans="1:52" ht="28.9" customHeight="1">
      <c r="B23" s="156" t="str">
        <f>IF(Datos!$Y$6="","",Datos!$Y$6)</f>
        <v/>
      </c>
      <c r="C23" s="64"/>
      <c r="D23" s="62"/>
      <c r="E23" s="62"/>
      <c r="F23" s="62"/>
      <c r="G23" s="62"/>
      <c r="H23" s="62"/>
      <c r="I23" s="62"/>
      <c r="J23" s="62"/>
      <c r="K23" s="62"/>
      <c r="L23" s="62"/>
      <c r="M23" s="62"/>
      <c r="N23" s="62"/>
      <c r="O23" s="62"/>
      <c r="P23" s="62"/>
      <c r="Q23" s="62"/>
      <c r="R23" s="62"/>
      <c r="S23" s="62"/>
      <c r="T23" s="62"/>
      <c r="U23" s="62"/>
      <c r="V23" s="63"/>
      <c r="X23" s="111"/>
      <c r="Y23" s="111"/>
      <c r="Z23" s="111"/>
      <c r="AA23" s="111"/>
      <c r="AB23" s="111"/>
      <c r="AC23" s="111"/>
      <c r="AD23" s="111"/>
      <c r="AE23" s="111"/>
      <c r="AF23" s="111"/>
      <c r="AG23" s="111"/>
      <c r="AH23" s="111"/>
      <c r="AI23" s="111"/>
      <c r="AJ23" s="111"/>
      <c r="AK23" s="111"/>
      <c r="AL23" s="111"/>
      <c r="AM23" s="111"/>
      <c r="AN23" s="111"/>
      <c r="AO23" s="111"/>
      <c r="AP23" s="111"/>
      <c r="AQ23" s="111"/>
    </row>
    <row r="24" spans="1:52" ht="15.75" thickBot="1">
      <c r="B24" s="156" t="str">
        <f>IF(Datos!$Y$7="","",Datos!$Y$7)</f>
        <v/>
      </c>
      <c r="C24" s="64"/>
      <c r="D24" s="62"/>
      <c r="E24" s="62"/>
      <c r="F24" s="62"/>
      <c r="G24" s="62"/>
      <c r="H24" s="62"/>
      <c r="I24" s="62"/>
      <c r="J24" s="62"/>
      <c r="K24" s="62"/>
      <c r="L24" s="62"/>
      <c r="M24" s="62"/>
      <c r="N24" s="62"/>
      <c r="O24" s="62"/>
      <c r="P24" s="62"/>
      <c r="Q24" s="62"/>
      <c r="R24" s="62"/>
      <c r="S24" s="62"/>
      <c r="T24" s="62"/>
      <c r="U24" s="62"/>
      <c r="V24" s="63"/>
      <c r="X24" s="111"/>
      <c r="Y24" s="111"/>
      <c r="Z24" s="111"/>
      <c r="AA24" s="111"/>
      <c r="AB24" s="111"/>
      <c r="AC24" s="111"/>
      <c r="AD24" s="111"/>
      <c r="AE24" s="111"/>
      <c r="AF24" s="111"/>
      <c r="AG24" s="111"/>
      <c r="AH24" s="111"/>
      <c r="AI24" s="111"/>
      <c r="AJ24" s="111"/>
      <c r="AK24" s="111"/>
      <c r="AL24" s="111"/>
      <c r="AM24" s="111"/>
      <c r="AN24" s="111"/>
      <c r="AO24" s="111"/>
      <c r="AP24" s="111"/>
      <c r="AQ24" s="111"/>
    </row>
    <row r="25" spans="1:52" s="111" customFormat="1" ht="28.9" customHeight="1">
      <c r="A25" s="65"/>
      <c r="B25" s="114"/>
      <c r="C25" s="114"/>
      <c r="D25" s="114"/>
      <c r="E25" s="114"/>
      <c r="F25" s="114"/>
      <c r="G25" s="114"/>
      <c r="H25" s="114"/>
      <c r="I25" s="114"/>
      <c r="J25" s="114"/>
      <c r="K25" s="114"/>
      <c r="L25" s="114"/>
      <c r="M25" s="114"/>
      <c r="N25" s="114"/>
      <c r="O25" s="114"/>
      <c r="P25" s="114"/>
      <c r="Q25" s="114"/>
      <c r="R25" s="114"/>
      <c r="S25" s="114"/>
      <c r="T25" s="114"/>
      <c r="U25" s="114"/>
      <c r="V25" s="114"/>
    </row>
    <row r="26" spans="1:52" s="111" customFormat="1" ht="66.75" customHeight="1" thickBot="1">
      <c r="A26" s="65"/>
      <c r="B26" s="318" t="s">
        <v>172</v>
      </c>
      <c r="C26" s="318"/>
      <c r="D26" s="318"/>
      <c r="E26" s="318"/>
      <c r="F26" s="318"/>
      <c r="G26" s="318"/>
      <c r="H26" s="318"/>
      <c r="I26" s="318"/>
      <c r="J26" s="318"/>
      <c r="K26" s="318"/>
      <c r="L26" s="318"/>
      <c r="M26" s="318"/>
      <c r="N26" s="318"/>
      <c r="O26" s="318"/>
      <c r="P26" s="318"/>
      <c r="Q26" s="318"/>
      <c r="R26" s="318"/>
      <c r="S26" s="318"/>
      <c r="T26" s="318"/>
      <c r="U26" s="318"/>
      <c r="V26" s="318"/>
    </row>
    <row r="27" spans="1:52" ht="28.9" customHeight="1" thickBot="1">
      <c r="B27" s="113"/>
      <c r="C27" s="153" t="s">
        <v>166</v>
      </c>
      <c r="D27" s="154"/>
      <c r="E27" s="154"/>
      <c r="F27" s="154"/>
      <c r="G27" s="154"/>
      <c r="H27" s="154"/>
      <c r="I27" s="154"/>
      <c r="J27" s="154"/>
      <c r="K27" s="154"/>
      <c r="L27" s="154"/>
      <c r="M27" s="154"/>
      <c r="N27" s="154"/>
      <c r="O27" s="154"/>
      <c r="P27" s="154"/>
      <c r="Q27" s="154"/>
      <c r="R27" s="154"/>
      <c r="S27" s="154"/>
      <c r="T27" s="154"/>
      <c r="U27" s="154"/>
      <c r="V27" s="155"/>
    </row>
    <row r="28" spans="1:52" ht="192" customHeight="1">
      <c r="B28" s="152" t="s">
        <v>167</v>
      </c>
      <c r="C28" s="159" t="str">
        <f>IF(Datos!$AB$2="","",Datos!$AB$2)</f>
        <v>Oportunidad Estrategica (1)</v>
      </c>
      <c r="D28" s="160" t="str">
        <f>IF(Datos!$AB$3="","",Datos!$AB$3)</f>
        <v>Oportunidad Estrategica (2)</v>
      </c>
      <c r="E28" s="160" t="str">
        <f>IF(Datos!$AB$4="","",Datos!$AB$4)</f>
        <v>Oportunidad Estrategica (3)</v>
      </c>
      <c r="F28" s="160" t="str">
        <f>IF(Datos!$AB$5="","",Datos!$AB$5)</f>
        <v>Oportunidad Estrategica (4)</v>
      </c>
      <c r="G28" s="160" t="str">
        <f>IF(Datos!$AB$6="","",Datos!$AB$6)</f>
        <v>Oportunidad Estrategica (5)</v>
      </c>
      <c r="H28" s="160" t="e">
        <f>IF(Datos!#REF!="","",Datos!#REF!)</f>
        <v>#REF!</v>
      </c>
      <c r="I28" s="160" t="str">
        <f>IF(Datos!$AB$8="","",Datos!$AB$8)</f>
        <v/>
      </c>
      <c r="J28" s="160" t="str">
        <f>IF(Datos!$AB$9="","",Datos!$AB$9)</f>
        <v/>
      </c>
      <c r="K28" s="160" t="str">
        <f>IF(Datos!$AB$10="","",Datos!$AB$10)</f>
        <v/>
      </c>
      <c r="L28" s="160" t="str">
        <f>IF(Datos!$AB$7="","",Datos!$AB$7)</f>
        <v/>
      </c>
      <c r="M28" s="160" t="str">
        <f>IF(Datos!$AB$12="","",Datos!$AB$12)</f>
        <v/>
      </c>
      <c r="N28" s="160" t="str">
        <f>IF(Datos!$AB$13="","",Datos!$AB$13)</f>
        <v/>
      </c>
      <c r="O28" s="160" t="str">
        <f>IF(Datos!$AB$14="","",Datos!$AB$14)</f>
        <v/>
      </c>
      <c r="P28" s="160" t="str">
        <f>IF(Datos!$AB$15="","",Datos!$AB$15)</f>
        <v/>
      </c>
      <c r="Q28" s="160" t="str">
        <f>IF(Datos!$AB$16="","",Datos!$AB$16)</f>
        <v/>
      </c>
      <c r="R28" s="160" t="str">
        <f>IF(Datos!$AB$17="","",Datos!$AB$17)</f>
        <v/>
      </c>
      <c r="S28" s="160" t="str">
        <f>IF(Datos!$AB$18="","",Datos!$AB$18)</f>
        <v/>
      </c>
      <c r="T28" s="160" t="str">
        <f>IF(Datos!$AB$19="","",Datos!$AB$19)</f>
        <v/>
      </c>
      <c r="U28" s="160" t="str">
        <f>IF(Datos!$AB$20="","",Datos!$AB$20)</f>
        <v/>
      </c>
      <c r="V28" s="161" t="str">
        <f>IF(Datos!$AB$21="","",Datos!$AB$21)</f>
        <v/>
      </c>
      <c r="AZ28" s="112" t="s">
        <v>84</v>
      </c>
    </row>
    <row r="29" spans="1:52" ht="28.9" customHeight="1">
      <c r="B29" s="162" t="str">
        <f>IF(Datos!$Y$2="","",Datos!$Y$2)</f>
        <v>Objetivo estrategico 1</v>
      </c>
      <c r="C29" s="64"/>
      <c r="D29" s="62"/>
      <c r="E29" s="62"/>
      <c r="F29" s="62"/>
      <c r="G29" s="62"/>
      <c r="H29" s="62"/>
      <c r="I29" s="62"/>
      <c r="J29" s="62"/>
      <c r="K29" s="62"/>
      <c r="L29" s="62"/>
      <c r="M29" s="62"/>
      <c r="N29" s="62"/>
      <c r="O29" s="62"/>
      <c r="P29" s="62"/>
      <c r="Q29" s="62"/>
      <c r="R29" s="62"/>
      <c r="S29" s="62"/>
      <c r="T29" s="62"/>
      <c r="U29" s="62"/>
      <c r="V29" s="63"/>
    </row>
    <row r="30" spans="1:52" ht="28.9" customHeight="1">
      <c r="B30" s="162" t="str">
        <f>IF(Datos!$Y$3="","",Datos!$Y$3)</f>
        <v>Objetivo estrategico 2</v>
      </c>
      <c r="C30" s="64"/>
      <c r="D30" s="62"/>
      <c r="E30" s="62"/>
      <c r="F30" s="62"/>
      <c r="G30" s="62"/>
      <c r="H30" s="62"/>
      <c r="I30" s="62"/>
      <c r="J30" s="62"/>
      <c r="K30" s="62"/>
      <c r="L30" s="62"/>
      <c r="M30" s="62"/>
      <c r="N30" s="62"/>
      <c r="O30" s="62"/>
      <c r="P30" s="62"/>
      <c r="Q30" s="62"/>
      <c r="R30" s="62"/>
      <c r="S30" s="62"/>
      <c r="T30" s="62"/>
      <c r="U30" s="62"/>
      <c r="V30" s="63"/>
    </row>
    <row r="31" spans="1:52" ht="28.9" customHeight="1">
      <c r="B31" s="162" t="str">
        <f>IF(Datos!$Y$4="","",Datos!$Y$4)</f>
        <v>Objetivo estrategico 3</v>
      </c>
      <c r="C31" s="64"/>
      <c r="D31" s="62"/>
      <c r="E31" s="62"/>
      <c r="F31" s="62"/>
      <c r="G31" s="62"/>
      <c r="H31" s="62"/>
      <c r="I31" s="62"/>
      <c r="J31" s="62"/>
      <c r="K31" s="62"/>
      <c r="L31" s="62"/>
      <c r="M31" s="62"/>
      <c r="N31" s="62"/>
      <c r="O31" s="62"/>
      <c r="P31" s="62"/>
      <c r="Q31" s="62"/>
      <c r="R31" s="62"/>
      <c r="S31" s="62"/>
      <c r="T31" s="62"/>
      <c r="U31" s="62"/>
      <c r="V31" s="63"/>
    </row>
    <row r="32" spans="1:52" ht="28.9" customHeight="1">
      <c r="B32" s="162" t="str">
        <f>IF(Datos!$Y$5="","",Datos!$Y$5)</f>
        <v>Objetivo estrategico 4</v>
      </c>
      <c r="C32" s="64"/>
      <c r="D32" s="62"/>
      <c r="E32" s="62"/>
      <c r="F32" s="62"/>
      <c r="G32" s="62"/>
      <c r="H32" s="62"/>
      <c r="I32" s="62"/>
      <c r="J32" s="62"/>
      <c r="K32" s="62"/>
      <c r="L32" s="62"/>
      <c r="M32" s="62"/>
      <c r="N32" s="62"/>
      <c r="O32" s="62"/>
      <c r="P32" s="62"/>
      <c r="Q32" s="62"/>
      <c r="R32" s="62"/>
      <c r="S32" s="62"/>
      <c r="T32" s="62"/>
      <c r="U32" s="62"/>
      <c r="V32" s="63"/>
    </row>
    <row r="33" spans="1:52" ht="28.9" customHeight="1">
      <c r="B33" s="162" t="str">
        <f>IF(Datos!$Y$6="","",Datos!$Y$6)</f>
        <v/>
      </c>
      <c r="C33" s="64"/>
      <c r="D33" s="62"/>
      <c r="E33" s="62"/>
      <c r="F33" s="62"/>
      <c r="G33" s="62"/>
      <c r="H33" s="62"/>
      <c r="I33" s="62"/>
      <c r="J33" s="62"/>
      <c r="K33" s="62"/>
      <c r="L33" s="62"/>
      <c r="M33" s="62"/>
      <c r="N33" s="62"/>
      <c r="O33" s="62"/>
      <c r="P33" s="62"/>
      <c r="Q33" s="62"/>
      <c r="R33" s="62"/>
      <c r="S33" s="62"/>
      <c r="T33" s="62"/>
      <c r="U33" s="62"/>
      <c r="V33" s="63"/>
    </row>
    <row r="34" spans="1:52" ht="15.75" thickBot="1">
      <c r="B34" s="162" t="str">
        <f>IF(Datos!$Y$7="","",Datos!$Y$7)</f>
        <v/>
      </c>
      <c r="C34" s="64"/>
      <c r="D34" s="62"/>
      <c r="E34" s="62"/>
      <c r="F34" s="62"/>
      <c r="G34" s="62"/>
      <c r="H34" s="62"/>
      <c r="I34" s="62"/>
      <c r="J34" s="62"/>
      <c r="K34" s="62"/>
      <c r="L34" s="62"/>
      <c r="M34" s="62"/>
      <c r="N34" s="62"/>
      <c r="O34" s="62"/>
      <c r="P34" s="62"/>
      <c r="Q34" s="62"/>
      <c r="R34" s="62"/>
      <c r="S34" s="62"/>
      <c r="T34" s="62"/>
      <c r="U34" s="62"/>
      <c r="V34" s="63"/>
    </row>
    <row r="35" spans="1:52" s="111" customFormat="1" ht="28.9" customHeight="1">
      <c r="A35" s="65"/>
      <c r="B35" s="114"/>
      <c r="C35" s="114"/>
      <c r="D35" s="114"/>
      <c r="E35" s="114"/>
      <c r="F35" s="114"/>
      <c r="G35" s="114"/>
      <c r="H35" s="114"/>
      <c r="I35" s="114"/>
      <c r="J35" s="114"/>
      <c r="K35" s="114"/>
      <c r="L35" s="114"/>
      <c r="M35" s="114"/>
      <c r="N35" s="114"/>
      <c r="O35" s="114"/>
      <c r="P35" s="114"/>
      <c r="Q35" s="114"/>
      <c r="R35" s="114"/>
      <c r="S35" s="114"/>
      <c r="T35" s="114"/>
      <c r="U35" s="114"/>
      <c r="V35" s="114"/>
    </row>
    <row r="36" spans="1:52" s="111" customFormat="1" ht="66.75" customHeight="1" thickBot="1">
      <c r="A36" s="65"/>
      <c r="B36" s="318" t="s">
        <v>173</v>
      </c>
      <c r="C36" s="318"/>
      <c r="D36" s="318"/>
      <c r="E36" s="318"/>
      <c r="F36" s="318"/>
      <c r="G36" s="318"/>
      <c r="H36" s="318"/>
      <c r="I36" s="318"/>
      <c r="J36" s="318"/>
      <c r="K36" s="318"/>
      <c r="L36" s="318"/>
      <c r="M36" s="318"/>
      <c r="N36" s="318"/>
      <c r="O36" s="318"/>
      <c r="P36" s="318"/>
      <c r="Q36" s="318"/>
      <c r="R36" s="318"/>
      <c r="S36" s="318"/>
      <c r="T36" s="318"/>
      <c r="U36" s="318"/>
      <c r="V36" s="318"/>
    </row>
    <row r="37" spans="1:52" ht="28.9" customHeight="1" thickBot="1">
      <c r="B37" s="113"/>
      <c r="C37" s="153" t="s">
        <v>169</v>
      </c>
      <c r="D37" s="154"/>
      <c r="E37" s="154"/>
      <c r="F37" s="154"/>
      <c r="G37" s="154"/>
      <c r="H37" s="154"/>
      <c r="I37" s="154"/>
      <c r="J37" s="154"/>
      <c r="K37" s="154"/>
      <c r="L37" s="154"/>
      <c r="M37" s="154"/>
      <c r="N37" s="154"/>
      <c r="O37" s="154"/>
      <c r="P37" s="154"/>
      <c r="Q37" s="154"/>
      <c r="R37" s="154"/>
      <c r="S37" s="154"/>
      <c r="T37" s="154"/>
      <c r="U37" s="154"/>
      <c r="V37" s="155"/>
    </row>
    <row r="38" spans="1:52" ht="162.75" customHeight="1">
      <c r="B38" s="152" t="s">
        <v>167</v>
      </c>
      <c r="C38" s="159" t="str">
        <f>IF(Datos!$AC$2="","",Datos!$AC$2)</f>
        <v>Fortaleza Estrategica (1)</v>
      </c>
      <c r="D38" s="160" t="str">
        <f>IF(Datos!$AC$3="","",Datos!$AC$3)</f>
        <v>Fortaleza Estrategica (2)</v>
      </c>
      <c r="E38" s="160" t="str">
        <f>IF(Datos!$AC$4="","",Datos!$AC$4)</f>
        <v>Fortaleza Estrategica (3)</v>
      </c>
      <c r="F38" s="160" t="str">
        <f>IF(Datos!$AC$5="","",Datos!$AC$5)</f>
        <v>Fortaleza Estrategica (4)</v>
      </c>
      <c r="G38" s="160" t="str">
        <f>IF(Datos!$AC$6="","",Datos!$AC$6)</f>
        <v>Fortaleza Estrategica (5)</v>
      </c>
      <c r="H38" s="160" t="str">
        <f>IF(Datos!$AC$7="","",Datos!$AC$7)</f>
        <v/>
      </c>
      <c r="I38" s="160" t="str">
        <f>IF(Datos!$AC$8="","",Datos!$AC$8)</f>
        <v/>
      </c>
      <c r="J38" s="160" t="str">
        <f>IF(Datos!$AC$9="","",Datos!$AC$9)</f>
        <v/>
      </c>
      <c r="K38" s="160" t="str">
        <f>IF(Datos!$AC$10="","",Datos!$AC$10)</f>
        <v/>
      </c>
      <c r="L38" s="160" t="str">
        <f>IF(Datos!$AC$11="","",Datos!$AC$11)</f>
        <v/>
      </c>
      <c r="M38" s="160" t="str">
        <f>IF(Datos!$AC$12="","",Datos!$AC$12)</f>
        <v/>
      </c>
      <c r="N38" s="160" t="str">
        <f>IF(Datos!$AC$13="","",Datos!$AC$13)</f>
        <v/>
      </c>
      <c r="O38" s="160" t="str">
        <f>IF(Datos!$AC$14="","",Datos!$AC$14)</f>
        <v/>
      </c>
      <c r="P38" s="160" t="str">
        <f>IF(Datos!$AC$15="","",Datos!$AC$15)</f>
        <v/>
      </c>
      <c r="Q38" s="160" t="str">
        <f>IF(Datos!$AC$16="","",Datos!$AC$16)</f>
        <v/>
      </c>
      <c r="R38" s="160" t="str">
        <f>IF(Datos!$AC$17="","",Datos!$AC$17)</f>
        <v/>
      </c>
      <c r="S38" s="160" t="str">
        <f>IF(Datos!$AC$18="","",Datos!$AC$18)</f>
        <v/>
      </c>
      <c r="T38" s="160" t="str">
        <f>IF(Datos!$AC$19="","",Datos!$AC$19)</f>
        <v/>
      </c>
      <c r="U38" s="160" t="str">
        <f>IF(Datos!$AC$20="","",Datos!$AC$20)</f>
        <v/>
      </c>
      <c r="V38" s="161" t="str">
        <f>IF(Datos!$AC$21="","",Datos!$AC$21)</f>
        <v/>
      </c>
      <c r="AZ38" s="112" t="s">
        <v>84</v>
      </c>
    </row>
    <row r="39" spans="1:52" ht="28.9" customHeight="1">
      <c r="B39" s="162" t="str">
        <f>IF(Datos!$Y$2="","",Datos!$Y$2)</f>
        <v>Objetivo estrategico 1</v>
      </c>
      <c r="C39" s="64"/>
      <c r="D39" s="62"/>
      <c r="E39" s="62"/>
      <c r="F39" s="62"/>
      <c r="G39" s="62"/>
      <c r="H39" s="62"/>
      <c r="I39" s="62"/>
      <c r="J39" s="62"/>
      <c r="K39" s="62"/>
      <c r="L39" s="62"/>
      <c r="M39" s="62"/>
      <c r="N39" s="62"/>
      <c r="O39" s="62"/>
      <c r="P39" s="62"/>
      <c r="Q39" s="62"/>
      <c r="R39" s="62"/>
      <c r="S39" s="62"/>
      <c r="T39" s="62"/>
      <c r="U39" s="62"/>
      <c r="V39" s="63"/>
    </row>
    <row r="40" spans="1:52" ht="28.9" customHeight="1">
      <c r="B40" s="162" t="str">
        <f>IF(Datos!$Y$3="","",Datos!$Y$3)</f>
        <v>Objetivo estrategico 2</v>
      </c>
      <c r="C40" s="64"/>
      <c r="D40" s="62"/>
      <c r="E40" s="62"/>
      <c r="F40" s="62"/>
      <c r="G40" s="62"/>
      <c r="H40" s="62"/>
      <c r="I40" s="62"/>
      <c r="J40" s="62"/>
      <c r="K40" s="62"/>
      <c r="L40" s="62"/>
      <c r="M40" s="62"/>
      <c r="N40" s="62"/>
      <c r="O40" s="62"/>
      <c r="P40" s="62"/>
      <c r="Q40" s="62"/>
      <c r="R40" s="62"/>
      <c r="S40" s="62"/>
      <c r="T40" s="62"/>
      <c r="U40" s="62"/>
      <c r="V40" s="63"/>
    </row>
    <row r="41" spans="1:52" ht="28.9" customHeight="1">
      <c r="B41" s="162" t="str">
        <f>IF(Datos!$Y$4="","",Datos!$Y$4)</f>
        <v>Objetivo estrategico 3</v>
      </c>
      <c r="C41" s="64"/>
      <c r="D41" s="62"/>
      <c r="E41" s="62"/>
      <c r="F41" s="62"/>
      <c r="G41" s="62"/>
      <c r="H41" s="62"/>
      <c r="I41" s="62"/>
      <c r="J41" s="62"/>
      <c r="K41" s="62"/>
      <c r="L41" s="62"/>
      <c r="M41" s="62"/>
      <c r="N41" s="62"/>
      <c r="O41" s="62"/>
      <c r="P41" s="62"/>
      <c r="Q41" s="62"/>
      <c r="R41" s="62"/>
      <c r="S41" s="62"/>
      <c r="T41" s="62"/>
      <c r="U41" s="62"/>
      <c r="V41" s="63"/>
    </row>
    <row r="42" spans="1:52" ht="28.9" customHeight="1">
      <c r="B42" s="162" t="str">
        <f>IF(Datos!$Y$5="","",Datos!$Y$5)</f>
        <v>Objetivo estrategico 4</v>
      </c>
      <c r="C42" s="64"/>
      <c r="D42" s="62"/>
      <c r="E42" s="62"/>
      <c r="F42" s="62"/>
      <c r="G42" s="62"/>
      <c r="H42" s="62"/>
      <c r="I42" s="62"/>
      <c r="J42" s="62"/>
      <c r="K42" s="62"/>
      <c r="L42" s="62"/>
      <c r="M42" s="62"/>
      <c r="N42" s="62"/>
      <c r="O42" s="62"/>
      <c r="P42" s="62"/>
      <c r="Q42" s="62"/>
      <c r="R42" s="62"/>
      <c r="S42" s="62"/>
      <c r="T42" s="62"/>
      <c r="U42" s="62"/>
      <c r="V42" s="63"/>
    </row>
    <row r="43" spans="1:52" ht="28.9" customHeight="1">
      <c r="B43" s="162" t="str">
        <f>IF(Datos!$Y$6="","",Datos!$Y$6)</f>
        <v/>
      </c>
      <c r="C43" s="64"/>
      <c r="D43" s="62"/>
      <c r="E43" s="62"/>
      <c r="F43" s="62"/>
      <c r="G43" s="62"/>
      <c r="H43" s="62"/>
      <c r="I43" s="62"/>
      <c r="J43" s="62"/>
      <c r="K43" s="62"/>
      <c r="L43" s="62"/>
      <c r="M43" s="62"/>
      <c r="N43" s="62"/>
      <c r="O43" s="62"/>
      <c r="P43" s="62"/>
      <c r="Q43" s="62"/>
      <c r="R43" s="62"/>
      <c r="S43" s="62"/>
      <c r="T43" s="62"/>
      <c r="U43" s="62"/>
      <c r="V43" s="63"/>
    </row>
    <row r="44" spans="1:52">
      <c r="B44" s="162" t="str">
        <f>IF(Datos!$Y$7="","",Datos!$Y$7)</f>
        <v/>
      </c>
      <c r="C44" s="64"/>
      <c r="D44" s="62"/>
      <c r="E44" s="62"/>
      <c r="F44" s="62"/>
      <c r="G44" s="62"/>
      <c r="H44" s="62"/>
      <c r="I44" s="62"/>
      <c r="J44" s="62"/>
      <c r="K44" s="62"/>
      <c r="L44" s="62"/>
      <c r="M44" s="62"/>
      <c r="N44" s="62"/>
      <c r="O44" s="62"/>
      <c r="P44" s="62"/>
      <c r="Q44" s="62"/>
      <c r="R44" s="62"/>
      <c r="S44" s="62"/>
      <c r="T44" s="62"/>
      <c r="U44" s="62"/>
      <c r="V44" s="63"/>
    </row>
  </sheetData>
  <mergeCells count="9">
    <mergeCell ref="X8:AQ8"/>
    <mergeCell ref="X18:AQ18"/>
    <mergeCell ref="B6:V6"/>
    <mergeCell ref="B16:V16"/>
    <mergeCell ref="G3:L3"/>
    <mergeCell ref="G4:L4"/>
    <mergeCell ref="G5:L5"/>
    <mergeCell ref="B26:V26"/>
    <mergeCell ref="B36:V36"/>
  </mergeCells>
  <conditionalFormatting sqref="C9:V14 C19:V24 C29:V34 C39:V44">
    <cfRule type="cellIs" dxfId="1970" priority="423" operator="equal">
      <formula>$AZ$6</formula>
    </cfRule>
  </conditionalFormatting>
  <dataValidations count="1">
    <dataValidation type="list" allowBlank="1" showInputMessage="1" showErrorMessage="1" sqref="C39:V44 C19:V24 C9:V14 C29:V34">
      <formula1>$AZ$6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9">
    <tabColor theme="6" tint="-0.249977111117893"/>
  </sheetPr>
  <dimension ref="B1:S102"/>
  <sheetViews>
    <sheetView showGridLines="0" tabSelected="1" zoomScale="80" zoomScaleNormal="80" workbookViewId="0">
      <selection activeCell="L1" sqref="L1:M1"/>
    </sheetView>
  </sheetViews>
  <sheetFormatPr baseColWidth="10" defaultColWidth="11.5703125" defaultRowHeight="15"/>
  <cols>
    <col min="1" max="1" width="4.5703125" style="116" customWidth="1"/>
    <col min="2" max="2" width="7.140625" style="116" customWidth="1"/>
    <col min="3" max="3" width="5.42578125" style="116" customWidth="1"/>
    <col min="4" max="4" width="26.140625" style="116" customWidth="1"/>
    <col min="5" max="11" width="15.85546875" style="116" customWidth="1"/>
    <col min="12" max="12" width="2.7109375" style="116" customWidth="1"/>
    <col min="13" max="13" width="32.5703125" style="116" customWidth="1"/>
    <col min="14" max="19" width="15.85546875" style="116" customWidth="1"/>
    <col min="20" max="20" width="19.140625" style="116" customWidth="1"/>
    <col min="21" max="16384" width="11.5703125" style="116"/>
  </cols>
  <sheetData>
    <row r="1" spans="2:13" s="163" customFormat="1" ht="30" customHeight="1">
      <c r="B1" s="175"/>
      <c r="C1" s="361" t="s">
        <v>473</v>
      </c>
      <c r="D1" s="361"/>
      <c r="E1" s="361"/>
      <c r="F1" s="361"/>
      <c r="G1" s="361"/>
      <c r="H1" s="361"/>
      <c r="I1" s="361"/>
      <c r="J1" s="362"/>
      <c r="K1" s="286" t="s">
        <v>92</v>
      </c>
      <c r="L1" s="321" t="s">
        <v>476</v>
      </c>
      <c r="M1" s="322"/>
    </row>
    <row r="2" spans="2:13" s="163" customFormat="1" ht="30" customHeight="1">
      <c r="B2" s="176"/>
      <c r="C2" s="363" t="s">
        <v>472</v>
      </c>
      <c r="D2" s="363"/>
      <c r="E2" s="363"/>
      <c r="F2" s="363" t="s">
        <v>93</v>
      </c>
      <c r="G2" s="363"/>
      <c r="H2" s="363"/>
      <c r="I2" s="363"/>
      <c r="J2" s="364"/>
      <c r="K2" s="287" t="s">
        <v>93</v>
      </c>
      <c r="L2" s="323">
        <v>1</v>
      </c>
      <c r="M2" s="324"/>
    </row>
    <row r="3" spans="2:13" s="163" customFormat="1" ht="30" customHeight="1" thickBot="1">
      <c r="B3" s="177"/>
      <c r="C3" s="365" t="s">
        <v>475</v>
      </c>
      <c r="D3" s="365"/>
      <c r="E3" s="365"/>
      <c r="F3" s="365" t="s">
        <v>362</v>
      </c>
      <c r="G3" s="365"/>
      <c r="H3" s="365"/>
      <c r="I3" s="365"/>
      <c r="J3" s="366"/>
      <c r="K3" s="288" t="s">
        <v>362</v>
      </c>
      <c r="L3" s="325">
        <v>44651</v>
      </c>
      <c r="M3" s="326"/>
    </row>
    <row r="7" spans="2:13" ht="30" customHeight="1">
      <c r="B7" s="336" t="s">
        <v>91</v>
      </c>
      <c r="C7" s="336"/>
      <c r="D7" s="336"/>
      <c r="E7" s="337"/>
      <c r="F7" s="337"/>
      <c r="G7" s="337"/>
      <c r="H7" s="337"/>
      <c r="I7" s="337"/>
      <c r="J7" s="337"/>
      <c r="K7" s="337"/>
      <c r="L7" s="337"/>
      <c r="M7" s="337"/>
    </row>
    <row r="8" spans="2:13" ht="16.149999999999999" customHeight="1">
      <c r="C8" s="164"/>
    </row>
    <row r="9" spans="2:13" ht="40.5" customHeight="1">
      <c r="B9" s="332" t="s">
        <v>450</v>
      </c>
      <c r="C9" s="332"/>
      <c r="D9" s="332"/>
      <c r="E9" s="334"/>
      <c r="F9" s="334"/>
      <c r="G9" s="334"/>
      <c r="H9" s="334"/>
      <c r="I9" s="334"/>
      <c r="J9" s="334"/>
      <c r="K9" s="334"/>
      <c r="L9" s="334"/>
      <c r="M9" s="334"/>
    </row>
    <row r="10" spans="2:13" ht="40.5" customHeight="1">
      <c r="B10" s="333" t="s">
        <v>275</v>
      </c>
      <c r="C10" s="333"/>
      <c r="D10" s="333"/>
      <c r="E10" s="335"/>
      <c r="F10" s="335"/>
      <c r="G10" s="335"/>
      <c r="H10" s="335"/>
      <c r="I10" s="335"/>
      <c r="J10" s="335"/>
      <c r="K10" s="335"/>
      <c r="L10" s="335"/>
      <c r="M10" s="335"/>
    </row>
    <row r="11" spans="2:13" ht="40.5" customHeight="1">
      <c r="B11" s="332" t="s">
        <v>451</v>
      </c>
      <c r="C11" s="332"/>
      <c r="D11" s="332"/>
      <c r="E11" s="334"/>
      <c r="F11" s="334"/>
      <c r="G11" s="334"/>
      <c r="H11" s="334"/>
      <c r="I11" s="334"/>
      <c r="J11" s="334"/>
      <c r="K11" s="334"/>
      <c r="L11" s="334"/>
      <c r="M11" s="334"/>
    </row>
    <row r="12" spans="2:13" ht="40.5" customHeight="1">
      <c r="B12" s="333" t="s">
        <v>276</v>
      </c>
      <c r="C12" s="333"/>
      <c r="D12" s="333"/>
      <c r="E12" s="335"/>
      <c r="F12" s="335"/>
      <c r="G12" s="335"/>
      <c r="H12" s="335"/>
      <c r="I12" s="335"/>
      <c r="J12" s="335"/>
      <c r="K12" s="335"/>
      <c r="L12" s="335"/>
      <c r="M12" s="335"/>
    </row>
    <row r="13" spans="2:13" ht="40.5" customHeight="1">
      <c r="B13" s="332" t="s">
        <v>452</v>
      </c>
      <c r="C13" s="332"/>
      <c r="D13" s="332"/>
      <c r="E13" s="334"/>
      <c r="F13" s="334"/>
      <c r="G13" s="334"/>
      <c r="H13" s="334"/>
      <c r="I13" s="334"/>
      <c r="J13" s="334"/>
      <c r="K13" s="334"/>
      <c r="L13" s="334"/>
      <c r="M13" s="334"/>
    </row>
    <row r="14" spans="2:13">
      <c r="C14" s="164"/>
      <c r="D14" s="212"/>
      <c r="E14" s="212"/>
      <c r="F14" s="212"/>
      <c r="G14" s="212"/>
      <c r="H14" s="212"/>
      <c r="I14" s="212"/>
      <c r="J14" s="212"/>
      <c r="K14" s="212"/>
      <c r="L14" s="212"/>
    </row>
    <row r="15" spans="2:13" ht="45.75" customHeight="1">
      <c r="B15" s="336" t="s">
        <v>31</v>
      </c>
      <c r="C15" s="336"/>
      <c r="D15" s="336"/>
      <c r="E15" s="337"/>
      <c r="F15" s="337"/>
      <c r="G15" s="337"/>
      <c r="H15" s="337"/>
      <c r="I15" s="337"/>
      <c r="J15" s="337"/>
      <c r="K15" s="337"/>
      <c r="L15" s="337"/>
      <c r="M15" s="337"/>
    </row>
    <row r="16" spans="2:13" s="119" customFormat="1" ht="27" customHeight="1" thickBot="1">
      <c r="C16" s="117"/>
      <c r="D16" s="118"/>
      <c r="E16" s="118"/>
      <c r="F16" s="118"/>
      <c r="G16" s="118"/>
    </row>
    <row r="17" spans="2:13" ht="28.9" customHeight="1" thickBot="1">
      <c r="B17" s="327" t="s">
        <v>162</v>
      </c>
      <c r="C17" s="328"/>
      <c r="D17" s="328"/>
      <c r="E17" s="328"/>
      <c r="F17" s="328"/>
      <c r="G17" s="328"/>
      <c r="H17" s="328"/>
      <c r="I17" s="328"/>
      <c r="J17" s="328"/>
      <c r="K17" s="328"/>
      <c r="L17" s="328"/>
      <c r="M17" s="329"/>
    </row>
    <row r="18" spans="2:13" ht="15.75">
      <c r="B18" s="180"/>
      <c r="C18" s="180"/>
      <c r="D18" s="180"/>
      <c r="E18" s="180"/>
      <c r="F18" s="180"/>
      <c r="G18" s="180"/>
    </row>
    <row r="19" spans="2:13" ht="15.75">
      <c r="B19" s="180"/>
      <c r="C19" s="180"/>
      <c r="D19" s="180"/>
      <c r="E19" s="180"/>
      <c r="F19" s="180"/>
      <c r="G19" s="180"/>
    </row>
    <row r="20" spans="2:13" ht="28.15" customHeight="1">
      <c r="B20" s="343" t="s">
        <v>471</v>
      </c>
      <c r="C20" s="344"/>
      <c r="D20" s="344"/>
      <c r="E20" s="344"/>
      <c r="F20" s="344"/>
      <c r="G20" s="344"/>
      <c r="H20" s="344"/>
      <c r="I20" s="344"/>
      <c r="J20" s="344"/>
      <c r="K20" s="344"/>
      <c r="L20" s="344"/>
      <c r="M20" s="344"/>
    </row>
    <row r="21" spans="2:13" ht="14.45" customHeight="1" thickBot="1">
      <c r="B21" s="180"/>
      <c r="C21" s="180"/>
      <c r="D21" s="180"/>
      <c r="E21" s="180"/>
      <c r="F21" s="180"/>
    </row>
    <row r="22" spans="2:13" ht="15" customHeight="1">
      <c r="B22" s="340" t="s">
        <v>373</v>
      </c>
      <c r="C22" s="341"/>
      <c r="D22" s="341"/>
      <c r="E22" s="341"/>
      <c r="F22" s="341"/>
      <c r="G22" s="341"/>
      <c r="H22" s="341"/>
      <c r="I22" s="341"/>
      <c r="J22" s="341"/>
      <c r="K22" s="341"/>
      <c r="L22" s="341"/>
      <c r="M22" s="342"/>
    </row>
    <row r="23" spans="2:13" ht="15.75">
      <c r="B23" s="181">
        <v>1</v>
      </c>
      <c r="C23" s="338"/>
      <c r="D23" s="338"/>
      <c r="E23" s="338"/>
      <c r="F23" s="338"/>
      <c r="G23" s="338"/>
      <c r="H23" s="338"/>
      <c r="I23" s="338"/>
      <c r="J23" s="338"/>
      <c r="K23" s="338"/>
      <c r="L23" s="338"/>
      <c r="M23" s="339"/>
    </row>
    <row r="24" spans="2:13" ht="15.75">
      <c r="B24" s="181">
        <v>2</v>
      </c>
      <c r="C24" s="338"/>
      <c r="D24" s="338"/>
      <c r="E24" s="338"/>
      <c r="F24" s="338"/>
      <c r="G24" s="338"/>
      <c r="H24" s="338"/>
      <c r="I24" s="338"/>
      <c r="J24" s="338"/>
      <c r="K24" s="338"/>
      <c r="L24" s="338"/>
      <c r="M24" s="339"/>
    </row>
    <row r="25" spans="2:13" ht="15.75">
      <c r="B25" s="181">
        <v>3</v>
      </c>
      <c r="C25" s="338"/>
      <c r="D25" s="338"/>
      <c r="E25" s="338"/>
      <c r="F25" s="338"/>
      <c r="G25" s="338"/>
      <c r="H25" s="338"/>
      <c r="I25" s="338"/>
      <c r="J25" s="338"/>
      <c r="K25" s="338"/>
      <c r="L25" s="338"/>
      <c r="M25" s="339"/>
    </row>
    <row r="26" spans="2:13" ht="15.75">
      <c r="B26" s="181">
        <v>4</v>
      </c>
      <c r="C26" s="338"/>
      <c r="D26" s="338"/>
      <c r="E26" s="338"/>
      <c r="F26" s="338"/>
      <c r="G26" s="338"/>
      <c r="H26" s="338"/>
      <c r="I26" s="338"/>
      <c r="J26" s="338"/>
      <c r="K26" s="338"/>
      <c r="L26" s="338"/>
      <c r="M26" s="339"/>
    </row>
    <row r="27" spans="2:13" ht="15.75">
      <c r="B27" s="181">
        <v>5</v>
      </c>
      <c r="C27" s="338"/>
      <c r="D27" s="338"/>
      <c r="E27" s="338"/>
      <c r="F27" s="338"/>
      <c r="G27" s="338"/>
      <c r="H27" s="338"/>
      <c r="I27" s="338"/>
      <c r="J27" s="338"/>
      <c r="K27" s="338"/>
      <c r="L27" s="338"/>
      <c r="M27" s="339"/>
    </row>
    <row r="28" spans="2:13" ht="15.75">
      <c r="B28" s="181">
        <v>6</v>
      </c>
      <c r="C28" s="338"/>
      <c r="D28" s="338"/>
      <c r="E28" s="338"/>
      <c r="F28" s="338"/>
      <c r="G28" s="338"/>
      <c r="H28" s="338"/>
      <c r="I28" s="338"/>
      <c r="J28" s="338"/>
      <c r="K28" s="338"/>
      <c r="L28" s="338"/>
      <c r="M28" s="339"/>
    </row>
    <row r="29" spans="2:13" ht="16.5" thickBot="1">
      <c r="B29" s="182">
        <v>7</v>
      </c>
      <c r="C29" s="330"/>
      <c r="D29" s="330"/>
      <c r="E29" s="330"/>
      <c r="F29" s="330"/>
      <c r="G29" s="330"/>
      <c r="H29" s="330"/>
      <c r="I29" s="330"/>
      <c r="J29" s="330"/>
      <c r="K29" s="330"/>
      <c r="L29" s="330"/>
      <c r="M29" s="331"/>
    </row>
    <row r="30" spans="2:13" ht="16.5" thickBot="1">
      <c r="B30" s="180"/>
      <c r="C30" s="180"/>
      <c r="D30" s="180"/>
      <c r="E30" s="180"/>
      <c r="F30" s="180"/>
    </row>
    <row r="31" spans="2:13" ht="15.75" customHeight="1">
      <c r="B31" s="340" t="s">
        <v>374</v>
      </c>
      <c r="C31" s="341"/>
      <c r="D31" s="341"/>
      <c r="E31" s="341"/>
      <c r="F31" s="341"/>
      <c r="G31" s="341"/>
      <c r="H31" s="341"/>
      <c r="I31" s="341"/>
      <c r="J31" s="341"/>
      <c r="K31" s="341"/>
      <c r="L31" s="341"/>
      <c r="M31" s="342"/>
    </row>
    <row r="32" spans="2:13" ht="15.75">
      <c r="B32" s="181">
        <v>1</v>
      </c>
      <c r="C32" s="338"/>
      <c r="D32" s="338"/>
      <c r="E32" s="338"/>
      <c r="F32" s="338"/>
      <c r="G32" s="338"/>
      <c r="H32" s="338"/>
      <c r="I32" s="338"/>
      <c r="J32" s="338"/>
      <c r="K32" s="338"/>
      <c r="L32" s="338"/>
      <c r="M32" s="339"/>
    </row>
    <row r="33" spans="2:13" ht="15" customHeight="1">
      <c r="B33" s="181">
        <v>2</v>
      </c>
      <c r="C33" s="338"/>
      <c r="D33" s="338"/>
      <c r="E33" s="338"/>
      <c r="F33" s="338"/>
      <c r="G33" s="338"/>
      <c r="H33" s="338"/>
      <c r="I33" s="338"/>
      <c r="J33" s="338"/>
      <c r="K33" s="338"/>
      <c r="L33" s="338"/>
      <c r="M33" s="339"/>
    </row>
    <row r="34" spans="2:13" ht="15.75">
      <c r="B34" s="181">
        <v>3</v>
      </c>
      <c r="C34" s="338"/>
      <c r="D34" s="338"/>
      <c r="E34" s="338"/>
      <c r="F34" s="338"/>
      <c r="G34" s="338"/>
      <c r="H34" s="338"/>
      <c r="I34" s="338"/>
      <c r="J34" s="338"/>
      <c r="K34" s="338"/>
      <c r="L34" s="338"/>
      <c r="M34" s="339"/>
    </row>
    <row r="35" spans="2:13" ht="15.75">
      <c r="B35" s="181">
        <v>4</v>
      </c>
      <c r="C35" s="338"/>
      <c r="D35" s="338"/>
      <c r="E35" s="338"/>
      <c r="F35" s="338"/>
      <c r="G35" s="338"/>
      <c r="H35" s="338"/>
      <c r="I35" s="338"/>
      <c r="J35" s="338"/>
      <c r="K35" s="338"/>
      <c r="L35" s="338"/>
      <c r="M35" s="339"/>
    </row>
    <row r="36" spans="2:13" ht="15.75">
      <c r="B36" s="181">
        <v>5</v>
      </c>
      <c r="C36" s="338"/>
      <c r="D36" s="338"/>
      <c r="E36" s="338"/>
      <c r="F36" s="338"/>
      <c r="G36" s="338"/>
      <c r="H36" s="338"/>
      <c r="I36" s="338"/>
      <c r="J36" s="338"/>
      <c r="K36" s="338"/>
      <c r="L36" s="338"/>
      <c r="M36" s="339"/>
    </row>
    <row r="37" spans="2:13" ht="15.75">
      <c r="B37" s="181">
        <v>6</v>
      </c>
      <c r="C37" s="338"/>
      <c r="D37" s="338"/>
      <c r="E37" s="338"/>
      <c r="F37" s="338"/>
      <c r="G37" s="338"/>
      <c r="H37" s="338"/>
      <c r="I37" s="338"/>
      <c r="J37" s="338"/>
      <c r="K37" s="338"/>
      <c r="L37" s="338"/>
      <c r="M37" s="339"/>
    </row>
    <row r="38" spans="2:13" ht="16.5" thickBot="1">
      <c r="B38" s="182">
        <v>7</v>
      </c>
      <c r="C38" s="330"/>
      <c r="D38" s="330"/>
      <c r="E38" s="330"/>
      <c r="F38" s="330"/>
      <c r="G38" s="330"/>
      <c r="H38" s="330"/>
      <c r="I38" s="330"/>
      <c r="J38" s="330"/>
      <c r="K38" s="330"/>
      <c r="L38" s="330"/>
      <c r="M38" s="331"/>
    </row>
    <row r="39" spans="2:13" ht="16.5" thickBot="1">
      <c r="B39" s="180"/>
      <c r="C39" s="180"/>
      <c r="D39" s="180"/>
      <c r="E39" s="180"/>
      <c r="F39" s="180"/>
    </row>
    <row r="40" spans="2:13" ht="15.75" customHeight="1">
      <c r="B40" s="340" t="s">
        <v>375</v>
      </c>
      <c r="C40" s="341"/>
      <c r="D40" s="341"/>
      <c r="E40" s="341"/>
      <c r="F40" s="341"/>
      <c r="G40" s="341"/>
      <c r="H40" s="341"/>
      <c r="I40" s="341"/>
      <c r="J40" s="341"/>
      <c r="K40" s="341"/>
      <c r="L40" s="341"/>
      <c r="M40" s="342"/>
    </row>
    <row r="41" spans="2:13" ht="15.75">
      <c r="B41" s="181">
        <v>1</v>
      </c>
      <c r="C41" s="338"/>
      <c r="D41" s="338"/>
      <c r="E41" s="338"/>
      <c r="F41" s="338"/>
      <c r="G41" s="338"/>
      <c r="H41" s="338"/>
      <c r="I41" s="338"/>
      <c r="J41" s="338"/>
      <c r="K41" s="338"/>
      <c r="L41" s="338"/>
      <c r="M41" s="339"/>
    </row>
    <row r="42" spans="2:13" ht="15.75">
      <c r="B42" s="181">
        <v>2</v>
      </c>
      <c r="C42" s="338"/>
      <c r="D42" s="338"/>
      <c r="E42" s="338"/>
      <c r="F42" s="338"/>
      <c r="G42" s="338"/>
      <c r="H42" s="338"/>
      <c r="I42" s="338"/>
      <c r="J42" s="338"/>
      <c r="K42" s="338"/>
      <c r="L42" s="338"/>
      <c r="M42" s="339"/>
    </row>
    <row r="43" spans="2:13" ht="15.75">
      <c r="B43" s="181">
        <v>3</v>
      </c>
      <c r="C43" s="338"/>
      <c r="D43" s="338"/>
      <c r="E43" s="338"/>
      <c r="F43" s="338"/>
      <c r="G43" s="338"/>
      <c r="H43" s="338"/>
      <c r="I43" s="338"/>
      <c r="J43" s="338"/>
      <c r="K43" s="338"/>
      <c r="L43" s="338"/>
      <c r="M43" s="339"/>
    </row>
    <row r="44" spans="2:13" ht="15.75" customHeight="1">
      <c r="B44" s="181">
        <v>4</v>
      </c>
      <c r="C44" s="338"/>
      <c r="D44" s="338"/>
      <c r="E44" s="338"/>
      <c r="F44" s="338"/>
      <c r="G44" s="338"/>
      <c r="H44" s="338"/>
      <c r="I44" s="338"/>
      <c r="J44" s="338"/>
      <c r="K44" s="338"/>
      <c r="L44" s="338"/>
      <c r="M44" s="339"/>
    </row>
    <row r="45" spans="2:13" ht="15.75" customHeight="1">
      <c r="B45" s="181">
        <v>5</v>
      </c>
      <c r="C45" s="338"/>
      <c r="D45" s="338"/>
      <c r="E45" s="338"/>
      <c r="F45" s="338"/>
      <c r="G45" s="338"/>
      <c r="H45" s="338"/>
      <c r="I45" s="338"/>
      <c r="J45" s="338"/>
      <c r="K45" s="338"/>
      <c r="L45" s="338"/>
      <c r="M45" s="339"/>
    </row>
    <row r="46" spans="2:13" ht="15.75">
      <c r="B46" s="181">
        <v>6</v>
      </c>
      <c r="C46" s="338"/>
      <c r="D46" s="338"/>
      <c r="E46" s="338"/>
      <c r="F46" s="338"/>
      <c r="G46" s="338"/>
      <c r="H46" s="338"/>
      <c r="I46" s="338"/>
      <c r="J46" s="338"/>
      <c r="K46" s="338"/>
      <c r="L46" s="338"/>
      <c r="M46" s="339"/>
    </row>
    <row r="47" spans="2:13" ht="16.5" thickBot="1">
      <c r="B47" s="182">
        <v>7</v>
      </c>
      <c r="C47" s="330"/>
      <c r="D47" s="330"/>
      <c r="E47" s="330"/>
      <c r="F47" s="330"/>
      <c r="G47" s="330"/>
      <c r="H47" s="330"/>
      <c r="I47" s="330"/>
      <c r="J47" s="330"/>
      <c r="K47" s="330"/>
      <c r="L47" s="330"/>
      <c r="M47" s="331"/>
    </row>
    <row r="48" spans="2:13" ht="16.5" thickBot="1">
      <c r="B48" s="180"/>
      <c r="C48" s="180"/>
      <c r="D48" s="180"/>
      <c r="E48" s="180"/>
      <c r="F48" s="180"/>
    </row>
    <row r="49" spans="2:19" ht="15" customHeight="1">
      <c r="B49" s="340" t="s">
        <v>376</v>
      </c>
      <c r="C49" s="341"/>
      <c r="D49" s="341"/>
      <c r="E49" s="341"/>
      <c r="F49" s="341"/>
      <c r="G49" s="341"/>
      <c r="H49" s="341"/>
      <c r="I49" s="341"/>
      <c r="J49" s="341"/>
      <c r="K49" s="341"/>
      <c r="L49" s="341"/>
      <c r="M49" s="342"/>
    </row>
    <row r="50" spans="2:19" ht="15.75">
      <c r="B50" s="181">
        <v>1</v>
      </c>
      <c r="C50" s="338"/>
      <c r="D50" s="338"/>
      <c r="E50" s="338"/>
      <c r="F50" s="338"/>
      <c r="G50" s="338"/>
      <c r="H50" s="338"/>
      <c r="I50" s="338"/>
      <c r="J50" s="338"/>
      <c r="K50" s="338"/>
      <c r="L50" s="338"/>
      <c r="M50" s="339"/>
    </row>
    <row r="51" spans="2:19" ht="15.75">
      <c r="B51" s="181">
        <v>2</v>
      </c>
      <c r="C51" s="338"/>
      <c r="D51" s="338"/>
      <c r="E51" s="338"/>
      <c r="F51" s="338"/>
      <c r="G51" s="338"/>
      <c r="H51" s="338"/>
      <c r="I51" s="338"/>
      <c r="J51" s="338"/>
      <c r="K51" s="338"/>
      <c r="L51" s="338"/>
      <c r="M51" s="339"/>
    </row>
    <row r="52" spans="2:19" ht="15.75">
      <c r="B52" s="181">
        <v>3</v>
      </c>
      <c r="C52" s="338"/>
      <c r="D52" s="338"/>
      <c r="E52" s="338"/>
      <c r="F52" s="338"/>
      <c r="G52" s="338"/>
      <c r="H52" s="338"/>
      <c r="I52" s="338"/>
      <c r="J52" s="338"/>
      <c r="K52" s="338"/>
      <c r="L52" s="338"/>
      <c r="M52" s="339"/>
    </row>
    <row r="53" spans="2:19" ht="15.75">
      <c r="B53" s="181">
        <v>4</v>
      </c>
      <c r="C53" s="338"/>
      <c r="D53" s="338"/>
      <c r="E53" s="338"/>
      <c r="F53" s="338"/>
      <c r="G53" s="338"/>
      <c r="H53" s="338"/>
      <c r="I53" s="338"/>
      <c r="J53" s="338"/>
      <c r="K53" s="338"/>
      <c r="L53" s="338"/>
      <c r="M53" s="339"/>
    </row>
    <row r="54" spans="2:19" ht="15.75">
      <c r="B54" s="181">
        <v>5</v>
      </c>
      <c r="C54" s="338"/>
      <c r="D54" s="338"/>
      <c r="E54" s="338"/>
      <c r="F54" s="338"/>
      <c r="G54" s="338"/>
      <c r="H54" s="338"/>
      <c r="I54" s="338"/>
      <c r="J54" s="338"/>
      <c r="K54" s="338"/>
      <c r="L54" s="338"/>
      <c r="M54" s="339"/>
    </row>
    <row r="55" spans="2:19" ht="15.75">
      <c r="B55" s="181">
        <v>6</v>
      </c>
      <c r="C55" s="338"/>
      <c r="D55" s="338"/>
      <c r="E55" s="338"/>
      <c r="F55" s="338"/>
      <c r="G55" s="338"/>
      <c r="H55" s="338"/>
      <c r="I55" s="338"/>
      <c r="J55" s="338"/>
      <c r="K55" s="338"/>
      <c r="L55" s="338"/>
      <c r="M55" s="339"/>
    </row>
    <row r="56" spans="2:19" ht="16.5" thickBot="1">
      <c r="B56" s="182">
        <v>7</v>
      </c>
      <c r="C56" s="330"/>
      <c r="D56" s="330"/>
      <c r="E56" s="330"/>
      <c r="F56" s="330"/>
      <c r="G56" s="330"/>
      <c r="H56" s="330"/>
      <c r="I56" s="330"/>
      <c r="J56" s="330"/>
      <c r="K56" s="330"/>
      <c r="L56" s="330"/>
      <c r="M56" s="331"/>
    </row>
    <row r="58" spans="2:19" ht="20.25" customHeight="1">
      <c r="B58" s="404" t="s">
        <v>474</v>
      </c>
      <c r="C58" s="404"/>
      <c r="D58" s="404"/>
      <c r="E58" s="404"/>
      <c r="F58" s="404"/>
      <c r="G58" s="404"/>
      <c r="H58" s="404"/>
      <c r="I58" s="404"/>
      <c r="J58" s="404"/>
      <c r="K58" s="404"/>
      <c r="L58" s="404"/>
      <c r="M58" s="404"/>
      <c r="N58" s="404"/>
      <c r="O58" s="404"/>
      <c r="P58" s="404"/>
      <c r="Q58" s="404"/>
      <c r="R58" s="404"/>
      <c r="S58" s="404"/>
    </row>
    <row r="59" spans="2:19" ht="16.5" thickBot="1">
      <c r="B59" s="187"/>
      <c r="C59" s="187"/>
      <c r="D59" s="18"/>
      <c r="E59" s="188"/>
      <c r="F59" s="188"/>
      <c r="G59" s="188"/>
      <c r="H59" s="188"/>
      <c r="I59" s="188"/>
      <c r="J59" s="188"/>
      <c r="K59" s="18"/>
      <c r="L59" s="235"/>
      <c r="M59" s="235"/>
      <c r="N59" s="235"/>
      <c r="O59" s="235"/>
      <c r="P59" s="235"/>
      <c r="Q59" s="235"/>
      <c r="R59" s="235"/>
      <c r="S59" s="235"/>
    </row>
    <row r="60" spans="2:19" ht="27" thickBot="1">
      <c r="B60" s="405">
        <f>+D7</f>
        <v>0</v>
      </c>
      <c r="C60" s="406"/>
      <c r="D60" s="407"/>
      <c r="E60" s="412" t="s">
        <v>106</v>
      </c>
      <c r="F60" s="413"/>
      <c r="G60" s="413"/>
      <c r="H60" s="413"/>
      <c r="I60" s="413"/>
      <c r="J60" s="413"/>
      <c r="K60" s="414"/>
      <c r="L60" s="189"/>
      <c r="M60" s="415" t="s">
        <v>427</v>
      </c>
      <c r="N60" s="416"/>
      <c r="O60" s="416"/>
      <c r="P60" s="416"/>
      <c r="Q60" s="416"/>
      <c r="R60" s="416"/>
      <c r="S60" s="417"/>
    </row>
    <row r="61" spans="2:19" ht="16.5" thickBot="1">
      <c r="B61" s="408"/>
      <c r="C61" s="409"/>
      <c r="D61" s="410"/>
      <c r="E61" s="299">
        <v>1</v>
      </c>
      <c r="F61" s="300">
        <v>2</v>
      </c>
      <c r="G61" s="300">
        <v>3</v>
      </c>
      <c r="H61" s="300">
        <v>4</v>
      </c>
      <c r="I61" s="300">
        <v>5</v>
      </c>
      <c r="J61" s="300">
        <v>6</v>
      </c>
      <c r="K61" s="301">
        <v>7</v>
      </c>
      <c r="L61" s="235"/>
      <c r="M61" s="308">
        <v>1</v>
      </c>
      <c r="N61" s="309">
        <v>2</v>
      </c>
      <c r="O61" s="309">
        <v>3</v>
      </c>
      <c r="P61" s="309">
        <v>4</v>
      </c>
      <c r="Q61" s="309">
        <v>5</v>
      </c>
      <c r="R61" s="309">
        <v>6</v>
      </c>
      <c r="S61" s="310">
        <v>7</v>
      </c>
    </row>
    <row r="62" spans="2:19" ht="63.75" customHeight="1" thickBot="1">
      <c r="B62" s="408"/>
      <c r="C62" s="409"/>
      <c r="D62" s="411"/>
      <c r="E62" s="304" t="str">
        <f>+IF('Contexto Proceso'!$C95="","",'Contexto Proceso'!$C95)</f>
        <v/>
      </c>
      <c r="F62" s="305"/>
      <c r="G62" s="305"/>
      <c r="H62" s="305"/>
      <c r="I62" s="305"/>
      <c r="J62" s="305"/>
      <c r="K62" s="306"/>
      <c r="L62" s="235"/>
      <c r="M62" s="311"/>
      <c r="N62" s="312"/>
      <c r="O62" s="312"/>
      <c r="P62" s="312"/>
      <c r="Q62" s="312"/>
      <c r="R62" s="312"/>
      <c r="S62" s="313"/>
    </row>
    <row r="63" spans="2:19" ht="53.25" customHeight="1">
      <c r="B63" s="418" t="s">
        <v>428</v>
      </c>
      <c r="C63" s="213">
        <v>1</v>
      </c>
      <c r="D63" s="214"/>
      <c r="E63" s="302"/>
      <c r="F63" s="302"/>
      <c r="G63" s="302"/>
      <c r="H63" s="302"/>
      <c r="I63" s="302"/>
      <c r="J63" s="302"/>
      <c r="K63" s="303"/>
      <c r="L63" s="235"/>
      <c r="M63" s="307"/>
      <c r="N63" s="302"/>
      <c r="O63" s="302"/>
      <c r="P63" s="302"/>
      <c r="Q63" s="302"/>
      <c r="R63" s="302"/>
      <c r="S63" s="302"/>
    </row>
    <row r="64" spans="2:19" ht="53.25" customHeight="1">
      <c r="B64" s="418"/>
      <c r="C64" s="213">
        <v>2</v>
      </c>
      <c r="D64" s="214"/>
      <c r="E64" s="178"/>
      <c r="F64" s="178"/>
      <c r="G64" s="178"/>
      <c r="H64" s="178"/>
      <c r="I64" s="178"/>
      <c r="J64" s="178"/>
      <c r="K64" s="179"/>
      <c r="L64" s="235"/>
      <c r="M64" s="190"/>
      <c r="N64" s="178"/>
      <c r="O64" s="178"/>
      <c r="P64" s="178"/>
      <c r="Q64" s="178"/>
      <c r="R64" s="178"/>
      <c r="S64" s="178"/>
    </row>
    <row r="65" spans="2:19" ht="53.25" customHeight="1">
      <c r="B65" s="418"/>
      <c r="C65" s="213">
        <v>3</v>
      </c>
      <c r="D65" s="214"/>
      <c r="E65" s="178"/>
      <c r="F65" s="178"/>
      <c r="G65" s="178"/>
      <c r="H65" s="178"/>
      <c r="I65" s="178"/>
      <c r="J65" s="178"/>
      <c r="K65" s="179"/>
      <c r="L65" s="235"/>
      <c r="M65" s="190"/>
      <c r="N65" s="178"/>
      <c r="O65" s="178"/>
      <c r="P65" s="178"/>
      <c r="Q65" s="178"/>
      <c r="R65" s="178"/>
      <c r="S65" s="178"/>
    </row>
    <row r="66" spans="2:19" ht="53.25" customHeight="1">
      <c r="B66" s="418"/>
      <c r="C66" s="213">
        <v>4</v>
      </c>
      <c r="D66" s="214"/>
      <c r="E66" s="178"/>
      <c r="F66" s="178"/>
      <c r="G66" s="178"/>
      <c r="H66" s="178"/>
      <c r="I66" s="178"/>
      <c r="J66" s="178"/>
      <c r="K66" s="179"/>
      <c r="L66" s="235"/>
      <c r="M66" s="190"/>
      <c r="N66" s="178"/>
      <c r="O66" s="178"/>
      <c r="P66" s="178"/>
      <c r="Q66" s="178"/>
      <c r="R66" s="178"/>
      <c r="S66" s="178"/>
    </row>
    <row r="67" spans="2:19" ht="53.25" customHeight="1">
      <c r="B67" s="418"/>
      <c r="C67" s="213">
        <v>5</v>
      </c>
      <c r="D67" s="214"/>
      <c r="E67" s="178"/>
      <c r="F67" s="178"/>
      <c r="G67" s="178"/>
      <c r="H67" s="178"/>
      <c r="I67" s="178"/>
      <c r="J67" s="178"/>
      <c r="K67" s="179"/>
      <c r="L67" s="235"/>
      <c r="M67" s="190"/>
      <c r="N67" s="178"/>
      <c r="O67" s="178"/>
      <c r="P67" s="178"/>
      <c r="Q67" s="178"/>
      <c r="R67" s="178"/>
      <c r="S67" s="178"/>
    </row>
    <row r="68" spans="2:19" ht="53.25" customHeight="1">
      <c r="B68" s="418"/>
      <c r="C68" s="213">
        <v>6</v>
      </c>
      <c r="D68" s="214"/>
      <c r="E68" s="178"/>
      <c r="F68" s="178"/>
      <c r="G68" s="178"/>
      <c r="H68" s="178"/>
      <c r="I68" s="178"/>
      <c r="J68" s="178"/>
      <c r="K68" s="179"/>
      <c r="L68" s="235"/>
      <c r="M68" s="190"/>
      <c r="N68" s="178"/>
      <c r="O68" s="178"/>
      <c r="P68" s="178"/>
      <c r="Q68" s="178"/>
      <c r="R68" s="178"/>
      <c r="S68" s="178"/>
    </row>
    <row r="69" spans="2:19" ht="53.25" customHeight="1" thickBot="1">
      <c r="B69" s="418"/>
      <c r="C69" s="213">
        <v>7</v>
      </c>
      <c r="D69" s="214" t="str">
        <f>+IF('Contexto Proceso'!$C83="","",'Contexto Proceso'!$C83)</f>
        <v/>
      </c>
      <c r="E69" s="178"/>
      <c r="F69" s="178"/>
      <c r="G69" s="178"/>
      <c r="H69" s="178"/>
      <c r="I69" s="178"/>
      <c r="J69" s="178"/>
      <c r="K69" s="179"/>
      <c r="L69" s="233"/>
      <c r="M69" s="191"/>
      <c r="N69" s="192"/>
      <c r="O69" s="192"/>
      <c r="P69" s="192"/>
      <c r="Q69" s="192"/>
      <c r="R69" s="192"/>
      <c r="S69" s="192"/>
    </row>
    <row r="70" spans="2:19" ht="53.25" customHeight="1" thickBot="1">
      <c r="B70" s="419"/>
      <c r="C70" s="399" t="s">
        <v>372</v>
      </c>
      <c r="D70" s="420"/>
      <c r="E70" s="421">
        <f>+SUM(E63:K69)</f>
        <v>0</v>
      </c>
      <c r="F70" s="421"/>
      <c r="G70" s="421"/>
      <c r="H70" s="421"/>
      <c r="I70" s="421"/>
      <c r="J70" s="421"/>
      <c r="K70" s="422"/>
      <c r="L70" s="193"/>
      <c r="M70" s="423">
        <f>+SUM(M63:S69)</f>
        <v>0</v>
      </c>
      <c r="N70" s="424"/>
      <c r="O70" s="424"/>
      <c r="P70" s="424"/>
      <c r="Q70" s="424"/>
      <c r="R70" s="424"/>
      <c r="S70" s="424"/>
    </row>
    <row r="71" spans="2:19" ht="16.5" thickBot="1">
      <c r="B71" s="194"/>
      <c r="C71" s="285"/>
      <c r="D71" s="285"/>
      <c r="E71" s="195"/>
      <c r="F71" s="195"/>
      <c r="G71" s="195"/>
      <c r="H71" s="195"/>
      <c r="I71" s="195"/>
      <c r="J71" s="195"/>
      <c r="K71" s="195"/>
      <c r="L71" s="233"/>
      <c r="M71" s="195"/>
      <c r="N71" s="195"/>
      <c r="O71" s="195"/>
      <c r="P71" s="195"/>
      <c r="Q71" s="195"/>
      <c r="R71" s="195"/>
      <c r="S71" s="195"/>
    </row>
    <row r="72" spans="2:19" ht="53.25" customHeight="1">
      <c r="B72" s="397" t="s">
        <v>429</v>
      </c>
      <c r="C72" s="217">
        <v>1</v>
      </c>
      <c r="D72" s="216"/>
      <c r="E72" s="196"/>
      <c r="F72" s="196"/>
      <c r="G72" s="196"/>
      <c r="H72" s="196"/>
      <c r="I72" s="196"/>
      <c r="J72" s="196"/>
      <c r="K72" s="196"/>
      <c r="L72" s="235"/>
      <c r="M72" s="197"/>
      <c r="N72" s="196"/>
      <c r="O72" s="196"/>
      <c r="P72" s="196"/>
      <c r="Q72" s="196"/>
      <c r="R72" s="196"/>
      <c r="S72" s="196"/>
    </row>
    <row r="73" spans="2:19" ht="53.25" customHeight="1">
      <c r="B73" s="397"/>
      <c r="C73" s="215">
        <v>2</v>
      </c>
      <c r="D73" s="216"/>
      <c r="E73" s="178"/>
      <c r="F73" s="178"/>
      <c r="G73" s="178"/>
      <c r="H73" s="178"/>
      <c r="I73" s="178"/>
      <c r="J73" s="178"/>
      <c r="K73" s="178"/>
      <c r="L73" s="235"/>
      <c r="M73" s="190"/>
      <c r="N73" s="178"/>
      <c r="O73" s="178"/>
      <c r="P73" s="178"/>
      <c r="Q73" s="178"/>
      <c r="R73" s="178"/>
      <c r="S73" s="178"/>
    </row>
    <row r="74" spans="2:19" ht="53.25" customHeight="1">
      <c r="B74" s="397"/>
      <c r="C74" s="215">
        <v>3</v>
      </c>
      <c r="D74" s="216"/>
      <c r="E74" s="178"/>
      <c r="F74" s="178"/>
      <c r="G74" s="178"/>
      <c r="H74" s="178"/>
      <c r="I74" s="178"/>
      <c r="J74" s="178"/>
      <c r="K74" s="178"/>
      <c r="L74" s="235"/>
      <c r="M74" s="190"/>
      <c r="N74" s="178"/>
      <c r="O74" s="178"/>
      <c r="P74" s="178"/>
      <c r="Q74" s="178"/>
      <c r="R74" s="178"/>
      <c r="S74" s="178"/>
    </row>
    <row r="75" spans="2:19" ht="53.25" customHeight="1">
      <c r="B75" s="397"/>
      <c r="C75" s="215">
        <v>4</v>
      </c>
      <c r="D75" s="216"/>
      <c r="E75" s="178"/>
      <c r="F75" s="178"/>
      <c r="G75" s="178"/>
      <c r="H75" s="178"/>
      <c r="I75" s="178"/>
      <c r="J75" s="178"/>
      <c r="K75" s="178"/>
      <c r="L75" s="235"/>
      <c r="M75" s="190"/>
      <c r="N75" s="178"/>
      <c r="O75" s="178"/>
      <c r="P75" s="178"/>
      <c r="Q75" s="178"/>
      <c r="R75" s="178"/>
      <c r="S75" s="178"/>
    </row>
    <row r="76" spans="2:19" ht="53.25" customHeight="1">
      <c r="B76" s="397"/>
      <c r="C76" s="215">
        <v>5</v>
      </c>
      <c r="D76" s="216"/>
      <c r="E76" s="178"/>
      <c r="F76" s="178"/>
      <c r="G76" s="178"/>
      <c r="H76" s="178"/>
      <c r="I76" s="178"/>
      <c r="J76" s="178"/>
      <c r="K76" s="178"/>
      <c r="L76" s="235"/>
      <c r="M76" s="190"/>
      <c r="N76" s="178"/>
      <c r="O76" s="178"/>
      <c r="P76" s="178"/>
      <c r="Q76" s="178"/>
      <c r="R76" s="178"/>
      <c r="S76" s="178"/>
    </row>
    <row r="77" spans="2:19" ht="53.25" customHeight="1">
      <c r="B77" s="397"/>
      <c r="C77" s="215">
        <v>6</v>
      </c>
      <c r="D77" s="216"/>
      <c r="E77" s="178"/>
      <c r="F77" s="178"/>
      <c r="G77" s="178"/>
      <c r="H77" s="178"/>
      <c r="I77" s="178"/>
      <c r="J77" s="178"/>
      <c r="K77" s="178"/>
      <c r="L77" s="235"/>
      <c r="M77" s="190"/>
      <c r="N77" s="178"/>
      <c r="O77" s="178"/>
      <c r="P77" s="178"/>
      <c r="Q77" s="178"/>
      <c r="R77" s="178"/>
      <c r="S77" s="178"/>
    </row>
    <row r="78" spans="2:19" ht="53.25" customHeight="1">
      <c r="B78" s="397"/>
      <c r="C78" s="215">
        <v>7</v>
      </c>
      <c r="D78" s="216"/>
      <c r="E78" s="178"/>
      <c r="F78" s="178"/>
      <c r="G78" s="178"/>
      <c r="H78" s="178"/>
      <c r="I78" s="178"/>
      <c r="J78" s="178"/>
      <c r="K78" s="178"/>
      <c r="L78" s="235"/>
      <c r="M78" s="190"/>
      <c r="N78" s="178"/>
      <c r="O78" s="178"/>
      <c r="P78" s="178"/>
      <c r="Q78" s="178"/>
      <c r="R78" s="178"/>
      <c r="S78" s="178"/>
    </row>
    <row r="79" spans="2:19" ht="19.5" thickBot="1">
      <c r="B79" s="398"/>
      <c r="C79" s="399" t="s">
        <v>372</v>
      </c>
      <c r="D79" s="399"/>
      <c r="E79" s="400">
        <f>+SUM(E72:K78)</f>
        <v>0</v>
      </c>
      <c r="F79" s="400"/>
      <c r="G79" s="400"/>
      <c r="H79" s="400"/>
      <c r="I79" s="400"/>
      <c r="J79" s="400"/>
      <c r="K79" s="400"/>
      <c r="L79" s="193"/>
      <c r="M79" s="401">
        <f>+SUM(M72:S78)</f>
        <v>0</v>
      </c>
      <c r="N79" s="402"/>
      <c r="O79" s="402"/>
      <c r="P79" s="402"/>
      <c r="Q79" s="402"/>
      <c r="R79" s="402"/>
      <c r="S79" s="402"/>
    </row>
    <row r="80" spans="2:19" ht="15.75">
      <c r="B80" s="194"/>
      <c r="C80" s="285"/>
      <c r="D80" s="285"/>
      <c r="E80" s="195"/>
      <c r="F80" s="195"/>
      <c r="G80" s="195"/>
      <c r="H80" s="195"/>
      <c r="I80" s="195"/>
      <c r="J80" s="195"/>
      <c r="K80" s="195"/>
      <c r="L80" s="233"/>
      <c r="M80" s="195"/>
      <c r="N80" s="195"/>
      <c r="O80" s="195"/>
      <c r="P80" s="195"/>
      <c r="Q80" s="195"/>
      <c r="R80" s="195"/>
      <c r="S80" s="195"/>
    </row>
    <row r="81" spans="2:19" ht="25.5">
      <c r="B81" s="403" t="s">
        <v>430</v>
      </c>
      <c r="C81" s="403"/>
      <c r="D81" s="403"/>
      <c r="E81" s="403"/>
      <c r="F81" s="403"/>
      <c r="G81" s="403"/>
      <c r="H81" s="403"/>
      <c r="I81" s="403"/>
      <c r="J81" s="403"/>
      <c r="K81" s="403"/>
      <c r="L81" s="403"/>
      <c r="M81" s="403"/>
      <c r="N81" s="403"/>
      <c r="O81" s="403"/>
      <c r="P81" s="403"/>
      <c r="Q81" s="403"/>
      <c r="R81" s="403"/>
      <c r="S81" s="403"/>
    </row>
    <row r="82" spans="2:19" ht="16.5" thickBot="1">
      <c r="B82" s="198"/>
      <c r="C82" s="198"/>
      <c r="D82" s="198"/>
      <c r="E82" s="285"/>
      <c r="F82" s="285"/>
      <c r="G82" s="285"/>
      <c r="H82" s="285"/>
      <c r="I82" s="285"/>
      <c r="J82" s="285"/>
      <c r="K82" s="285"/>
      <c r="L82" s="285"/>
      <c r="M82" s="198"/>
      <c r="N82" s="199"/>
      <c r="O82" s="199"/>
      <c r="P82" s="199"/>
      <c r="Q82" s="199"/>
      <c r="R82" s="199"/>
      <c r="S82" s="199"/>
    </row>
    <row r="83" spans="2:19" ht="27" thickBot="1">
      <c r="B83" s="379" t="s">
        <v>367</v>
      </c>
      <c r="C83" s="380"/>
      <c r="D83" s="381"/>
      <c r="E83" s="385" t="s">
        <v>370</v>
      </c>
      <c r="F83" s="386"/>
      <c r="G83" s="386"/>
      <c r="H83" s="386"/>
      <c r="I83" s="386"/>
      <c r="J83" s="386"/>
      <c r="K83" s="387"/>
      <c r="L83" s="233"/>
      <c r="M83" s="388" t="s">
        <v>371</v>
      </c>
      <c r="N83" s="389"/>
      <c r="O83" s="389"/>
      <c r="P83" s="389"/>
      <c r="Q83" s="389"/>
      <c r="R83" s="389"/>
      <c r="S83" s="390"/>
    </row>
    <row r="84" spans="2:19" ht="41.25" customHeight="1" thickBot="1">
      <c r="B84" s="382"/>
      <c r="C84" s="383"/>
      <c r="D84" s="384"/>
      <c r="E84" s="289" t="str">
        <f>+E62</f>
        <v/>
      </c>
      <c r="F84" s="218">
        <f t="shared" ref="F84:S84" si="0">+F62</f>
        <v>0</v>
      </c>
      <c r="G84" s="218">
        <f t="shared" si="0"/>
        <v>0</v>
      </c>
      <c r="H84" s="218">
        <f t="shared" si="0"/>
        <v>0</v>
      </c>
      <c r="I84" s="218">
        <f t="shared" si="0"/>
        <v>0</v>
      </c>
      <c r="J84" s="218">
        <f t="shared" si="0"/>
        <v>0</v>
      </c>
      <c r="K84" s="219">
        <f t="shared" si="0"/>
        <v>0</v>
      </c>
      <c r="L84" s="233"/>
      <c r="M84" s="289">
        <f t="shared" si="0"/>
        <v>0</v>
      </c>
      <c r="N84" s="218">
        <f t="shared" si="0"/>
        <v>0</v>
      </c>
      <c r="O84" s="218">
        <f t="shared" si="0"/>
        <v>0</v>
      </c>
      <c r="P84" s="218">
        <f t="shared" si="0"/>
        <v>0</v>
      </c>
      <c r="Q84" s="218">
        <f t="shared" si="0"/>
        <v>0</v>
      </c>
      <c r="R84" s="218">
        <f t="shared" si="0"/>
        <v>0</v>
      </c>
      <c r="S84" s="219">
        <f t="shared" si="0"/>
        <v>0</v>
      </c>
    </row>
    <row r="85" spans="2:19" ht="16.5" thickBot="1">
      <c r="B85" s="200"/>
      <c r="C85" s="200"/>
      <c r="D85" s="200"/>
      <c r="E85" s="201"/>
      <c r="F85" s="201"/>
      <c r="G85" s="201"/>
      <c r="H85" s="201"/>
      <c r="I85" s="201"/>
      <c r="J85" s="201"/>
      <c r="K85" s="201"/>
      <c r="L85" s="233"/>
      <c r="M85" s="202"/>
      <c r="N85" s="202"/>
      <c r="O85" s="202"/>
      <c r="P85" s="202"/>
      <c r="Q85" s="202"/>
      <c r="R85" s="202"/>
      <c r="S85" s="202"/>
    </row>
    <row r="86" spans="2:19" ht="26.25" thickBot="1">
      <c r="B86" s="203"/>
      <c r="C86" s="203"/>
      <c r="D86" s="203"/>
      <c r="E86" s="391" t="s">
        <v>431</v>
      </c>
      <c r="F86" s="392"/>
      <c r="G86" s="392"/>
      <c r="H86" s="392"/>
      <c r="I86" s="392"/>
      <c r="J86" s="392"/>
      <c r="K86" s="393"/>
      <c r="L86" s="233"/>
      <c r="M86" s="394" t="s">
        <v>432</v>
      </c>
      <c r="N86" s="395"/>
      <c r="O86" s="395"/>
      <c r="P86" s="395"/>
      <c r="Q86" s="395"/>
      <c r="R86" s="395"/>
      <c r="S86" s="396"/>
    </row>
    <row r="87" spans="2:19" ht="38.25" customHeight="1">
      <c r="B87" s="367" t="s">
        <v>368</v>
      </c>
      <c r="C87" s="290">
        <v>1</v>
      </c>
      <c r="D87" s="204">
        <f>+D63</f>
        <v>0</v>
      </c>
      <c r="E87" s="348"/>
      <c r="F87" s="349"/>
      <c r="G87" s="349"/>
      <c r="H87" s="349"/>
      <c r="I87" s="349"/>
      <c r="J87" s="349"/>
      <c r="K87" s="350"/>
      <c r="L87" s="233"/>
      <c r="M87" s="370"/>
      <c r="N87" s="349"/>
      <c r="O87" s="349"/>
      <c r="P87" s="349"/>
      <c r="Q87" s="349"/>
      <c r="R87" s="349"/>
      <c r="S87" s="350"/>
    </row>
    <row r="88" spans="2:19" ht="38.25" customHeight="1">
      <c r="B88" s="368"/>
      <c r="C88" s="205">
        <v>2</v>
      </c>
      <c r="D88" s="291">
        <f t="shared" ref="D88:D92" si="1">+D64</f>
        <v>0</v>
      </c>
      <c r="E88" s="351"/>
      <c r="F88" s="351"/>
      <c r="G88" s="351"/>
      <c r="H88" s="351"/>
      <c r="I88" s="351"/>
      <c r="J88" s="351"/>
      <c r="K88" s="352"/>
      <c r="L88" s="233"/>
      <c r="M88" s="371"/>
      <c r="N88" s="351"/>
      <c r="O88" s="351"/>
      <c r="P88" s="351"/>
      <c r="Q88" s="351"/>
      <c r="R88" s="351"/>
      <c r="S88" s="352"/>
    </row>
    <row r="89" spans="2:19" ht="38.25" customHeight="1">
      <c r="B89" s="368"/>
      <c r="C89" s="205">
        <v>3</v>
      </c>
      <c r="D89" s="291">
        <f t="shared" si="1"/>
        <v>0</v>
      </c>
      <c r="E89" s="351"/>
      <c r="F89" s="351"/>
      <c r="G89" s="351"/>
      <c r="H89" s="351"/>
      <c r="I89" s="351"/>
      <c r="J89" s="351"/>
      <c r="K89" s="352"/>
      <c r="L89" s="233"/>
      <c r="M89" s="371"/>
      <c r="N89" s="351"/>
      <c r="O89" s="351"/>
      <c r="P89" s="351"/>
      <c r="Q89" s="351"/>
      <c r="R89" s="351"/>
      <c r="S89" s="352"/>
    </row>
    <row r="90" spans="2:19" ht="38.25" customHeight="1">
      <c r="B90" s="368"/>
      <c r="C90" s="205">
        <v>4</v>
      </c>
      <c r="D90" s="291">
        <f t="shared" si="1"/>
        <v>0</v>
      </c>
      <c r="E90" s="351"/>
      <c r="F90" s="351"/>
      <c r="G90" s="351"/>
      <c r="H90" s="351"/>
      <c r="I90" s="351"/>
      <c r="J90" s="351"/>
      <c r="K90" s="352"/>
      <c r="L90" s="233"/>
      <c r="M90" s="371"/>
      <c r="N90" s="351"/>
      <c r="O90" s="351"/>
      <c r="P90" s="351"/>
      <c r="Q90" s="351"/>
      <c r="R90" s="351"/>
      <c r="S90" s="352"/>
    </row>
    <row r="91" spans="2:19" ht="38.25" customHeight="1">
      <c r="B91" s="368"/>
      <c r="C91" s="205">
        <v>5</v>
      </c>
      <c r="D91" s="291">
        <f t="shared" si="1"/>
        <v>0</v>
      </c>
      <c r="E91" s="351"/>
      <c r="F91" s="351"/>
      <c r="G91" s="351"/>
      <c r="H91" s="351"/>
      <c r="I91" s="351"/>
      <c r="J91" s="351"/>
      <c r="K91" s="352"/>
      <c r="L91" s="233"/>
      <c r="M91" s="371"/>
      <c r="N91" s="351"/>
      <c r="O91" s="351"/>
      <c r="P91" s="351"/>
      <c r="Q91" s="351"/>
      <c r="R91" s="351"/>
      <c r="S91" s="352"/>
    </row>
    <row r="92" spans="2:19" ht="38.25" customHeight="1">
      <c r="B92" s="368"/>
      <c r="C92" s="205">
        <v>6</v>
      </c>
      <c r="D92" s="291">
        <f t="shared" si="1"/>
        <v>0</v>
      </c>
      <c r="E92" s="351"/>
      <c r="F92" s="351"/>
      <c r="G92" s="351"/>
      <c r="H92" s="351"/>
      <c r="I92" s="351"/>
      <c r="J92" s="351"/>
      <c r="K92" s="352"/>
      <c r="L92" s="233"/>
      <c r="M92" s="371"/>
      <c r="N92" s="351"/>
      <c r="O92" s="351"/>
      <c r="P92" s="351"/>
      <c r="Q92" s="351"/>
      <c r="R92" s="351"/>
      <c r="S92" s="352"/>
    </row>
    <row r="93" spans="2:19" ht="38.25" customHeight="1" thickBot="1">
      <c r="B93" s="369"/>
      <c r="C93" s="206">
        <v>7</v>
      </c>
      <c r="D93" s="292" t="str">
        <f>+D69</f>
        <v/>
      </c>
      <c r="E93" s="353"/>
      <c r="F93" s="353"/>
      <c r="G93" s="353"/>
      <c r="H93" s="353"/>
      <c r="I93" s="353"/>
      <c r="J93" s="353"/>
      <c r="K93" s="354"/>
      <c r="L93" s="233"/>
      <c r="M93" s="372"/>
      <c r="N93" s="353"/>
      <c r="O93" s="353"/>
      <c r="P93" s="353"/>
      <c r="Q93" s="353"/>
      <c r="R93" s="353"/>
      <c r="S93" s="354"/>
    </row>
    <row r="94" spans="2:19" ht="16.5" thickBot="1">
      <c r="B94" s="207"/>
      <c r="C94" s="208"/>
      <c r="D94" s="209"/>
      <c r="E94" s="210"/>
      <c r="F94" s="210"/>
      <c r="G94" s="210"/>
      <c r="H94" s="210"/>
      <c r="I94" s="210"/>
      <c r="J94" s="210"/>
      <c r="K94" s="210"/>
      <c r="L94" s="233"/>
      <c r="M94" s="210"/>
      <c r="N94" s="210"/>
      <c r="O94" s="210"/>
      <c r="P94" s="210"/>
      <c r="Q94" s="210"/>
      <c r="R94" s="210"/>
      <c r="S94" s="210"/>
    </row>
    <row r="95" spans="2:19" ht="26.25" thickBot="1">
      <c r="B95" s="207"/>
      <c r="C95" s="208"/>
      <c r="D95" s="209"/>
      <c r="E95" s="373" t="s">
        <v>433</v>
      </c>
      <c r="F95" s="374"/>
      <c r="G95" s="374"/>
      <c r="H95" s="374"/>
      <c r="I95" s="374"/>
      <c r="J95" s="374"/>
      <c r="K95" s="375"/>
      <c r="L95" s="211"/>
      <c r="M95" s="376" t="s">
        <v>434</v>
      </c>
      <c r="N95" s="377"/>
      <c r="O95" s="377"/>
      <c r="P95" s="377"/>
      <c r="Q95" s="377"/>
      <c r="R95" s="377"/>
      <c r="S95" s="378"/>
    </row>
    <row r="96" spans="2:19" ht="38.25" customHeight="1">
      <c r="B96" s="345" t="s">
        <v>369</v>
      </c>
      <c r="C96" s="293">
        <v>1</v>
      </c>
      <c r="D96" s="296">
        <f>+D72</f>
        <v>0</v>
      </c>
      <c r="E96" s="348"/>
      <c r="F96" s="349"/>
      <c r="G96" s="349"/>
      <c r="H96" s="349"/>
      <c r="I96" s="349"/>
      <c r="J96" s="349"/>
      <c r="K96" s="350"/>
      <c r="L96" s="233"/>
      <c r="M96" s="355"/>
      <c r="N96" s="356"/>
      <c r="O96" s="356"/>
      <c r="P96" s="356"/>
      <c r="Q96" s="356"/>
      <c r="R96" s="356"/>
      <c r="S96" s="357"/>
    </row>
    <row r="97" spans="2:19" ht="38.25" customHeight="1">
      <c r="B97" s="346"/>
      <c r="C97" s="294">
        <v>2</v>
      </c>
      <c r="D97" s="297">
        <f t="shared" ref="D97:D102" si="2">+D73</f>
        <v>0</v>
      </c>
      <c r="E97" s="351"/>
      <c r="F97" s="351"/>
      <c r="G97" s="351"/>
      <c r="H97" s="351"/>
      <c r="I97" s="351"/>
      <c r="J97" s="351"/>
      <c r="K97" s="352"/>
      <c r="L97" s="233"/>
      <c r="M97" s="358"/>
      <c r="N97" s="359"/>
      <c r="O97" s="359"/>
      <c r="P97" s="359"/>
      <c r="Q97" s="359"/>
      <c r="R97" s="359"/>
      <c r="S97" s="360"/>
    </row>
    <row r="98" spans="2:19" ht="38.25" customHeight="1">
      <c r="B98" s="346"/>
      <c r="C98" s="294">
        <v>3</v>
      </c>
      <c r="D98" s="297">
        <f t="shared" si="2"/>
        <v>0</v>
      </c>
      <c r="E98" s="351"/>
      <c r="F98" s="351"/>
      <c r="G98" s="351"/>
      <c r="H98" s="351"/>
      <c r="I98" s="351"/>
      <c r="J98" s="351"/>
      <c r="K98" s="352"/>
      <c r="L98" s="233"/>
      <c r="M98" s="358"/>
      <c r="N98" s="359"/>
      <c r="O98" s="359"/>
      <c r="P98" s="359"/>
      <c r="Q98" s="359"/>
      <c r="R98" s="359"/>
      <c r="S98" s="360"/>
    </row>
    <row r="99" spans="2:19" ht="38.25" customHeight="1">
      <c r="B99" s="346"/>
      <c r="C99" s="294">
        <v>4</v>
      </c>
      <c r="D99" s="297">
        <f t="shared" si="2"/>
        <v>0</v>
      </c>
      <c r="E99" s="351"/>
      <c r="F99" s="351"/>
      <c r="G99" s="351"/>
      <c r="H99" s="351"/>
      <c r="I99" s="351"/>
      <c r="J99" s="351"/>
      <c r="K99" s="352"/>
      <c r="L99" s="233"/>
      <c r="M99" s="358"/>
      <c r="N99" s="359"/>
      <c r="O99" s="359"/>
      <c r="P99" s="359"/>
      <c r="Q99" s="359"/>
      <c r="R99" s="359"/>
      <c r="S99" s="360"/>
    </row>
    <row r="100" spans="2:19" ht="38.25" customHeight="1">
      <c r="B100" s="346"/>
      <c r="C100" s="294">
        <v>5</v>
      </c>
      <c r="D100" s="297">
        <f t="shared" si="2"/>
        <v>0</v>
      </c>
      <c r="E100" s="351"/>
      <c r="F100" s="351"/>
      <c r="G100" s="351"/>
      <c r="H100" s="351"/>
      <c r="I100" s="351"/>
      <c r="J100" s="351"/>
      <c r="K100" s="352"/>
      <c r="L100" s="233"/>
      <c r="M100" s="358"/>
      <c r="N100" s="359"/>
      <c r="O100" s="359"/>
      <c r="P100" s="359"/>
      <c r="Q100" s="359"/>
      <c r="R100" s="359"/>
      <c r="S100" s="360"/>
    </row>
    <row r="101" spans="2:19" ht="38.25" customHeight="1">
      <c r="B101" s="346"/>
      <c r="C101" s="294">
        <v>6</v>
      </c>
      <c r="D101" s="297">
        <f t="shared" si="2"/>
        <v>0</v>
      </c>
      <c r="E101" s="351"/>
      <c r="F101" s="351"/>
      <c r="G101" s="351"/>
      <c r="H101" s="351"/>
      <c r="I101" s="351"/>
      <c r="J101" s="351"/>
      <c r="K101" s="352"/>
      <c r="L101" s="233"/>
      <c r="M101" s="358"/>
      <c r="N101" s="359"/>
      <c r="O101" s="359"/>
      <c r="P101" s="359"/>
      <c r="Q101" s="359"/>
      <c r="R101" s="359"/>
      <c r="S101" s="360"/>
    </row>
    <row r="102" spans="2:19" ht="38.25" customHeight="1" thickBot="1">
      <c r="B102" s="347"/>
      <c r="C102" s="295">
        <v>7</v>
      </c>
      <c r="D102" s="298">
        <f t="shared" si="2"/>
        <v>0</v>
      </c>
      <c r="E102" s="353"/>
      <c r="F102" s="353"/>
      <c r="G102" s="353"/>
      <c r="H102" s="353"/>
      <c r="I102" s="353"/>
      <c r="J102" s="353"/>
      <c r="K102" s="354"/>
      <c r="L102" s="233"/>
      <c r="M102" s="358"/>
      <c r="N102" s="359"/>
      <c r="O102" s="359"/>
      <c r="P102" s="359"/>
      <c r="Q102" s="359"/>
      <c r="R102" s="359"/>
      <c r="S102" s="360"/>
    </row>
  </sheetData>
  <sheetProtection formatCells="0"/>
  <mergeCells count="80">
    <mergeCell ref="B58:S58"/>
    <mergeCell ref="B60:D62"/>
    <mergeCell ref="E60:K60"/>
    <mergeCell ref="M60:S60"/>
    <mergeCell ref="B63:B70"/>
    <mergeCell ref="C70:D70"/>
    <mergeCell ref="E70:K70"/>
    <mergeCell ref="M70:S70"/>
    <mergeCell ref="M86:S86"/>
    <mergeCell ref="B72:B79"/>
    <mergeCell ref="C79:D79"/>
    <mergeCell ref="E79:K79"/>
    <mergeCell ref="M79:S79"/>
    <mergeCell ref="B81:S81"/>
    <mergeCell ref="B20:M20"/>
    <mergeCell ref="B96:B102"/>
    <mergeCell ref="E96:K102"/>
    <mergeCell ref="M96:S102"/>
    <mergeCell ref="C1:J1"/>
    <mergeCell ref="C2:J2"/>
    <mergeCell ref="C3:J3"/>
    <mergeCell ref="B87:B93"/>
    <mergeCell ref="E87:K93"/>
    <mergeCell ref="M87:S93"/>
    <mergeCell ref="E95:K95"/>
    <mergeCell ref="M95:S95"/>
    <mergeCell ref="B83:D84"/>
    <mergeCell ref="E83:K83"/>
    <mergeCell ref="M83:S83"/>
    <mergeCell ref="E86:K86"/>
    <mergeCell ref="B49:M49"/>
    <mergeCell ref="C50:M50"/>
    <mergeCell ref="B40:M40"/>
    <mergeCell ref="C41:M41"/>
    <mergeCell ref="C42:M42"/>
    <mergeCell ref="C51:M51"/>
    <mergeCell ref="C52:M52"/>
    <mergeCell ref="C53:M53"/>
    <mergeCell ref="C54:M54"/>
    <mergeCell ref="C55:M55"/>
    <mergeCell ref="C45:M45"/>
    <mergeCell ref="C46:M46"/>
    <mergeCell ref="C47:M47"/>
    <mergeCell ref="C34:M34"/>
    <mergeCell ref="C35:M35"/>
    <mergeCell ref="C36:M36"/>
    <mergeCell ref="C37:M37"/>
    <mergeCell ref="C38:M38"/>
    <mergeCell ref="E15:M15"/>
    <mergeCell ref="B7:D7"/>
    <mergeCell ref="E7:M7"/>
    <mergeCell ref="C43:M43"/>
    <mergeCell ref="C44:M44"/>
    <mergeCell ref="C28:M28"/>
    <mergeCell ref="C29:M29"/>
    <mergeCell ref="B31:M31"/>
    <mergeCell ref="C32:M32"/>
    <mergeCell ref="C33:M33"/>
    <mergeCell ref="B22:M22"/>
    <mergeCell ref="C23:M23"/>
    <mergeCell ref="C24:M24"/>
    <mergeCell ref="C25:M25"/>
    <mergeCell ref="C26:M26"/>
    <mergeCell ref="C27:M27"/>
    <mergeCell ref="L1:M1"/>
    <mergeCell ref="L2:M2"/>
    <mergeCell ref="L3:M3"/>
    <mergeCell ref="B17:M17"/>
    <mergeCell ref="C56:M56"/>
    <mergeCell ref="B9:D9"/>
    <mergeCell ref="B10:D10"/>
    <mergeCell ref="E9:M9"/>
    <mergeCell ref="E10:M10"/>
    <mergeCell ref="B11:D11"/>
    <mergeCell ref="E11:M11"/>
    <mergeCell ref="B12:D12"/>
    <mergeCell ref="E12:M12"/>
    <mergeCell ref="B13:D13"/>
    <mergeCell ref="E13:M13"/>
    <mergeCell ref="B15:D1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Datos!$AW$2:$AW$6</xm:f>
          </x14:formula1>
          <xm:sqref>M72:S78 E63:K69 M63:S69 E72:K78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Q231"/>
  <sheetViews>
    <sheetView showGridLines="0" view="pageBreakPreview" topLeftCell="A3" zoomScale="91" zoomScaleNormal="100" zoomScaleSheetLayoutView="91" workbookViewId="0">
      <selection activeCell="BC86" sqref="BC86:BG86"/>
    </sheetView>
  </sheetViews>
  <sheetFormatPr baseColWidth="10" defaultColWidth="11.5703125" defaultRowHeight="15"/>
  <cols>
    <col min="1" max="6" width="2.7109375" style="6" customWidth="1"/>
    <col min="7" max="7" width="3.140625" style="6" customWidth="1"/>
    <col min="8" max="8" width="4.42578125" style="6" customWidth="1"/>
    <col min="9" max="9" width="3.7109375" style="6" customWidth="1"/>
    <col min="10" max="10" width="2.7109375" style="6" customWidth="1"/>
    <col min="11" max="11" width="3.5703125" style="6" customWidth="1"/>
    <col min="12" max="12" width="3.42578125" style="6" customWidth="1"/>
    <col min="13" max="15" width="2.7109375" style="6" customWidth="1"/>
    <col min="16" max="17" width="4.7109375" style="6" customWidth="1"/>
    <col min="18" max="20" width="2.7109375" style="6" customWidth="1"/>
    <col min="21" max="21" width="4.28515625" style="6" customWidth="1"/>
    <col min="22" max="22" width="7.42578125" style="6" customWidth="1"/>
    <col min="23" max="23" width="5.28515625" style="6" customWidth="1"/>
    <col min="24" max="25" width="5" style="6" customWidth="1"/>
    <col min="26" max="26" width="6.28515625" style="6" customWidth="1"/>
    <col min="27" max="27" width="5" style="6" customWidth="1"/>
    <col min="28" max="37" width="5.42578125" style="6" customWidth="1"/>
    <col min="38" max="38" width="3.5703125" style="6" customWidth="1"/>
    <col min="39" max="39" width="5.28515625" style="6" customWidth="1"/>
    <col min="40" max="44" width="2.7109375" style="6" customWidth="1"/>
    <col min="45" max="45" width="6.85546875" style="6" customWidth="1"/>
    <col min="46" max="47" width="2.7109375" style="6" customWidth="1"/>
    <col min="48" max="48" width="4.7109375" style="6" customWidth="1"/>
    <col min="49" max="49" width="2.7109375" style="6" customWidth="1"/>
    <col min="50" max="50" width="3.28515625" style="6" customWidth="1"/>
    <col min="51" max="51" width="4" style="6" customWidth="1"/>
    <col min="52" max="53" width="2.7109375" style="6" customWidth="1"/>
    <col min="54" max="54" width="7.42578125" style="6" customWidth="1"/>
    <col min="55" max="58" width="2.7109375" style="6" customWidth="1"/>
    <col min="59" max="59" width="39.28515625" style="6" customWidth="1"/>
    <col min="60" max="60" width="2.7109375" style="6" customWidth="1"/>
    <col min="61" max="62" width="2.7109375" style="6" hidden="1" customWidth="1"/>
    <col min="63" max="63" width="31.140625" style="6" hidden="1" customWidth="1"/>
    <col min="64" max="68" width="27.85546875" style="6" hidden="1" customWidth="1"/>
    <col min="69" max="69" width="37.5703125" style="6" hidden="1" customWidth="1"/>
    <col min="70" max="70" width="11.5703125" style="6" hidden="1" customWidth="1"/>
    <col min="71" max="71" width="33.7109375" style="6" hidden="1" customWidth="1"/>
    <col min="72" max="72" width="24.5703125" style="6" hidden="1" customWidth="1"/>
    <col min="73" max="73" width="22" style="6" hidden="1" customWidth="1"/>
    <col min="74" max="74" width="22.42578125" style="6" hidden="1" customWidth="1"/>
    <col min="75" max="76" width="11.5703125" style="6" hidden="1" customWidth="1"/>
    <col min="77" max="77" width="40.42578125" style="6" hidden="1" customWidth="1"/>
    <col min="78" max="78" width="13.140625" style="6" hidden="1" customWidth="1"/>
    <col min="79" max="84" width="11.5703125" style="6" hidden="1" customWidth="1"/>
    <col min="85" max="85" width="36.7109375" style="6" hidden="1" customWidth="1"/>
    <col min="86" max="95" width="11.5703125" style="6" hidden="1" customWidth="1"/>
    <col min="96" max="116" width="11.5703125" style="6" customWidth="1"/>
    <col min="117" max="16384" width="11.5703125" style="6"/>
  </cols>
  <sheetData>
    <row r="1" spans="1:64" s="167" customFormat="1" ht="23.25" customHeight="1" thickBot="1">
      <c r="A1" s="633"/>
      <c r="B1" s="634"/>
      <c r="C1" s="634"/>
      <c r="D1" s="634"/>
      <c r="E1" s="634"/>
      <c r="F1" s="634"/>
      <c r="G1" s="634"/>
      <c r="H1" s="634"/>
      <c r="I1" s="634"/>
      <c r="J1" s="634"/>
      <c r="K1" s="634"/>
      <c r="L1" s="634"/>
      <c r="M1" s="634"/>
      <c r="N1" s="634"/>
      <c r="O1" s="634"/>
      <c r="P1" s="634"/>
      <c r="Q1" s="634"/>
      <c r="R1" s="165"/>
      <c r="S1" s="165"/>
      <c r="T1" s="165"/>
      <c r="U1" s="639" t="s">
        <v>364</v>
      </c>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40"/>
      <c r="BB1" s="641" t="s">
        <v>92</v>
      </c>
      <c r="BC1" s="641"/>
      <c r="BD1" s="641"/>
      <c r="BE1" s="641"/>
      <c r="BF1" s="641"/>
      <c r="BG1" s="166" t="s">
        <v>360</v>
      </c>
    </row>
    <row r="2" spans="1:64" s="167" customFormat="1" ht="23.25" customHeight="1">
      <c r="A2" s="635"/>
      <c r="B2" s="636"/>
      <c r="C2" s="636"/>
      <c r="D2" s="636"/>
      <c r="E2" s="636"/>
      <c r="F2" s="636"/>
      <c r="G2" s="636"/>
      <c r="H2" s="636"/>
      <c r="I2" s="636"/>
      <c r="J2" s="636"/>
      <c r="K2" s="636"/>
      <c r="L2" s="636"/>
      <c r="M2" s="636"/>
      <c r="N2" s="636"/>
      <c r="O2" s="636"/>
      <c r="P2" s="636"/>
      <c r="Q2" s="636"/>
      <c r="R2" s="7"/>
      <c r="S2" s="7"/>
      <c r="T2" s="7"/>
      <c r="U2" s="168"/>
      <c r="V2" s="642" t="s">
        <v>365</v>
      </c>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3"/>
      <c r="BB2" s="644" t="s">
        <v>93</v>
      </c>
      <c r="BC2" s="644"/>
      <c r="BD2" s="644"/>
      <c r="BE2" s="644"/>
      <c r="BF2" s="644"/>
      <c r="BG2" s="183">
        <v>3</v>
      </c>
    </row>
    <row r="3" spans="1:64" s="167" customFormat="1" ht="23.25" customHeight="1" thickBot="1">
      <c r="A3" s="637"/>
      <c r="B3" s="638"/>
      <c r="C3" s="638"/>
      <c r="D3" s="638"/>
      <c r="E3" s="638"/>
      <c r="F3" s="638"/>
      <c r="G3" s="638"/>
      <c r="H3" s="638"/>
      <c r="I3" s="638"/>
      <c r="J3" s="638"/>
      <c r="K3" s="638"/>
      <c r="L3" s="638"/>
      <c r="M3" s="638"/>
      <c r="N3" s="638"/>
      <c r="O3" s="638"/>
      <c r="P3" s="638"/>
      <c r="Q3" s="638"/>
      <c r="R3" s="170"/>
      <c r="S3" s="170"/>
      <c r="T3" s="170"/>
      <c r="U3" s="645" t="s">
        <v>366</v>
      </c>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6"/>
      <c r="BB3" s="647" t="s">
        <v>362</v>
      </c>
      <c r="BC3" s="647"/>
      <c r="BD3" s="647"/>
      <c r="BE3" s="647"/>
      <c r="BF3" s="647"/>
      <c r="BG3" s="184">
        <v>43867</v>
      </c>
    </row>
    <row r="4" spans="1:64" ht="15.6"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3"/>
    </row>
    <row r="5" spans="1:64" ht="31.15" customHeight="1">
      <c r="A5" s="10"/>
      <c r="B5" s="11"/>
      <c r="C5" s="12"/>
      <c r="D5" s="655" t="s">
        <v>4</v>
      </c>
      <c r="E5" s="655"/>
      <c r="F5" s="655"/>
      <c r="G5" s="655"/>
      <c r="H5" s="11"/>
      <c r="I5" s="11"/>
      <c r="J5" s="12"/>
      <c r="K5" s="656" t="str">
        <f>IF('Contexto Proceso'!$D$7="","",'Contexto Proceso'!$D$7)</f>
        <v/>
      </c>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13"/>
    </row>
    <row r="6" spans="1:64" ht="11.45" customHeight="1">
      <c r="A6" s="10"/>
      <c r="B6" s="11"/>
      <c r="C6" s="12"/>
      <c r="D6" s="12"/>
      <c r="E6" s="12"/>
      <c r="F6" s="12"/>
      <c r="G6" s="11"/>
      <c r="H6" s="12"/>
      <c r="I6" s="12"/>
      <c r="J6" s="12"/>
      <c r="K6" s="11"/>
      <c r="L6" s="11"/>
      <c r="M6" s="11"/>
      <c r="N6" s="11"/>
      <c r="O6" s="12"/>
      <c r="P6" s="128"/>
      <c r="Q6" s="128"/>
      <c r="R6" s="128"/>
      <c r="S6" s="128"/>
      <c r="T6" s="12"/>
      <c r="U6" s="12"/>
      <c r="V6" s="14"/>
      <c r="W6" s="14"/>
      <c r="X6" s="14"/>
      <c r="Y6" s="14"/>
      <c r="Z6" s="14"/>
      <c r="AA6" s="14"/>
      <c r="AB6" s="14"/>
      <c r="AC6" s="14"/>
      <c r="AD6" s="14"/>
      <c r="AE6" s="14"/>
      <c r="AF6" s="14"/>
      <c r="AG6" s="14"/>
      <c r="AH6" s="14"/>
      <c r="AI6" s="14"/>
      <c r="AJ6" s="14"/>
      <c r="AK6" s="14"/>
      <c r="AL6" s="14"/>
      <c r="AM6" s="14"/>
      <c r="AN6" s="14"/>
      <c r="AO6" s="14"/>
      <c r="AP6" s="14"/>
      <c r="AQ6" s="11"/>
      <c r="AR6" s="11"/>
      <c r="AS6" s="11"/>
      <c r="AT6" s="11"/>
      <c r="AU6" s="11"/>
      <c r="AV6" s="11"/>
      <c r="AW6" s="11"/>
      <c r="AX6" s="11"/>
      <c r="AY6" s="11"/>
      <c r="AZ6" s="11"/>
      <c r="BA6" s="11"/>
      <c r="BB6" s="11"/>
      <c r="BC6" s="11"/>
      <c r="BD6" s="11"/>
      <c r="BE6" s="11"/>
      <c r="BF6" s="11"/>
      <c r="BG6" s="13"/>
    </row>
    <row r="7" spans="1:64" ht="31.15" customHeight="1">
      <c r="A7" s="10"/>
      <c r="B7" s="11"/>
      <c r="C7" s="12"/>
      <c r="D7" s="655" t="s">
        <v>31</v>
      </c>
      <c r="E7" s="655"/>
      <c r="F7" s="655"/>
      <c r="G7" s="655"/>
      <c r="H7" s="11"/>
      <c r="I7" s="11"/>
      <c r="J7" s="15"/>
      <c r="K7" s="656" t="str">
        <f>IF('Contexto Proceso'!$D$15="","",'Contexto Proceso'!$D$15)</f>
        <v/>
      </c>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c r="BC7" s="656"/>
      <c r="BD7" s="656"/>
      <c r="BE7" s="656"/>
      <c r="BF7" s="656"/>
      <c r="BG7" s="13"/>
    </row>
    <row r="8" spans="1:64" ht="11.45" customHeight="1">
      <c r="A8" s="10"/>
      <c r="B8" s="11"/>
      <c r="C8" s="12"/>
      <c r="D8" s="128"/>
      <c r="E8" s="128"/>
      <c r="F8" s="128"/>
      <c r="G8" s="128"/>
      <c r="H8" s="11"/>
      <c r="I8" s="11"/>
      <c r="J8" s="15"/>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1"/>
      <c r="BD8" s="11"/>
      <c r="BE8" s="11"/>
      <c r="BF8" s="11"/>
      <c r="BG8" s="13"/>
    </row>
    <row r="9" spans="1:64" ht="31.15" customHeight="1">
      <c r="A9" s="10"/>
      <c r="B9" s="11"/>
      <c r="C9" s="12"/>
      <c r="D9" s="655" t="s">
        <v>30</v>
      </c>
      <c r="E9" s="655"/>
      <c r="F9" s="655"/>
      <c r="G9" s="655"/>
      <c r="H9" s="655"/>
      <c r="I9" s="655"/>
      <c r="J9" s="15"/>
      <c r="K9" s="652" t="e">
        <f>+#REF!</f>
        <v>#REF!</v>
      </c>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4"/>
      <c r="AK9" s="92"/>
      <c r="AL9" s="15"/>
      <c r="AM9" s="15"/>
      <c r="AN9" s="15"/>
      <c r="AO9" s="15"/>
      <c r="AP9" s="15"/>
      <c r="AQ9" s="657" t="s">
        <v>5</v>
      </c>
      <c r="AR9" s="657"/>
      <c r="AS9" s="657"/>
      <c r="AT9" s="657"/>
      <c r="AU9" s="657"/>
      <c r="AV9" s="657"/>
      <c r="AW9" s="658"/>
      <c r="AX9" s="659"/>
      <c r="AY9" s="660"/>
      <c r="AZ9" s="660"/>
      <c r="BA9" s="660"/>
      <c r="BB9" s="660"/>
      <c r="BC9" s="660"/>
      <c r="BD9" s="660"/>
      <c r="BE9" s="660"/>
      <c r="BF9" s="661"/>
      <c r="BG9" s="13"/>
    </row>
    <row r="10" spans="1:64" ht="23.45" hidden="1" customHeight="1">
      <c r="A10" s="10"/>
      <c r="B10" s="11"/>
      <c r="C10" s="12"/>
      <c r="D10" s="12"/>
      <c r="E10" s="12"/>
      <c r="F10" s="128"/>
      <c r="G10" s="128"/>
      <c r="H10" s="128"/>
      <c r="I10" s="128"/>
      <c r="J10" s="15"/>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650" t="s">
        <v>3</v>
      </c>
      <c r="AU10" s="650"/>
      <c r="AV10" s="650"/>
      <c r="AW10" s="650"/>
      <c r="AX10" s="650"/>
      <c r="AY10" s="650"/>
      <c r="AZ10" s="650"/>
      <c r="BA10" s="650"/>
      <c r="BB10" s="650"/>
      <c r="BC10" s="650"/>
      <c r="BD10" s="11"/>
      <c r="BE10" s="11"/>
      <c r="BF10" s="11"/>
      <c r="BG10" s="13"/>
    </row>
    <row r="11" spans="1:64" ht="23.45" customHeight="1">
      <c r="A11" s="10"/>
      <c r="B11" s="11"/>
      <c r="C11" s="12"/>
      <c r="D11" s="12"/>
      <c r="E11" s="12"/>
      <c r="F11" s="128"/>
      <c r="G11" s="128"/>
      <c r="H11" s="128"/>
      <c r="I11" s="128"/>
      <c r="J11" s="15"/>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6"/>
      <c r="AU11" s="16"/>
      <c r="AV11" s="16"/>
      <c r="AW11" s="16"/>
      <c r="AX11" s="16"/>
      <c r="AY11" s="16"/>
      <c r="AZ11" s="16"/>
      <c r="BA11" s="16"/>
      <c r="BB11" s="16"/>
      <c r="BC11" s="16"/>
      <c r="BD11" s="11"/>
      <c r="BE11" s="11"/>
      <c r="BF11" s="11"/>
      <c r="BG11" s="13"/>
      <c r="BJ11" s="220" t="s">
        <v>32</v>
      </c>
      <c r="BK11" s="17" t="s">
        <v>29</v>
      </c>
    </row>
    <row r="12" spans="1:64" ht="31.15" customHeight="1">
      <c r="A12" s="10"/>
      <c r="B12" s="11"/>
      <c r="C12" s="12"/>
      <c r="D12" s="11"/>
      <c r="E12" s="18"/>
      <c r="F12" s="18"/>
      <c r="G12" s="18"/>
      <c r="H12" s="18"/>
      <c r="I12" s="18"/>
      <c r="J12" s="18"/>
      <c r="K12" s="11"/>
      <c r="L12" s="18"/>
      <c r="M12" s="651" t="s">
        <v>119</v>
      </c>
      <c r="N12" s="651"/>
      <c r="O12" s="651"/>
      <c r="P12" s="651"/>
      <c r="Q12" s="651"/>
      <c r="R12" s="651"/>
      <c r="S12" s="651"/>
      <c r="T12" s="651"/>
      <c r="U12" s="18"/>
      <c r="V12" s="652" t="s">
        <v>146</v>
      </c>
      <c r="W12" s="653"/>
      <c r="X12" s="653"/>
      <c r="Y12" s="653"/>
      <c r="Z12" s="653"/>
      <c r="AA12" s="653"/>
      <c r="AB12" s="653"/>
      <c r="AC12" s="653"/>
      <c r="AD12" s="653"/>
      <c r="AE12" s="653"/>
      <c r="AF12" s="653"/>
      <c r="AG12" s="653"/>
      <c r="AH12" s="653"/>
      <c r="AI12" s="653"/>
      <c r="AJ12" s="654"/>
      <c r="AK12" s="228">
        <f>IF(V12=Datos!B2,1,IF(V12=Datos!B3,2,IF(V12=Datos!B4,3,IF(V12=Datos!B5,4,IF(V12=Datos!B6,5,"")))))</f>
        <v>1</v>
      </c>
      <c r="AL12" s="11"/>
      <c r="AM12" s="11"/>
      <c r="AN12" s="11"/>
      <c r="AO12" s="11"/>
      <c r="AP12" s="11"/>
      <c r="AQ12" s="11"/>
      <c r="AR12" s="11"/>
      <c r="AS12" s="11"/>
      <c r="AT12" s="11"/>
      <c r="AU12" s="129"/>
      <c r="AV12" s="129"/>
      <c r="AW12" s="129"/>
      <c r="AX12" s="129"/>
      <c r="AY12" s="129"/>
      <c r="AZ12" s="129"/>
      <c r="BA12" s="129"/>
      <c r="BB12" s="129"/>
      <c r="BC12" s="11"/>
      <c r="BD12" s="11"/>
      <c r="BE12" s="11"/>
      <c r="BF12" s="11"/>
      <c r="BG12" s="13"/>
      <c r="BJ12" s="19">
        <v>1</v>
      </c>
      <c r="BK12" s="19" t="s">
        <v>1</v>
      </c>
      <c r="BL12" s="6" t="s">
        <v>107</v>
      </c>
    </row>
    <row r="13" spans="1:64" ht="30" customHeight="1" thickBo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11"/>
      <c r="BG13" s="13"/>
      <c r="BJ13" s="19">
        <v>2</v>
      </c>
      <c r="BK13" s="19" t="s">
        <v>105</v>
      </c>
      <c r="BL13" s="6" t="s">
        <v>108</v>
      </c>
    </row>
    <row r="14" spans="1:64" s="222" customFormat="1" ht="32.450000000000003" customHeight="1" thickBot="1">
      <c r="A14" s="546" t="str">
        <f>IF(AK12=Datos!$A$9,"IDENTIFICACIÓN DE LA OPORTUNIDAD","IDENTIFICACIÓN DEL RIESGO")</f>
        <v>IDENTIFICACIÓN DEL RIESGO</v>
      </c>
      <c r="B14" s="547"/>
      <c r="C14" s="547"/>
      <c r="D14" s="547"/>
      <c r="E14" s="547"/>
      <c r="F14" s="547"/>
      <c r="G14" s="547"/>
      <c r="H14" s="547"/>
      <c r="I14" s="547"/>
      <c r="J14" s="548"/>
      <c r="K14" s="230"/>
      <c r="L14" s="230"/>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4"/>
      <c r="BJ14" s="229">
        <v>3</v>
      </c>
      <c r="BK14" s="229" t="s">
        <v>0</v>
      </c>
      <c r="BL14" s="222" t="s">
        <v>109</v>
      </c>
    </row>
    <row r="15" spans="1:64" s="222" customFormat="1" ht="15.6" customHeight="1">
      <c r="A15" s="225"/>
      <c r="B15" s="231"/>
      <c r="C15" s="231"/>
      <c r="D15" s="231"/>
      <c r="E15" s="231"/>
      <c r="F15" s="231"/>
      <c r="G15" s="231"/>
      <c r="H15" s="231"/>
      <c r="I15" s="231"/>
      <c r="J15" s="231"/>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7"/>
      <c r="BJ15" s="229">
        <v>4</v>
      </c>
      <c r="BK15" s="229" t="s">
        <v>2</v>
      </c>
      <c r="BL15" s="222" t="s">
        <v>110</v>
      </c>
    </row>
    <row r="16" spans="1:64" s="222" customFormat="1" ht="15.6" customHeight="1">
      <c r="A16" s="225"/>
      <c r="B16" s="231"/>
      <c r="C16" s="231"/>
      <c r="D16" s="532" t="s">
        <v>6</v>
      </c>
      <c r="E16" s="532"/>
      <c r="F16" s="532"/>
      <c r="G16" s="532"/>
      <c r="H16" s="532"/>
      <c r="I16" s="532"/>
      <c r="J16" s="532"/>
      <c r="K16" s="532"/>
      <c r="L16" s="532"/>
      <c r="M16" s="532"/>
      <c r="N16" s="532"/>
      <c r="O16" s="532"/>
      <c r="P16" s="532"/>
      <c r="Q16" s="532"/>
      <c r="R16" s="226"/>
      <c r="S16" s="532" t="s">
        <v>20</v>
      </c>
      <c r="T16" s="532"/>
      <c r="U16" s="532"/>
      <c r="V16" s="532"/>
      <c r="W16" s="226"/>
      <c r="X16" s="532" t="s">
        <v>28</v>
      </c>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532"/>
      <c r="AU16" s="532"/>
      <c r="AV16" s="532"/>
      <c r="AW16" s="532"/>
      <c r="AX16" s="532"/>
      <c r="AY16" s="532"/>
      <c r="AZ16" s="532"/>
      <c r="BA16" s="532"/>
      <c r="BB16" s="532"/>
      <c r="BC16" s="226"/>
      <c r="BD16" s="226"/>
      <c r="BE16" s="226"/>
      <c r="BF16" s="226"/>
      <c r="BG16" s="227"/>
      <c r="BJ16" s="229">
        <v>5</v>
      </c>
      <c r="BK16" s="229" t="s">
        <v>106</v>
      </c>
      <c r="BL16" s="222" t="s">
        <v>111</v>
      </c>
    </row>
    <row r="17" spans="1:85" s="222" customFormat="1" ht="31.15" customHeight="1">
      <c r="A17" s="225"/>
      <c r="B17" s="226"/>
      <c r="C17" s="226"/>
      <c r="D17" s="648" t="s">
        <v>14</v>
      </c>
      <c r="E17" s="648"/>
      <c r="F17" s="648"/>
      <c r="G17" s="648"/>
      <c r="H17" s="648"/>
      <c r="I17" s="648"/>
      <c r="J17" s="648"/>
      <c r="K17" s="648"/>
      <c r="L17" s="648"/>
      <c r="M17" s="648"/>
      <c r="N17" s="648"/>
      <c r="O17" s="648"/>
      <c r="P17" s="648"/>
      <c r="Q17" s="648"/>
      <c r="R17" s="226"/>
      <c r="S17" s="649" t="s">
        <v>391</v>
      </c>
      <c r="T17" s="649"/>
      <c r="U17" s="649"/>
      <c r="V17" s="649"/>
      <c r="W17" s="226"/>
      <c r="X17" s="649" t="s">
        <v>461</v>
      </c>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49"/>
      <c r="BB17" s="649"/>
      <c r="BC17" s="649"/>
      <c r="BD17" s="649"/>
      <c r="BE17" s="649"/>
      <c r="BF17" s="649"/>
      <c r="BG17" s="227"/>
    </row>
    <row r="18" spans="1:85" s="222" customFormat="1" ht="15.6" customHeight="1">
      <c r="A18" s="225"/>
      <c r="B18" s="269"/>
      <c r="C18" s="269"/>
      <c r="D18" s="269"/>
      <c r="E18" s="269"/>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65"/>
      <c r="BG18" s="262" t="s">
        <v>86</v>
      </c>
      <c r="BK18" s="222" t="s">
        <v>176</v>
      </c>
      <c r="BL18" s="222" t="s">
        <v>177</v>
      </c>
      <c r="BM18" s="222" t="s">
        <v>178</v>
      </c>
      <c r="BN18" s="222" t="s">
        <v>179</v>
      </c>
      <c r="BO18" s="222" t="s">
        <v>180</v>
      </c>
      <c r="BP18" s="222" t="s">
        <v>181</v>
      </c>
      <c r="BQ18" s="222" t="s">
        <v>196</v>
      </c>
      <c r="BS18" s="222" t="s">
        <v>183</v>
      </c>
      <c r="BT18" s="222" t="s">
        <v>184</v>
      </c>
      <c r="BU18" s="222" t="s">
        <v>185</v>
      </c>
      <c r="BV18" s="222" t="s">
        <v>186</v>
      </c>
      <c r="BW18" s="222" t="s">
        <v>187</v>
      </c>
      <c r="BX18" s="222" t="s">
        <v>188</v>
      </c>
      <c r="BY18" s="222" t="s">
        <v>197</v>
      </c>
      <c r="CA18" s="222" t="s">
        <v>189</v>
      </c>
      <c r="CB18" s="222" t="s">
        <v>190</v>
      </c>
      <c r="CC18" s="222" t="s">
        <v>191</v>
      </c>
      <c r="CD18" s="222" t="s">
        <v>192</v>
      </c>
      <c r="CE18" s="222" t="s">
        <v>193</v>
      </c>
      <c r="CF18" s="222" t="s">
        <v>194</v>
      </c>
      <c r="CG18" s="222" t="s">
        <v>195</v>
      </c>
    </row>
    <row r="19" spans="1:85" s="222" customFormat="1" ht="15.6" customHeight="1">
      <c r="A19" s="225"/>
      <c r="B19" s="269"/>
      <c r="C19" s="269"/>
      <c r="D19" s="662" t="str">
        <f>IF(AK12=Datos!$A$6,"Nombre de la oportunidad","Nombre del riesgo")</f>
        <v>Nombre del riesgo</v>
      </c>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226"/>
      <c r="BE19" s="226"/>
      <c r="BF19" s="226"/>
      <c r="BG19" s="227"/>
      <c r="BK19" s="229" t="str">
        <f>IF('Contexto Estrat. Ins'!$C$9&lt;&gt;"",'Contexto Estrat. Ins'!$C$8,"")</f>
        <v/>
      </c>
      <c r="BL19" s="229" t="str">
        <f>IF('Contexto Estrat. Ins'!$C$10&lt;&gt;"",'Contexto Estrat. Ins'!$C$8,"")</f>
        <v/>
      </c>
      <c r="BM19" s="229" t="str">
        <f>IF('Contexto Estrat. Ins'!$C$11&lt;&gt;"",'Contexto Estrat. Ins'!$C$8,"")</f>
        <v/>
      </c>
      <c r="BN19" s="229" t="str">
        <f>IF('Contexto Estrat. Ins'!$C$12&lt;&gt;"",'Contexto Estrat. Ins'!$C$8,"")</f>
        <v/>
      </c>
      <c r="BO19" s="229" t="str">
        <f>IF('Contexto Estrat. Ins'!$C$13&lt;&gt;"",'Contexto Estrat. Ins'!$C$8,"")</f>
        <v/>
      </c>
      <c r="BP19" s="229" t="str">
        <f>IF('Contexto Estrat. Ins'!$C$14&lt;&gt;"",'Contexto Estrat. Ins'!$C$8,"")</f>
        <v/>
      </c>
      <c r="BQ19" s="229" t="str">
        <f>IF($D$28='Contexto Estrat. Ins'!$B$9,BK19,IF($D$28='Contexto Estrat. Ins'!$B$10,BL19,IF($D$28='Contexto Estrat. Ins'!$B$11,BM19,IF($D$28='Contexto Estrat. Ins'!$B$12,BN19,IF($D$28='Contexto Estrat. Ins'!$B$13,BO19,IF($D$28='Contexto Estrat. Ins'!$B$14,BP19,""))))))</f>
        <v/>
      </c>
      <c r="BS19" s="229" t="str">
        <f>IF('Contexto Estrat. Ins'!$C$39&lt;&gt;"",'Contexto Estrat. Ins'!$C$38,"")</f>
        <v/>
      </c>
      <c r="BT19" s="229" t="str">
        <f>IF('Contexto Estrat. Ins'!$C$40&lt;&gt;"",'Contexto Estrat. Ins'!$C$38,"")</f>
        <v/>
      </c>
      <c r="BU19" s="229" t="str">
        <f>IF('Contexto Estrat. Ins'!$C$41&lt;&gt;"",'Contexto Estrat. Ins'!$C$38,"")</f>
        <v/>
      </c>
      <c r="BV19" s="229" t="str">
        <f>IF('Contexto Estrat. Ins'!$C$42&lt;&gt;"",'Contexto Estrat. Ins'!$C$38,"")</f>
        <v/>
      </c>
      <c r="BW19" s="229" t="str">
        <f>IF('Contexto Estrat. Ins'!$C$43&lt;&gt;"",'Contexto Estrat. Ins'!$C$38,"")</f>
        <v/>
      </c>
      <c r="BX19" s="229" t="str">
        <f>IF('Contexto Estrat. Ins'!$C$44&lt;&gt;"",'Contexto Estrat. Ins'!$C$38,"")</f>
        <v/>
      </c>
      <c r="BY19" s="229" t="str">
        <f>IF($D$28='Contexto Estrat. Ins'!$B$39,BS19,IF($D$28='Contexto Estrat. Ins'!$B$40,BT19,IF($D$28='Contexto Estrat. Ins'!$B$41,BU19,IF($D$28='Contexto Estrat. Ins'!$B$42,BV19,IF($D$28='Contexto Estrat. Ins'!$B$43,BW19,IF($D$28='Contexto Estrat. Ins'!$B$44,BX19,""))))))</f>
        <v/>
      </c>
      <c r="CA19" s="229" t="str">
        <f>IF('Contexto Estrat. Ins'!$C$19&lt;&gt;"",'Contexto Estrat. Ins'!$C$18,"")</f>
        <v/>
      </c>
      <c r="CB19" s="229" t="str">
        <f>IF('Contexto Estrat. Ins'!$C$20&lt;&gt;"",'Contexto Estrat. Ins'!$C$18,"")</f>
        <v/>
      </c>
      <c r="CC19" s="229" t="str">
        <f>IF('Contexto Estrat. Ins'!$C$21&lt;&gt;"",'Contexto Estrat. Ins'!$C$18,"")</f>
        <v/>
      </c>
      <c r="CD19" s="229" t="str">
        <f>IF('Contexto Estrat. Ins'!$C$22&lt;&gt;"",'Contexto Estrat. Ins'!$C$18,"")</f>
        <v/>
      </c>
      <c r="CE19" s="229" t="str">
        <f>IF('Contexto Estrat. Ins'!$C$23&lt;&gt;"",'Contexto Estrat. Ins'!$C$18,"")</f>
        <v/>
      </c>
      <c r="CF19" s="229" t="str">
        <f>IF('Contexto Estrat. Ins'!$C$24&lt;&gt;"",'Contexto Estrat. Ins'!$C$18,"")</f>
        <v/>
      </c>
      <c r="CG19" s="229" t="str">
        <f>IF($D$28='Contexto Estrat. Ins'!$B$19,CA19,IF($D$28='Contexto Estrat. Ins'!$B$20,CB19,IF($D$28='Contexto Estrat. Ins'!$B$21,CC19,IF($D$28='Contexto Estrat. Ins'!$B$22,CD19,IF($D$28='Contexto Estrat. Ins'!$B$23,CE19,IF($D$28='Contexto Estrat. Ins'!$B$24,CF19,""))))))</f>
        <v/>
      </c>
    </row>
    <row r="20" spans="1:85" s="222" customFormat="1" ht="31.9" customHeight="1">
      <c r="A20" s="225"/>
      <c r="B20" s="269"/>
      <c r="C20" s="269"/>
      <c r="D20" s="663" t="str">
        <f>IF(X17="","",CONCATENATE(D17," ",S17," ",X17))</f>
        <v>Realización de cobros indebidos en la agilizacion de tramites de registro en las Orip</v>
      </c>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227"/>
      <c r="BK20" s="229" t="str">
        <f>IF('Contexto Estrat. Ins'!$D$9&lt;&gt;"",'Contexto Estrat. Ins'!$D$8,"")</f>
        <v/>
      </c>
      <c r="BL20" s="229" t="str">
        <f>IF('Contexto Estrat. Ins'!$D$10&lt;&gt;"",'Contexto Estrat. Ins'!$D$8,"")</f>
        <v/>
      </c>
      <c r="BM20" s="229" t="str">
        <f>IF('Contexto Estrat. Ins'!$D$11&lt;&gt;"",'Contexto Estrat. Ins'!$D$8,"")</f>
        <v/>
      </c>
      <c r="BN20" s="229" t="str">
        <f>IF('Contexto Estrat. Ins'!$D$12&lt;&gt;"",'Contexto Estrat. Ins'!$D$8,"")</f>
        <v/>
      </c>
      <c r="BO20" s="229" t="str">
        <f>IF('Contexto Estrat. Ins'!$D$13&lt;&gt;"",'Contexto Estrat. Ins'!$D$8,"")</f>
        <v/>
      </c>
      <c r="BP20" s="229" t="str">
        <f>IF('Contexto Estrat. Ins'!$D$14&lt;&gt;"",'Contexto Estrat. Ins'!$D$8,"")</f>
        <v/>
      </c>
      <c r="BQ20" s="229" t="str">
        <f>IF($D$28='Contexto Estrat. Ins'!$B$9,BK20,IF($D$28='Contexto Estrat. Ins'!$B$10,BL20,IF($D$28='Contexto Estrat. Ins'!$B$11,BM20,IF($D$28='Contexto Estrat. Ins'!$B$12,BN20,IF($D$28='Contexto Estrat. Ins'!$B$13,BO20,IF($D$28='Contexto Estrat. Ins'!$B$14,BP20,""))))))</f>
        <v/>
      </c>
      <c r="BS20" s="229" t="str">
        <f>IF('Contexto Estrat. Ins'!$D$39&lt;&gt;"",'Contexto Estrat. Ins'!$D$38,"")</f>
        <v/>
      </c>
      <c r="BT20" s="229" t="str">
        <f>IF('Contexto Estrat. Ins'!$D$40&lt;&gt;"",'Contexto Estrat. Ins'!$D$38,"")</f>
        <v/>
      </c>
      <c r="BU20" s="229" t="str">
        <f>IF('Contexto Estrat. Ins'!$D$41&lt;&gt;"",'Contexto Estrat. Ins'!$D$38,"")</f>
        <v/>
      </c>
      <c r="BV20" s="229" t="str">
        <f>IF('Contexto Estrat. Ins'!$D$42&lt;&gt;"",'Contexto Estrat. Ins'!$D$38,"")</f>
        <v/>
      </c>
      <c r="BW20" s="229" t="str">
        <f>IF('Contexto Estrat. Ins'!$D$43&lt;&gt;"",'Contexto Estrat. Ins'!$D$38,"")</f>
        <v/>
      </c>
      <c r="BX20" s="229" t="str">
        <f>IF('Contexto Estrat. Ins'!$D$44&lt;&gt;"",'Contexto Estrat. Ins'!$D$38,"")</f>
        <v/>
      </c>
      <c r="BY20" s="229" t="str">
        <f>IF($D$28='Contexto Estrat. Ins'!$B$39,BS20,IF($D$28='Contexto Estrat. Ins'!$B$40,BT20,IF($D$28='Contexto Estrat. Ins'!$B$41,BU20,IF($D$28='Contexto Estrat. Ins'!$B$42,BV20,IF($D$28='Contexto Estrat. Ins'!$B$43,BW20,IF($D$28='Contexto Estrat. Ins'!$B$44,BX20,""))))))</f>
        <v/>
      </c>
      <c r="CA20" s="229" t="str">
        <f>IF('Contexto Estrat. Ins'!$D$19&lt;&gt;"",'Contexto Estrat. Ins'!$D$18,"")</f>
        <v/>
      </c>
      <c r="CB20" s="229" t="str">
        <f>IF('Contexto Estrat. Ins'!$D$20&lt;&gt;"",'Contexto Estrat. Ins'!$D$18,"")</f>
        <v/>
      </c>
      <c r="CC20" s="229" t="str">
        <f>IF('Contexto Estrat. Ins'!$D$21&lt;&gt;"",'Contexto Estrat. Ins'!$D$18,"")</f>
        <v/>
      </c>
      <c r="CD20" s="229" t="str">
        <f>IF('Contexto Estrat. Ins'!$D$22&lt;&gt;"",'Contexto Estrat. Ins'!$D$18,"")</f>
        <v/>
      </c>
      <c r="CE20" s="229" t="str">
        <f>IF('Contexto Estrat. Ins'!$D$23&lt;&gt;"",'Contexto Estrat. Ins'!$D$18,"")</f>
        <v/>
      </c>
      <c r="CF20" s="229" t="str">
        <f>IF('Contexto Estrat. Ins'!$D$24&lt;&gt;"",'Contexto Estrat. Ins'!$D$18,"")</f>
        <v/>
      </c>
      <c r="CG20" s="229" t="str">
        <f>IF($D$28='Contexto Estrat. Ins'!$B$19,CA20,IF($D$28='Contexto Estrat. Ins'!$B$20,CB20,IF($D$28='Contexto Estrat. Ins'!$B$21,CC20,IF($D$28='Contexto Estrat. Ins'!$B$22,CD20,IF($D$28='Contexto Estrat. Ins'!$B$23,CE20,IF($D$28='Contexto Estrat. Ins'!$B$24,CF20,""))))))</f>
        <v/>
      </c>
    </row>
    <row r="21" spans="1:85" s="222" customFormat="1" ht="15" customHeight="1">
      <c r="A21" s="225"/>
      <c r="B21" s="226"/>
      <c r="C21" s="226"/>
      <c r="D21" s="664" t="s">
        <v>440</v>
      </c>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227"/>
      <c r="BK21" s="229" t="str">
        <f>IF('Contexto Estrat. Ins'!$E$9&lt;&gt;"",'Contexto Estrat. Ins'!$E$8,"")</f>
        <v/>
      </c>
      <c r="BL21" s="229" t="str">
        <f>IF('Contexto Estrat. Ins'!$E$10&lt;&gt;"",'Contexto Estrat. Ins'!$E$8,"")</f>
        <v/>
      </c>
      <c r="BM21" s="229" t="str">
        <f>IF('Contexto Estrat. Ins'!$E$11&lt;&gt;"",'Contexto Estrat. Ins'!$E$8,"")</f>
        <v/>
      </c>
      <c r="BN21" s="229" t="str">
        <f>IF('Contexto Estrat. Ins'!$E$12&lt;&gt;"",'Contexto Estrat. Ins'!$E$8,"")</f>
        <v/>
      </c>
      <c r="BO21" s="229" t="str">
        <f>IF('Contexto Estrat. Ins'!$E$13&lt;&gt;"",'Contexto Estrat. Ins'!$E$8,"")</f>
        <v/>
      </c>
      <c r="BP21" s="229" t="str">
        <f>IF('Contexto Estrat. Ins'!$E$14&lt;&gt;"",'Contexto Estrat. Ins'!$E$8,"")</f>
        <v/>
      </c>
      <c r="BQ21" s="229" t="str">
        <f>IF($D$28='Contexto Estrat. Ins'!$B$9,BK21,IF($D$28='Contexto Estrat. Ins'!$B$10,BL21,IF($D$28='Contexto Estrat. Ins'!$B$11,BM21,IF($D$28='Contexto Estrat. Ins'!$B$12,BN21,IF($D$28='Contexto Estrat. Ins'!$B$13,BO21,IF($D$28='Contexto Estrat. Ins'!$B$14,BP21,""))))))</f>
        <v/>
      </c>
      <c r="BS21" s="229" t="str">
        <f>IF('Contexto Estrat. Ins'!$E$39&lt;&gt;"",'Contexto Estrat. Ins'!$E$38,"")</f>
        <v/>
      </c>
      <c r="BT21" s="229" t="str">
        <f>IF('Contexto Estrat. Ins'!$E$40&lt;&gt;"",'Contexto Estrat. Ins'!$E$38,"")</f>
        <v/>
      </c>
      <c r="BU21" s="229" t="str">
        <f>IF('Contexto Estrat. Ins'!$E$41&lt;&gt;"",'Contexto Estrat. Ins'!$E$38,"")</f>
        <v/>
      </c>
      <c r="BV21" s="229" t="str">
        <f>IF('Contexto Estrat. Ins'!$E$42&lt;&gt;"",'Contexto Estrat. Ins'!$E$38,"")</f>
        <v/>
      </c>
      <c r="BW21" s="229" t="str">
        <f>IF('Contexto Estrat. Ins'!$E$43&lt;&gt;"",'Contexto Estrat. Ins'!$E$38,"")</f>
        <v/>
      </c>
      <c r="BX21" s="229" t="str">
        <f>IF('Contexto Estrat. Ins'!$E$44&lt;&gt;"",'Contexto Estrat. Ins'!$E$38,"")</f>
        <v/>
      </c>
      <c r="BY21" s="229" t="str">
        <f>IF($D$28='Contexto Estrat. Ins'!$B$39,BS21,IF($D$28='Contexto Estrat. Ins'!$B$40,BT21,IF($D$28='Contexto Estrat. Ins'!$B$41,BU21,IF($D$28='Contexto Estrat. Ins'!$B$42,BV21,IF($D$28='Contexto Estrat. Ins'!$B$43,BW21,IF($D$28='Contexto Estrat. Ins'!$B$44,BX21,""))))))</f>
        <v/>
      </c>
      <c r="CA21" s="229" t="str">
        <f>IF('Contexto Estrat. Ins'!$E$19&lt;&gt;"",'Contexto Estrat. Ins'!$E$18,"")</f>
        <v/>
      </c>
      <c r="CB21" s="229" t="str">
        <f>IF('Contexto Estrat. Ins'!$E$20&lt;&gt;"",'Contexto Estrat. Ins'!$E$18,"")</f>
        <v/>
      </c>
      <c r="CC21" s="229" t="str">
        <f>IF('Contexto Estrat. Ins'!$E$21&lt;&gt;"",'Contexto Estrat. Ins'!$E$18,"")</f>
        <v/>
      </c>
      <c r="CD21" s="229" t="str">
        <f>IF('Contexto Estrat. Ins'!$E$22&lt;&gt;"",'Contexto Estrat. Ins'!$E$18,"")</f>
        <v/>
      </c>
      <c r="CE21" s="229" t="str">
        <f>IF('Contexto Estrat. Ins'!$E$23&lt;&gt;"",'Contexto Estrat. Ins'!$E$18,"")</f>
        <v/>
      </c>
      <c r="CF21" s="229" t="str">
        <f>IF('Contexto Estrat. Ins'!$E$24&lt;&gt;"",'Contexto Estrat. Ins'!$E$18,"")</f>
        <v/>
      </c>
      <c r="CG21" s="229" t="str">
        <f>IF($D$28='Contexto Estrat. Ins'!$B$19,CA21,IF($D$28='Contexto Estrat. Ins'!$B$20,CB21,IF($D$28='Contexto Estrat. Ins'!$B$21,CC21,IF($D$28='Contexto Estrat. Ins'!$B$22,CD21,IF($D$28='Contexto Estrat. Ins'!$B$23,CE21,IF($D$28='Contexto Estrat. Ins'!$B$24,CF21,""))))))</f>
        <v/>
      </c>
    </row>
    <row r="22" spans="1:85" s="222" customFormat="1" ht="15" customHeight="1">
      <c r="A22" s="225"/>
      <c r="B22" s="226"/>
      <c r="C22" s="226"/>
      <c r="D22" s="662" t="str">
        <f>IF(AK12=Datos!$A$6,"Explicación de la oportunidad","Explicación del riesgo")</f>
        <v>Explicación del riesgo</v>
      </c>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234"/>
      <c r="AT22" s="263"/>
      <c r="AU22" s="263"/>
      <c r="AV22" s="263"/>
      <c r="AW22" s="263"/>
      <c r="AX22" s="263"/>
      <c r="AY22" s="669" t="str">
        <f>IF(AK12=Datos!$A$6,"Clase de oportunidad","Clase de riesgo")</f>
        <v>Clase de riesgo</v>
      </c>
      <c r="AZ22" s="669"/>
      <c r="BA22" s="669"/>
      <c r="BB22" s="669"/>
      <c r="BC22" s="669"/>
      <c r="BD22" s="669"/>
      <c r="BE22" s="669"/>
      <c r="BF22" s="669"/>
      <c r="BG22" s="227"/>
      <c r="BK22" s="229" t="str">
        <f>IF('Contexto Estrat. Ins'!$F$9&lt;&gt;"",'Contexto Estrat. Ins'!$F$8,"")</f>
        <v/>
      </c>
      <c r="BL22" s="229" t="str">
        <f>IF('Contexto Estrat. Ins'!$F$10&lt;&gt;"",'Contexto Estrat. Ins'!$F$8,"")</f>
        <v/>
      </c>
      <c r="BM22" s="229" t="str">
        <f>IF('Contexto Estrat. Ins'!$F$11&lt;&gt;"",'Contexto Estrat. Ins'!$F$8,"")</f>
        <v/>
      </c>
      <c r="BN22" s="229" t="str">
        <f>IF('Contexto Estrat. Ins'!$F$12&lt;&gt;"",'Contexto Estrat. Ins'!$F$8,"")</f>
        <v/>
      </c>
      <c r="BO22" s="229" t="str">
        <f>IF('Contexto Estrat. Ins'!$F$13&lt;&gt;"",'Contexto Estrat. Ins'!$F$8,"")</f>
        <v/>
      </c>
      <c r="BP22" s="229" t="str">
        <f>IF('Contexto Estrat. Ins'!$F$14&lt;&gt;"",'Contexto Estrat. Ins'!$F$8,"")</f>
        <v/>
      </c>
      <c r="BQ22" s="229" t="str">
        <f>IF($D$28='Contexto Estrat. Ins'!$B$9,BK22,IF($D$28='Contexto Estrat. Ins'!$B$10,BL22,IF($D$28='Contexto Estrat. Ins'!$B$11,BM22,IF($D$28='Contexto Estrat. Ins'!$B$12,BN22,IF($D$28='Contexto Estrat. Ins'!$B$13,BO22,IF($D$28='Contexto Estrat. Ins'!$B$14,BP22,""))))))</f>
        <v/>
      </c>
      <c r="BS22" s="229" t="str">
        <f>IF('Contexto Estrat. Ins'!$F$39&lt;&gt;"",'Contexto Estrat. Ins'!$F$38,"")</f>
        <v/>
      </c>
      <c r="BT22" s="229" t="str">
        <f>IF('Contexto Estrat. Ins'!$F$40&lt;&gt;"",'Contexto Estrat. Ins'!$F$38,"")</f>
        <v/>
      </c>
      <c r="BU22" s="229" t="str">
        <f>IF('Contexto Estrat. Ins'!$F$41&lt;&gt;"",'Contexto Estrat. Ins'!$F$38,"")</f>
        <v/>
      </c>
      <c r="BV22" s="229" t="str">
        <f>IF('Contexto Estrat. Ins'!$F$42&lt;&gt;"",'Contexto Estrat. Ins'!$F$38,"")</f>
        <v/>
      </c>
      <c r="BW22" s="229" t="str">
        <f>IF('Contexto Estrat. Ins'!$F$43&lt;&gt;"",'Contexto Estrat. Ins'!$F$38,"")</f>
        <v/>
      </c>
      <c r="BX22" s="229" t="str">
        <f>IF('Contexto Estrat. Ins'!$F$44&lt;&gt;"",'Contexto Estrat. Ins'!$F$38,"")</f>
        <v/>
      </c>
      <c r="BY22" s="229" t="str">
        <f>IF($D$28='Contexto Estrat. Ins'!$B$39,BS22,IF($D$28='Contexto Estrat. Ins'!$B$40,BT22,IF($D$28='Contexto Estrat. Ins'!$B$41,BU22,IF($D$28='Contexto Estrat. Ins'!$B$42,BV22,IF($D$28='Contexto Estrat. Ins'!$B$43,BW22,IF($D$28='Contexto Estrat. Ins'!$B$44,BX22,""))))))</f>
        <v/>
      </c>
      <c r="CA22" s="229" t="str">
        <f>IF('Contexto Estrat. Ins'!$F$19&lt;&gt;"",'Contexto Estrat. Ins'!$F$18,"")</f>
        <v/>
      </c>
      <c r="CB22" s="229" t="str">
        <f>IF('Contexto Estrat. Ins'!$F$20&lt;&gt;"",'Contexto Estrat. Ins'!$F$18,"")</f>
        <v/>
      </c>
      <c r="CC22" s="229" t="str">
        <f>IF('Contexto Estrat. Ins'!$F$21&lt;&gt;"",'Contexto Estrat. Ins'!$F$18,"")</f>
        <v/>
      </c>
      <c r="CD22" s="229" t="str">
        <f>IF('Contexto Estrat. Ins'!$F$22&lt;&gt;"",'Contexto Estrat. Ins'!$F$18,"")</f>
        <v/>
      </c>
      <c r="CE22" s="229" t="str">
        <f>IF('Contexto Estrat. Ins'!$F$23&lt;&gt;"",'Contexto Estrat. Ins'!$F$18,"")</f>
        <v/>
      </c>
      <c r="CF22" s="229" t="str">
        <f>IF('Contexto Estrat. Ins'!$F$24&lt;&gt;"",'Contexto Estrat. Ins'!$F$18,"")</f>
        <v/>
      </c>
      <c r="CG22" s="229" t="str">
        <f>IF($D$28='Contexto Estrat. Ins'!$B$19,CA22,IF($D$28='Contexto Estrat. Ins'!$B$20,CB22,IF($D$28='Contexto Estrat. Ins'!$B$21,CC22,IF($D$28='Contexto Estrat. Ins'!$B$22,CD22,IF($D$28='Contexto Estrat. Ins'!$B$23,CE22,IF($D$28='Contexto Estrat. Ins'!$B$24,CF22,""))))))</f>
        <v/>
      </c>
    </row>
    <row r="23" spans="1:85" s="222" customFormat="1" ht="31.15" customHeight="1">
      <c r="A23" s="225"/>
      <c r="B23" s="226"/>
      <c r="C23" s="226"/>
      <c r="D23" s="670" t="s">
        <v>462</v>
      </c>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266"/>
      <c r="AX23" s="266"/>
      <c r="AY23" s="671" t="s">
        <v>148</v>
      </c>
      <c r="AZ23" s="671"/>
      <c r="BA23" s="671"/>
      <c r="BB23" s="671"/>
      <c r="BC23" s="671"/>
      <c r="BD23" s="671"/>
      <c r="BE23" s="671"/>
      <c r="BF23" s="671"/>
      <c r="BG23" s="227"/>
      <c r="BK23" s="229" t="str">
        <f>IF('Contexto Estrat. Ins'!$G$9&lt;&gt;"",'Contexto Estrat. Ins'!$G$8,"")</f>
        <v/>
      </c>
      <c r="BL23" s="229" t="str">
        <f>IF('Contexto Estrat. Ins'!$G$10&lt;&gt;"",'Contexto Estrat. Ins'!$G$8,"")</f>
        <v/>
      </c>
      <c r="BM23" s="229" t="str">
        <f>IF('Contexto Estrat. Ins'!$G$11&lt;&gt;"",'Contexto Estrat. Ins'!$G$8,"")</f>
        <v/>
      </c>
      <c r="BN23" s="229" t="str">
        <f>IF('Contexto Estrat. Ins'!$G$12&lt;&gt;"",'Contexto Estrat. Ins'!$G$8,"")</f>
        <v/>
      </c>
      <c r="BO23" s="229" t="str">
        <f>IF('Contexto Estrat. Ins'!$G$13&lt;&gt;"",'Contexto Estrat. Ins'!$G$8,"")</f>
        <v/>
      </c>
      <c r="BP23" s="229" t="str">
        <f>IF('Contexto Estrat. Ins'!$G$14&lt;&gt;"",'Contexto Estrat. Ins'!$G$8,"")</f>
        <v/>
      </c>
      <c r="BQ23" s="229" t="str">
        <f>IF($D$28='Contexto Estrat. Ins'!$B$9,BK23,IF($D$28='Contexto Estrat. Ins'!$B$10,BL23,IF($D$28='Contexto Estrat. Ins'!$B$11,BM23,IF($D$28='Contexto Estrat. Ins'!$B$12,BN23,IF($D$28='Contexto Estrat. Ins'!$B$13,BO23,IF($D$28='Contexto Estrat. Ins'!$B$14,BP23,""))))))</f>
        <v/>
      </c>
      <c r="BS23" s="229" t="str">
        <f>IF('Contexto Estrat. Ins'!$G$39&lt;&gt;"",'Contexto Estrat. Ins'!$G$38,"")</f>
        <v/>
      </c>
      <c r="BT23" s="229" t="str">
        <f>IF('Contexto Estrat. Ins'!$G$40&lt;&gt;"",'Contexto Estrat. Ins'!$G$38,"")</f>
        <v/>
      </c>
      <c r="BU23" s="229" t="str">
        <f>IF('Contexto Estrat. Ins'!$G$41&lt;&gt;"",'Contexto Estrat. Ins'!$G$38,"")</f>
        <v/>
      </c>
      <c r="BV23" s="229" t="str">
        <f>IF('Contexto Estrat. Ins'!$G$42&lt;&gt;"",'Contexto Estrat. Ins'!$G$38,"")</f>
        <v/>
      </c>
      <c r="BW23" s="229" t="str">
        <f>IF('Contexto Estrat. Ins'!$G$43&lt;&gt;"",'Contexto Estrat. Ins'!$G$38,"")</f>
        <v/>
      </c>
      <c r="BX23" s="229" t="str">
        <f>IF('Contexto Estrat. Ins'!$G$44&lt;&gt;"",'Contexto Estrat. Ins'!$G$38,"")</f>
        <v/>
      </c>
      <c r="BY23" s="229" t="str">
        <f>IF($D$28='Contexto Estrat. Ins'!$B$39,BS23,IF($D$28='Contexto Estrat. Ins'!$B$40,BT23,IF($D$28='Contexto Estrat. Ins'!$B$41,BU23,IF($D$28='Contexto Estrat. Ins'!$B$42,BV23,IF($D$28='Contexto Estrat. Ins'!$B$43,BW23,IF($D$28='Contexto Estrat. Ins'!$B$44,BX23,""))))))</f>
        <v/>
      </c>
      <c r="CA23" s="229" t="str">
        <f>IF('Contexto Estrat. Ins'!$G$19&lt;&gt;"",'Contexto Estrat. Ins'!$G$18,"")</f>
        <v/>
      </c>
      <c r="CB23" s="229" t="str">
        <f>IF('Contexto Estrat. Ins'!$G$20&lt;&gt;"",'Contexto Estrat. Ins'!$G$18,"")</f>
        <v/>
      </c>
      <c r="CC23" s="229" t="str">
        <f>IF('Contexto Estrat. Ins'!$G$21&lt;&gt;"",'Contexto Estrat. Ins'!$G$18,"")</f>
        <v/>
      </c>
      <c r="CD23" s="229" t="str">
        <f>IF('Contexto Estrat. Ins'!$G$22&lt;&gt;"",'Contexto Estrat. Ins'!$G$18,"")</f>
        <v/>
      </c>
      <c r="CE23" s="229" t="str">
        <f>IF('Contexto Estrat. Ins'!$G$23&lt;&gt;"",'Contexto Estrat. Ins'!$G$18,"")</f>
        <v/>
      </c>
      <c r="CF23" s="229" t="str">
        <f>IF('Contexto Estrat. Ins'!$G$24&lt;&gt;"",'Contexto Estrat. Ins'!$G$18,"")</f>
        <v/>
      </c>
      <c r="CG23" s="229" t="str">
        <f>IF($D$28='Contexto Estrat. Ins'!$B$19,CA23,IF($D$28='Contexto Estrat. Ins'!$B$20,CB23,IF($D$28='Contexto Estrat. Ins'!$B$21,CC23,IF($D$28='Contexto Estrat. Ins'!$B$22,CD23,IF($D$28='Contexto Estrat. Ins'!$B$23,CE23,IF($D$28='Contexto Estrat. Ins'!$B$24,CF23,""))))))</f>
        <v/>
      </c>
    </row>
    <row r="24" spans="1:85" s="278" customFormat="1" ht="31.15" customHeight="1">
      <c r="A24" s="272"/>
      <c r="B24" s="273"/>
      <c r="C24" s="273"/>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5"/>
      <c r="AX24" s="275"/>
      <c r="AY24" s="276"/>
      <c r="AZ24" s="276"/>
      <c r="BA24" s="276"/>
      <c r="BB24" s="276"/>
      <c r="BC24" s="276"/>
      <c r="BD24" s="276"/>
      <c r="BE24" s="276"/>
      <c r="BF24" s="276"/>
      <c r="BG24" s="277"/>
      <c r="BK24" s="279"/>
      <c r="BL24" s="279"/>
      <c r="BM24" s="279"/>
      <c r="BN24" s="279"/>
      <c r="BO24" s="279"/>
      <c r="BP24" s="279"/>
      <c r="BQ24" s="279"/>
      <c r="BS24" s="279"/>
      <c r="BT24" s="279"/>
      <c r="BU24" s="279"/>
      <c r="BV24" s="279"/>
      <c r="BW24" s="279"/>
      <c r="BX24" s="279"/>
      <c r="BY24" s="279"/>
      <c r="CA24" s="279"/>
      <c r="CB24" s="279"/>
      <c r="CC24" s="279"/>
      <c r="CD24" s="279"/>
      <c r="CE24" s="279"/>
      <c r="CF24" s="279"/>
      <c r="CG24" s="279"/>
    </row>
    <row r="25" spans="1:85" s="222" customFormat="1" ht="31.15" customHeight="1">
      <c r="A25" s="225"/>
      <c r="B25" s="226"/>
      <c r="C25" s="273"/>
      <c r="D25" s="674" t="s">
        <v>435</v>
      </c>
      <c r="E25" s="675"/>
      <c r="F25" s="675"/>
      <c r="G25" s="675"/>
      <c r="H25" s="675"/>
      <c r="I25" s="675"/>
      <c r="J25" s="675"/>
      <c r="K25" s="675"/>
      <c r="L25" s="675"/>
      <c r="M25" s="675"/>
      <c r="N25" s="675"/>
      <c r="O25" s="675"/>
      <c r="P25" s="280" t="s">
        <v>436</v>
      </c>
      <c r="Q25" s="281"/>
      <c r="R25" s="676" t="s">
        <v>437</v>
      </c>
      <c r="S25" s="676"/>
      <c r="T25" s="281"/>
      <c r="U25" s="282"/>
      <c r="V25" s="274"/>
      <c r="W25" s="674" t="s">
        <v>438</v>
      </c>
      <c r="X25" s="675"/>
      <c r="Y25" s="675"/>
      <c r="Z25" s="675"/>
      <c r="AA25" s="675"/>
      <c r="AB25" s="675"/>
      <c r="AC25" s="675"/>
      <c r="AD25" s="271" t="s">
        <v>436</v>
      </c>
      <c r="AE25" s="281"/>
      <c r="AF25" s="271" t="s">
        <v>437</v>
      </c>
      <c r="AG25" s="282"/>
      <c r="AH25" s="234"/>
      <c r="AI25" s="674" t="s">
        <v>439</v>
      </c>
      <c r="AJ25" s="675"/>
      <c r="AK25" s="675"/>
      <c r="AL25" s="675"/>
      <c r="AM25" s="675"/>
      <c r="AN25" s="675"/>
      <c r="AO25" s="675"/>
      <c r="AP25" s="675"/>
      <c r="AQ25" s="675"/>
      <c r="AR25" s="675"/>
      <c r="AS25" s="271" t="s">
        <v>436</v>
      </c>
      <c r="AT25" s="281"/>
      <c r="AU25" s="677" t="s">
        <v>437</v>
      </c>
      <c r="AV25" s="677"/>
      <c r="AW25" s="283"/>
      <c r="AX25" s="284"/>
      <c r="AY25" s="276"/>
      <c r="AZ25" s="276"/>
      <c r="BA25" s="276"/>
      <c r="BB25" s="276"/>
      <c r="BC25" s="276"/>
      <c r="BD25" s="276"/>
      <c r="BE25" s="276"/>
      <c r="BF25" s="276"/>
      <c r="BG25" s="227"/>
      <c r="BK25" s="229"/>
      <c r="BL25" s="229"/>
      <c r="BM25" s="229"/>
      <c r="BN25" s="229"/>
      <c r="BO25" s="229"/>
      <c r="BP25" s="229"/>
      <c r="BQ25" s="229"/>
      <c r="BS25" s="229"/>
      <c r="BT25" s="229"/>
      <c r="BU25" s="229"/>
      <c r="BV25" s="229"/>
      <c r="BW25" s="229"/>
      <c r="BX25" s="229"/>
      <c r="BY25" s="229"/>
      <c r="CA25" s="229"/>
      <c r="CB25" s="229"/>
      <c r="CC25" s="229"/>
      <c r="CD25" s="229"/>
      <c r="CE25" s="229"/>
      <c r="CF25" s="229"/>
      <c r="CG25" s="229"/>
    </row>
    <row r="26" spans="1:85" s="222" customFormat="1" ht="15.6" customHeight="1">
      <c r="A26" s="225"/>
      <c r="B26" s="226"/>
      <c r="C26" s="226"/>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3"/>
      <c r="AT26" s="236"/>
      <c r="AU26" s="236"/>
      <c r="AV26" s="236"/>
      <c r="AW26" s="236"/>
      <c r="AX26" s="236"/>
      <c r="AY26" s="236"/>
      <c r="AZ26" s="236"/>
      <c r="BA26" s="236"/>
      <c r="BB26" s="236"/>
      <c r="BC26" s="226"/>
      <c r="BD26" s="226"/>
      <c r="BE26" s="226"/>
      <c r="BF26" s="226"/>
      <c r="BG26" s="227"/>
      <c r="BK26" s="229" t="str">
        <f>IF('Contexto Estrat. Ins'!$H$9&lt;&gt;"",'Contexto Estrat. Ins'!$H$8,"")</f>
        <v/>
      </c>
      <c r="BL26" s="229" t="str">
        <f>IF('Contexto Estrat. Ins'!$H$10&lt;&gt;"",'Contexto Estrat. Ins'!$H$8,"")</f>
        <v/>
      </c>
      <c r="BM26" s="229" t="str">
        <f>IF('Contexto Estrat. Ins'!$H$11&lt;&gt;"",'Contexto Estrat. Ins'!$H$8,"")</f>
        <v/>
      </c>
      <c r="BN26" s="229" t="str">
        <f>IF('Contexto Estrat. Ins'!$H$12&lt;&gt;"",'Contexto Estrat. Ins'!$H$8,"")</f>
        <v/>
      </c>
      <c r="BO26" s="229" t="str">
        <f>IF('Contexto Estrat. Ins'!$H$13&lt;&gt;"",'Contexto Estrat. Ins'!$H$8,"")</f>
        <v/>
      </c>
      <c r="BP26" s="229" t="str">
        <f>IF('Contexto Estrat. Ins'!$H$14&lt;&gt;"",'Contexto Estrat. Ins'!$H$8,"")</f>
        <v/>
      </c>
      <c r="BQ26" s="229" t="str">
        <f>IF($D$28='Contexto Estrat. Ins'!$B$9,BK26,IF($D$28='Contexto Estrat. Ins'!$B$10,BL26,IF($D$28='Contexto Estrat. Ins'!$B$11,BM26,IF($D$28='Contexto Estrat. Ins'!$B$12,BN26,IF($D$28='Contexto Estrat. Ins'!$B$13,BO26,IF($D$28='Contexto Estrat. Ins'!$B$14,BP26,""))))))</f>
        <v/>
      </c>
      <c r="BS26" s="229" t="str">
        <f>IF('Contexto Estrat. Ins'!$H$39&lt;&gt;"",'Contexto Estrat. Ins'!$H$38,"")</f>
        <v/>
      </c>
      <c r="BT26" s="229" t="str">
        <f>IF('Contexto Estrat. Ins'!$H$40&lt;&gt;"",'Contexto Estrat. Ins'!$H$38,"")</f>
        <v/>
      </c>
      <c r="BU26" s="229" t="str">
        <f>IF('Contexto Estrat. Ins'!$H$41&lt;&gt;"",'Contexto Estrat. Ins'!$H$38,"")</f>
        <v/>
      </c>
      <c r="BV26" s="229" t="str">
        <f>IF('Contexto Estrat. Ins'!$H$42&lt;&gt;"",'Contexto Estrat. Ins'!$H$38,"")</f>
        <v/>
      </c>
      <c r="BW26" s="229" t="str">
        <f>IF('Contexto Estrat. Ins'!$H$43&lt;&gt;"",'Contexto Estrat. Ins'!$H$38,"")</f>
        <v/>
      </c>
      <c r="BX26" s="229" t="str">
        <f>IF('Contexto Estrat. Ins'!$H$44&lt;&gt;"",'Contexto Estrat. Ins'!$H$38,"")</f>
        <v/>
      </c>
      <c r="BY26" s="229" t="str">
        <f>IF($D$28='Contexto Estrat. Ins'!$B$39,BS26,IF($D$28='Contexto Estrat. Ins'!$B$40,BT26,IF($D$28='Contexto Estrat. Ins'!$B$41,BU26,IF($D$28='Contexto Estrat. Ins'!$B$42,BV26,IF($D$28='Contexto Estrat. Ins'!$B$43,BW26,IF($D$28='Contexto Estrat. Ins'!$B$44,BX26,""))))))</f>
        <v/>
      </c>
      <c r="CA26" s="229" t="str">
        <f>IF('Contexto Estrat. Ins'!$H$19&lt;&gt;"",'Contexto Estrat. Ins'!$H$18,"")</f>
        <v/>
      </c>
      <c r="CB26" s="229" t="str">
        <f>IF('Contexto Estrat. Ins'!$H$20&lt;&gt;"",'Contexto Estrat. Ins'!$H$18,"")</f>
        <v/>
      </c>
      <c r="CC26" s="229" t="str">
        <f>IF('Contexto Estrat. Ins'!$H$21&lt;&gt;"",'Contexto Estrat. Ins'!$H$18,"")</f>
        <v/>
      </c>
      <c r="CD26" s="229" t="str">
        <f>IF('Contexto Estrat. Ins'!$H$22&lt;&gt;"",'Contexto Estrat. Ins'!$H$18,"")</f>
        <v/>
      </c>
      <c r="CE26" s="229" t="str">
        <f>IF('Contexto Estrat. Ins'!$H$23&lt;&gt;"",'Contexto Estrat. Ins'!$H$18,"")</f>
        <v/>
      </c>
      <c r="CF26" s="229" t="str">
        <f>IF('Contexto Estrat. Ins'!$H$24&lt;&gt;"",'Contexto Estrat. Ins'!$H$18,"")</f>
        <v/>
      </c>
      <c r="CG26" s="229" t="str">
        <f>IF($D$28='Contexto Estrat. Ins'!$B$19,CA26,IF($D$28='Contexto Estrat. Ins'!$B$20,CB26,IF($D$28='Contexto Estrat. Ins'!$B$21,CC26,IF($D$28='Contexto Estrat. Ins'!$B$22,CD26,IF($D$28='Contexto Estrat. Ins'!$B$23,CE26,IF($D$28='Contexto Estrat. Ins'!$B$24,CF26,""))))))</f>
        <v/>
      </c>
    </row>
    <row r="27" spans="1:85" s="222" customFormat="1" ht="34.9" customHeight="1">
      <c r="A27" s="225"/>
      <c r="B27" s="226"/>
      <c r="C27" s="226"/>
      <c r="D27" s="672" t="str">
        <f>IF(OR(AK12=Datos!A2,AK12=Datos!A4,AK12=Datos!A5),"Seleccione los Trámites y OPA's posiblemente afectados",IF(AK12=Datos!A3,"Seleccione los Objetivos Estratégicos posiblemente afectados, inciando por el directamente relacionado",IF(AK12=Datos!A6,"Seleccione los Objetivos Estratégicos posiblemente favorecidos, iniciando por el directamente relacionado","")))</f>
        <v>Seleccione los Trámites y OPA's posiblemente afectados</v>
      </c>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234"/>
      <c r="AD27" s="460" t="str">
        <f>IF(OR(AK12=Datos!A2,AK12=Datos!A3,AK12=Datos!A4,AK12=Datos!A5),"Seleccione o mencione otros procesos del SIG posiblemente afectados",IF(AK12=Datos!A6,"Seleccione o mencione otros procesos del SIG posiblemente favorecidos",""))</f>
        <v>Seleccione o mencione otros procesos del SIG posiblemente afectados</v>
      </c>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227"/>
      <c r="BK27" s="229" t="str">
        <f>IF('Contexto Estrat. Ins'!$I$9&lt;&gt;"",'Contexto Estrat. Ins'!$I$8,"")</f>
        <v/>
      </c>
      <c r="BL27" s="229" t="str">
        <f>IF('Contexto Estrat. Ins'!$I$10&lt;&gt;"",'Contexto Estrat. Ins'!$I$8,"")</f>
        <v/>
      </c>
      <c r="BM27" s="229" t="str">
        <f>IF('Contexto Estrat. Ins'!$I$11&lt;&gt;"",'Contexto Estrat. Ins'!$I$8,"")</f>
        <v/>
      </c>
      <c r="BN27" s="229" t="str">
        <f>IF('Contexto Estrat. Ins'!$I$12&lt;&gt;"",'Contexto Estrat. Ins'!$I$8,"")</f>
        <v/>
      </c>
      <c r="BO27" s="229" t="str">
        <f>IF('Contexto Estrat. Ins'!$I$13&lt;&gt;"",'Contexto Estrat. Ins'!$I$8,"")</f>
        <v/>
      </c>
      <c r="BP27" s="229" t="str">
        <f>IF('Contexto Estrat. Ins'!$I$14&lt;&gt;"",'Contexto Estrat. Ins'!$I$8,"")</f>
        <v/>
      </c>
      <c r="BQ27" s="229" t="str">
        <f>IF($D$28='Contexto Estrat. Ins'!$B$9,BK27,IF($D$28='Contexto Estrat. Ins'!$B$10,BL27,IF($D$28='Contexto Estrat. Ins'!$B$11,BM27,IF($D$28='Contexto Estrat. Ins'!$B$12,BN27,IF($D$28='Contexto Estrat. Ins'!$B$13,BO27,IF($D$28='Contexto Estrat. Ins'!$B$14,BP27,""))))))</f>
        <v/>
      </c>
      <c r="BS27" s="229" t="str">
        <f>IF('Contexto Estrat. Ins'!$I$39&lt;&gt;"",'Contexto Estrat. Ins'!$I$38,"")</f>
        <v/>
      </c>
      <c r="BT27" s="229" t="str">
        <f>IF('Contexto Estrat. Ins'!$I$40&lt;&gt;"",'Contexto Estrat. Ins'!$I$38,"")</f>
        <v/>
      </c>
      <c r="BU27" s="229" t="str">
        <f>IF('Contexto Estrat. Ins'!$I$41&lt;&gt;"",'Contexto Estrat. Ins'!$I$38,"")</f>
        <v/>
      </c>
      <c r="BV27" s="229" t="str">
        <f>IF('Contexto Estrat. Ins'!$I$42&lt;&gt;"",'Contexto Estrat. Ins'!$I$38,"")</f>
        <v/>
      </c>
      <c r="BW27" s="229" t="str">
        <f>IF('Contexto Estrat. Ins'!$I$43&lt;&gt;"",'Contexto Estrat. Ins'!$I$38,"")</f>
        <v/>
      </c>
      <c r="BX27" s="229" t="str">
        <f>IF('Contexto Estrat. Ins'!$I$44&lt;&gt;"",'Contexto Estrat. Ins'!$I$38,"")</f>
        <v/>
      </c>
      <c r="BY27" s="229" t="str">
        <f>IF($D$28='Contexto Estrat. Ins'!$B$39,BS27,IF($D$28='Contexto Estrat. Ins'!$B$40,BT27,IF($D$28='Contexto Estrat. Ins'!$B$41,BU27,IF($D$28='Contexto Estrat. Ins'!$B$42,BV27,IF($D$28='Contexto Estrat. Ins'!$B$43,BW27,IF($D$28='Contexto Estrat. Ins'!$B$44,BX27,""))))))</f>
        <v/>
      </c>
      <c r="CA27" s="229" t="str">
        <f>IF('Contexto Estrat. Ins'!$I$19&lt;&gt;"",'Contexto Estrat. Ins'!$I$18,"")</f>
        <v/>
      </c>
      <c r="CB27" s="229" t="str">
        <f>IF('Contexto Estrat. Ins'!$I$20&lt;&gt;"",'Contexto Estrat. Ins'!$I$18,"")</f>
        <v/>
      </c>
      <c r="CC27" s="229" t="str">
        <f>IF('Contexto Estrat. Ins'!$I$21&lt;&gt;"",'Contexto Estrat. Ins'!$I$18,"")</f>
        <v/>
      </c>
      <c r="CD27" s="229" t="str">
        <f>IF('Contexto Estrat. Ins'!$I$22&lt;&gt;"",'Contexto Estrat. Ins'!$I$18,"")</f>
        <v/>
      </c>
      <c r="CE27" s="229" t="str">
        <f>IF('Contexto Estrat. Ins'!$I$23&lt;&gt;"",'Contexto Estrat. Ins'!$I$18,"")</f>
        <v/>
      </c>
      <c r="CF27" s="229" t="str">
        <f>IF('Contexto Estrat. Ins'!$I$24&lt;&gt;"",'Contexto Estrat. Ins'!$I$18,"")</f>
        <v/>
      </c>
      <c r="CG27" s="229" t="str">
        <f>IF($D$28='Contexto Estrat. Ins'!$B$19,CA27,IF($D$28='Contexto Estrat. Ins'!$B$20,CB27,IF($D$28='Contexto Estrat. Ins'!$B$21,CC27,IF($D$28='Contexto Estrat. Ins'!$B$22,CD27,IF($D$28='Contexto Estrat. Ins'!$B$23,CE27,IF($D$28='Contexto Estrat. Ins'!$B$24,CF27,""))))))</f>
        <v/>
      </c>
    </row>
    <row r="28" spans="1:85" s="222" customFormat="1" ht="31.15" customHeight="1">
      <c r="A28" s="225"/>
      <c r="B28" s="226"/>
      <c r="C28" s="226"/>
      <c r="D28" s="665" t="s">
        <v>357</v>
      </c>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7"/>
      <c r="AC28" s="237"/>
      <c r="AD28" s="668" t="s">
        <v>445</v>
      </c>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8"/>
      <c r="BB28" s="668"/>
      <c r="BC28" s="668"/>
      <c r="BD28" s="668"/>
      <c r="BE28" s="668"/>
      <c r="BF28" s="668"/>
      <c r="BG28" s="227"/>
      <c r="BK28" s="229" t="str">
        <f>IF('Contexto Estrat. Ins'!$J$9&lt;&gt;"",'Contexto Estrat. Ins'!$J$8,"")</f>
        <v/>
      </c>
      <c r="BL28" s="229" t="str">
        <f>IF('Contexto Estrat. Ins'!$J$10&lt;&gt;"",'Contexto Estrat. Ins'!$J$8,"")</f>
        <v/>
      </c>
      <c r="BM28" s="229" t="str">
        <f>IF('Contexto Estrat. Ins'!$J$11&lt;&gt;"",'Contexto Estrat. Ins'!$J$8,"")</f>
        <v/>
      </c>
      <c r="BN28" s="229" t="str">
        <f>IF('Contexto Estrat. Ins'!$J$12&lt;&gt;"",'Contexto Estrat. Ins'!$J$8,"")</f>
        <v/>
      </c>
      <c r="BO28" s="229" t="str">
        <f>IF('Contexto Estrat. Ins'!$J$13&lt;&gt;"",'Contexto Estrat. Ins'!$J$8,"")</f>
        <v/>
      </c>
      <c r="BP28" s="229" t="str">
        <f>IF('Contexto Estrat. Ins'!$J$14&lt;&gt;"",'Contexto Estrat. Ins'!$J$8,"")</f>
        <v/>
      </c>
      <c r="BQ28" s="229" t="str">
        <f>IF($D$28='Contexto Estrat. Ins'!$B$9,BK28,IF($D$28='Contexto Estrat. Ins'!$B$10,BL28,IF($D$28='Contexto Estrat. Ins'!$B$11,BM28,IF($D$28='Contexto Estrat. Ins'!$B$12,BN28,IF($D$28='Contexto Estrat. Ins'!$B$13,BO28,IF($D$28='Contexto Estrat. Ins'!$B$14,BP28,""))))))</f>
        <v/>
      </c>
      <c r="BS28" s="229" t="str">
        <f>IF('Contexto Estrat. Ins'!$J$39&lt;&gt;"",'Contexto Estrat. Ins'!$J$38,"")</f>
        <v/>
      </c>
      <c r="BT28" s="229" t="str">
        <f>IF('Contexto Estrat. Ins'!$J$40&lt;&gt;"",'Contexto Estrat. Ins'!$J$38,"")</f>
        <v/>
      </c>
      <c r="BU28" s="229" t="str">
        <f>IF('Contexto Estrat. Ins'!$J$41&lt;&gt;"",'Contexto Estrat. Ins'!$J$38,"")</f>
        <v/>
      </c>
      <c r="BV28" s="229" t="str">
        <f>IF('Contexto Estrat. Ins'!$J$42&lt;&gt;"",'Contexto Estrat. Ins'!$J$38,"")</f>
        <v/>
      </c>
      <c r="BW28" s="229" t="str">
        <f>IF('Contexto Estrat. Ins'!$J$43&lt;&gt;"",'Contexto Estrat. Ins'!$J$38,"")</f>
        <v/>
      </c>
      <c r="BX28" s="229" t="str">
        <f>IF('Contexto Estrat. Ins'!$J$44&lt;&gt;"",'Contexto Estrat. Ins'!$J$38,"")</f>
        <v/>
      </c>
      <c r="BY28" s="229" t="str">
        <f>IF($D$28='Contexto Estrat. Ins'!$B$39,BS28,IF($D$28='Contexto Estrat. Ins'!$B$40,BT28,IF($D$28='Contexto Estrat. Ins'!$B$41,BU28,IF($D$28='Contexto Estrat. Ins'!$B$42,BV28,IF($D$28='Contexto Estrat. Ins'!$B$43,BW28,IF($D$28='Contexto Estrat. Ins'!$B$44,BX28,""))))))</f>
        <v/>
      </c>
      <c r="CA28" s="229" t="str">
        <f>IF('Contexto Estrat. Ins'!$J$19&lt;&gt;"",'Contexto Estrat. Ins'!$J$18,"")</f>
        <v/>
      </c>
      <c r="CB28" s="229" t="str">
        <f>IF('Contexto Estrat. Ins'!$J$20&lt;&gt;"",'Contexto Estrat. Ins'!$J$18,"")</f>
        <v/>
      </c>
      <c r="CC28" s="229" t="str">
        <f>IF('Contexto Estrat. Ins'!$J$21&lt;&gt;"",'Contexto Estrat. Ins'!$J$18,"")</f>
        <v/>
      </c>
      <c r="CD28" s="229" t="str">
        <f>IF('Contexto Estrat. Ins'!$J$22&lt;&gt;"",'Contexto Estrat. Ins'!$J$18,"")</f>
        <v/>
      </c>
      <c r="CE28" s="229" t="str">
        <f>IF('Contexto Estrat. Ins'!$J$23&lt;&gt;"",'Contexto Estrat. Ins'!$J$18,"")</f>
        <v/>
      </c>
      <c r="CF28" s="229" t="str">
        <f>IF('Contexto Estrat. Ins'!$J$24&lt;&gt;"",'Contexto Estrat. Ins'!$J$18,"")</f>
        <v/>
      </c>
      <c r="CG28" s="229" t="str">
        <f>IF($D$28='Contexto Estrat. Ins'!$B$19,CA28,IF($D$28='Contexto Estrat. Ins'!$B$20,CB28,IF($D$28='Contexto Estrat. Ins'!$B$21,CC28,IF($D$28='Contexto Estrat. Ins'!$B$22,CD28,IF($D$28='Contexto Estrat. Ins'!$B$23,CE28,IF($D$28='Contexto Estrat. Ins'!$B$24,CF28,""))))))</f>
        <v/>
      </c>
    </row>
    <row r="29" spans="1:85" s="222" customFormat="1" ht="31.15" customHeight="1">
      <c r="A29" s="225"/>
      <c r="B29" s="226"/>
      <c r="C29" s="226"/>
      <c r="D29" s="665"/>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7"/>
      <c r="AC29" s="237"/>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c r="BA29" s="668"/>
      <c r="BB29" s="668"/>
      <c r="BC29" s="668"/>
      <c r="BD29" s="668"/>
      <c r="BE29" s="668"/>
      <c r="BF29" s="668"/>
      <c r="BG29" s="227"/>
      <c r="BK29" s="229" t="str">
        <f>IF('Contexto Estrat. Ins'!$K$9&lt;&gt;"",'Contexto Estrat. Ins'!$K$8,"")</f>
        <v/>
      </c>
      <c r="BL29" s="229" t="str">
        <f>IF('Contexto Estrat. Ins'!$K$10&lt;&gt;"",'Contexto Estrat. Ins'!$K$8,"")</f>
        <v/>
      </c>
      <c r="BM29" s="229" t="str">
        <f>IF('Contexto Estrat. Ins'!$K$11&lt;&gt;"",'Contexto Estrat. Ins'!$K$8,"")</f>
        <v/>
      </c>
      <c r="BN29" s="229" t="str">
        <f>IF('Contexto Estrat. Ins'!$K$12&lt;&gt;"",'Contexto Estrat. Ins'!$K$8,"")</f>
        <v/>
      </c>
      <c r="BO29" s="229" t="str">
        <f>IF('Contexto Estrat. Ins'!$K$13&lt;&gt;"",'Contexto Estrat. Ins'!$K$8,"")</f>
        <v/>
      </c>
      <c r="BP29" s="229" t="str">
        <f>IF('Contexto Estrat. Ins'!$K$14&lt;&gt;"",'Contexto Estrat. Ins'!$K$8,"")</f>
        <v/>
      </c>
      <c r="BQ29" s="229" t="str">
        <f>IF($D$28='Contexto Estrat. Ins'!$B$9,BK29,IF($D$28='Contexto Estrat. Ins'!$B$10,BL29,IF($D$28='Contexto Estrat. Ins'!$B$11,BM29,IF($D$28='Contexto Estrat. Ins'!$B$12,BN29,IF($D$28='Contexto Estrat. Ins'!$B$13,BO29,IF($D$28='Contexto Estrat. Ins'!$B$14,BP29,""))))))</f>
        <v/>
      </c>
      <c r="BS29" s="229" t="str">
        <f>IF('Contexto Estrat. Ins'!$K$39&lt;&gt;"",'Contexto Estrat. Ins'!$K$38,"")</f>
        <v/>
      </c>
      <c r="BT29" s="229" t="str">
        <f>IF('Contexto Estrat. Ins'!$K$40&lt;&gt;"",'Contexto Estrat. Ins'!$K$38,"")</f>
        <v/>
      </c>
      <c r="BU29" s="229" t="str">
        <f>IF('Contexto Estrat. Ins'!$K$41&lt;&gt;"",'Contexto Estrat. Ins'!$K$38,"")</f>
        <v/>
      </c>
      <c r="BV29" s="229" t="str">
        <f>IF('Contexto Estrat. Ins'!$K$42&lt;&gt;"",'Contexto Estrat. Ins'!$K$38,"")</f>
        <v/>
      </c>
      <c r="BW29" s="229" t="str">
        <f>IF('Contexto Estrat. Ins'!$K$43&lt;&gt;"",'Contexto Estrat. Ins'!$K$38,"")</f>
        <v/>
      </c>
      <c r="BX29" s="229" t="str">
        <f>IF('Contexto Estrat. Ins'!$K$44&lt;&gt;"",'Contexto Estrat. Ins'!$K$38,"")</f>
        <v/>
      </c>
      <c r="BY29" s="229" t="str">
        <f>IF($D$28='Contexto Estrat. Ins'!$B$39,BS29,IF($D$28='Contexto Estrat. Ins'!$B$40,BT29,IF($D$28='Contexto Estrat. Ins'!$B$41,BU29,IF($D$28='Contexto Estrat. Ins'!$B$42,BV29,IF($D$28='Contexto Estrat. Ins'!$B$43,BW29,IF($D$28='Contexto Estrat. Ins'!$B$44,BX29,""))))))</f>
        <v/>
      </c>
      <c r="CA29" s="229" t="str">
        <f>IF('Contexto Estrat. Ins'!$K$19&lt;&gt;"",'Contexto Estrat. Ins'!$K$18,"")</f>
        <v/>
      </c>
      <c r="CB29" s="229" t="str">
        <f>IF('Contexto Estrat. Ins'!$K$20&lt;&gt;"",'Contexto Estrat. Ins'!$K$18,"")</f>
        <v/>
      </c>
      <c r="CC29" s="229" t="str">
        <f>IF('Contexto Estrat. Ins'!$K$21&lt;&gt;"",'Contexto Estrat. Ins'!$K$18,"")</f>
        <v/>
      </c>
      <c r="CD29" s="229" t="str">
        <f>IF('Contexto Estrat. Ins'!$K$22&lt;&gt;"",'Contexto Estrat. Ins'!$K$18,"")</f>
        <v/>
      </c>
      <c r="CE29" s="229" t="str">
        <f>IF('Contexto Estrat. Ins'!$K$23&lt;&gt;"",'Contexto Estrat. Ins'!$K$18,"")</f>
        <v/>
      </c>
      <c r="CF29" s="229" t="str">
        <f>IF('Contexto Estrat. Ins'!$K$24&lt;&gt;"",'Contexto Estrat. Ins'!$K$18,"")</f>
        <v/>
      </c>
      <c r="CG29" s="229" t="str">
        <f>IF($D$28='Contexto Estrat. Ins'!$B$19,CA29,IF($D$28='Contexto Estrat. Ins'!$B$20,CB29,IF($D$28='Contexto Estrat. Ins'!$B$21,CC29,IF($D$28='Contexto Estrat. Ins'!$B$22,CD29,IF($D$28='Contexto Estrat. Ins'!$B$23,CE29,IF($D$28='Contexto Estrat. Ins'!$B$24,CF29,""))))))</f>
        <v/>
      </c>
    </row>
    <row r="30" spans="1:85" s="222" customFormat="1" ht="31.15" customHeight="1">
      <c r="A30" s="225"/>
      <c r="B30" s="226"/>
      <c r="C30" s="226"/>
      <c r="D30" s="665"/>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7"/>
      <c r="AC30" s="237"/>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8"/>
      <c r="BB30" s="668"/>
      <c r="BC30" s="668"/>
      <c r="BD30" s="668"/>
      <c r="BE30" s="668"/>
      <c r="BF30" s="668"/>
      <c r="BG30" s="227"/>
      <c r="BK30" s="229" t="str">
        <f>IF('Contexto Estrat. Ins'!$L$9&lt;&gt;"",'Contexto Estrat. Ins'!$L$8,"")</f>
        <v/>
      </c>
      <c r="BL30" s="229" t="str">
        <f>IF('Contexto Estrat. Ins'!$L$10&lt;&gt;"",'Contexto Estrat. Ins'!$L$8,"")</f>
        <v/>
      </c>
      <c r="BM30" s="229" t="str">
        <f>IF('Contexto Estrat. Ins'!$L$11&lt;&gt;"",'Contexto Estrat. Ins'!$L$8,"")</f>
        <v/>
      </c>
      <c r="BN30" s="229" t="str">
        <f>IF('Contexto Estrat. Ins'!$L$12&lt;&gt;"",'Contexto Estrat. Ins'!$L$8,"")</f>
        <v/>
      </c>
      <c r="BO30" s="229" t="str">
        <f>IF('Contexto Estrat. Ins'!$L$13&lt;&gt;"",'Contexto Estrat. Ins'!$L$8,"")</f>
        <v/>
      </c>
      <c r="BP30" s="229" t="str">
        <f>IF('Contexto Estrat. Ins'!$L$14&lt;&gt;"",'Contexto Estrat. Ins'!$L$8,"")</f>
        <v/>
      </c>
      <c r="BQ30" s="229" t="str">
        <f>IF($D$28='Contexto Estrat. Ins'!$B$9,BK30,IF($D$28='Contexto Estrat. Ins'!$B$10,BL30,IF($D$28='Contexto Estrat. Ins'!$B$11,BM30,IF($D$28='Contexto Estrat. Ins'!$B$12,BN30,IF($D$28='Contexto Estrat. Ins'!$B$13,BO30,IF($D$28='Contexto Estrat. Ins'!$B$14,BP30,""))))))</f>
        <v/>
      </c>
      <c r="BS30" s="229" t="str">
        <f>IF('Contexto Estrat. Ins'!$L$39&lt;&gt;"",'Contexto Estrat. Ins'!$L$38,"")</f>
        <v/>
      </c>
      <c r="BT30" s="229" t="str">
        <f>IF('Contexto Estrat. Ins'!$L$40&lt;&gt;"",'Contexto Estrat. Ins'!$L$38,"")</f>
        <v/>
      </c>
      <c r="BU30" s="229" t="str">
        <f>IF('Contexto Estrat. Ins'!$L$41&lt;&gt;"",'Contexto Estrat. Ins'!$L$38,"")</f>
        <v/>
      </c>
      <c r="BV30" s="229" t="str">
        <f>IF('Contexto Estrat. Ins'!$L$42&lt;&gt;"",'Contexto Estrat. Ins'!$L$38,"")</f>
        <v/>
      </c>
      <c r="BW30" s="229" t="str">
        <f>IF('Contexto Estrat. Ins'!$L$43&lt;&gt;"",'Contexto Estrat. Ins'!$L$38,"")</f>
        <v/>
      </c>
      <c r="BX30" s="229" t="str">
        <f>IF('Contexto Estrat. Ins'!$L$44&lt;&gt;"",'Contexto Estrat. Ins'!$L$38,"")</f>
        <v/>
      </c>
      <c r="BY30" s="229" t="str">
        <f>IF($D$28='Contexto Estrat. Ins'!$B$39,BS30,IF($D$28='Contexto Estrat. Ins'!$B$40,BT30,IF($D$28='Contexto Estrat. Ins'!$B$41,BU30,IF($D$28='Contexto Estrat. Ins'!$B$42,BV30,IF($D$28='Contexto Estrat. Ins'!$B$43,BW30,IF($D$28='Contexto Estrat. Ins'!$B$44,BX30,""))))))</f>
        <v/>
      </c>
      <c r="CA30" s="229" t="str">
        <f>IF('Contexto Estrat. Ins'!$L$19&lt;&gt;"",'Contexto Estrat. Ins'!$L$18,"")</f>
        <v/>
      </c>
      <c r="CB30" s="229" t="str">
        <f>IF('Contexto Estrat. Ins'!$L$20&lt;&gt;"",'Contexto Estrat. Ins'!$L$18,"")</f>
        <v/>
      </c>
      <c r="CC30" s="229" t="str">
        <f>IF('Contexto Estrat. Ins'!$L$21&lt;&gt;"",'Contexto Estrat. Ins'!$L$18,"")</f>
        <v/>
      </c>
      <c r="CD30" s="229" t="str">
        <f>IF('Contexto Estrat. Ins'!$L$22&lt;&gt;"",'Contexto Estrat. Ins'!$L$18,"")</f>
        <v/>
      </c>
      <c r="CE30" s="229" t="str">
        <f>IF('Contexto Estrat. Ins'!$L$23&lt;&gt;"",'Contexto Estrat. Ins'!$L$18,"")</f>
        <v/>
      </c>
      <c r="CF30" s="229" t="str">
        <f>IF('Contexto Estrat. Ins'!$L$24&lt;&gt;"",'Contexto Estrat. Ins'!$L$18,"")</f>
        <v/>
      </c>
      <c r="CG30" s="229" t="str">
        <f>IF($D$28='Contexto Estrat. Ins'!$B$19,CA30,IF($D$28='Contexto Estrat. Ins'!$B$20,CB30,IF($D$28='Contexto Estrat. Ins'!$B$21,CC30,IF($D$28='Contexto Estrat. Ins'!$B$22,CD30,IF($D$28='Contexto Estrat. Ins'!$B$23,CE30,IF($D$28='Contexto Estrat. Ins'!$B$24,CF30,""))))))</f>
        <v/>
      </c>
    </row>
    <row r="31" spans="1:85" s="222" customFormat="1" ht="31.15" customHeight="1">
      <c r="A31" s="225"/>
      <c r="B31" s="226"/>
      <c r="C31" s="226"/>
      <c r="D31" s="665"/>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7"/>
      <c r="AC31" s="237"/>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227"/>
      <c r="BK31" s="229" t="str">
        <f>IF('Contexto Estrat. Ins'!$M$9&lt;&gt;"",'Contexto Estrat. Ins'!$M$8,"")</f>
        <v/>
      </c>
      <c r="BL31" s="229" t="str">
        <f>IF('Contexto Estrat. Ins'!$M$10&lt;&gt;"",'Contexto Estrat. Ins'!$M$8,"")</f>
        <v/>
      </c>
      <c r="BM31" s="229" t="str">
        <f>IF('Contexto Estrat. Ins'!$M$11&lt;&gt;"",'Contexto Estrat. Ins'!$M$8,"")</f>
        <v/>
      </c>
      <c r="BN31" s="229" t="str">
        <f>IF('Contexto Estrat. Ins'!$M$12&lt;&gt;"",'Contexto Estrat. Ins'!$M$8,"")</f>
        <v/>
      </c>
      <c r="BO31" s="229" t="str">
        <f>IF('Contexto Estrat. Ins'!$M$13&lt;&gt;"",'Contexto Estrat. Ins'!$M$8,"")</f>
        <v/>
      </c>
      <c r="BP31" s="229" t="str">
        <f>IF('Contexto Estrat. Ins'!$M$14&lt;&gt;"",'Contexto Estrat. Ins'!$M$8,"")</f>
        <v/>
      </c>
      <c r="BQ31" s="229" t="str">
        <f>IF($D$28='Contexto Estrat. Ins'!$B$9,BK31,IF($D$28='Contexto Estrat. Ins'!$B$10,BL31,IF($D$28='Contexto Estrat. Ins'!$B$11,BM31,IF($D$28='Contexto Estrat. Ins'!$B$12,BN31,IF($D$28='Contexto Estrat. Ins'!$B$13,BO31,IF($D$28='Contexto Estrat. Ins'!$B$14,BP31,""))))))</f>
        <v/>
      </c>
      <c r="BS31" s="229" t="str">
        <f>IF('Contexto Estrat. Ins'!$M$39&lt;&gt;"",'Contexto Estrat. Ins'!$M$38,"")</f>
        <v/>
      </c>
      <c r="BT31" s="229" t="str">
        <f>IF('Contexto Estrat. Ins'!$M$40&lt;&gt;"",'Contexto Estrat. Ins'!$M$38,"")</f>
        <v/>
      </c>
      <c r="BU31" s="229" t="str">
        <f>IF('Contexto Estrat. Ins'!$M$41&lt;&gt;"",'Contexto Estrat. Ins'!$M$38,"")</f>
        <v/>
      </c>
      <c r="BV31" s="229" t="str">
        <f>IF('Contexto Estrat. Ins'!$M$42&lt;&gt;"",'Contexto Estrat. Ins'!$M$38,"")</f>
        <v/>
      </c>
      <c r="BW31" s="229" t="str">
        <f>IF('Contexto Estrat. Ins'!$M$43&lt;&gt;"",'Contexto Estrat. Ins'!$M$38,"")</f>
        <v/>
      </c>
      <c r="BX31" s="229" t="str">
        <f>IF('Contexto Estrat. Ins'!$M$44&lt;&gt;"",'Contexto Estrat. Ins'!$M$38,"")</f>
        <v/>
      </c>
      <c r="BY31" s="229" t="str">
        <f>IF($D$28='Contexto Estrat. Ins'!$B$39,BS31,IF($D$28='Contexto Estrat. Ins'!$B$40,BT31,IF($D$28='Contexto Estrat. Ins'!$B$41,BU31,IF($D$28='Contexto Estrat. Ins'!$B$42,BV31,IF($D$28='Contexto Estrat. Ins'!$B$43,BW31,IF($D$28='Contexto Estrat. Ins'!$B$44,BX31,""))))))</f>
        <v/>
      </c>
      <c r="CA31" s="229" t="str">
        <f>IF('Contexto Estrat. Ins'!$M$19&lt;&gt;"",'Contexto Estrat. Ins'!$M$18,"")</f>
        <v/>
      </c>
      <c r="CB31" s="229" t="str">
        <f>IF('Contexto Estrat. Ins'!$M$20&lt;&gt;"",'Contexto Estrat. Ins'!$M$18,"")</f>
        <v/>
      </c>
      <c r="CC31" s="229" t="str">
        <f>IF('Contexto Estrat. Ins'!$M$21&lt;&gt;"",'Contexto Estrat. Ins'!$M$18,"")</f>
        <v/>
      </c>
      <c r="CD31" s="229" t="str">
        <f>IF('Contexto Estrat. Ins'!$M$22&lt;&gt;"",'Contexto Estrat. Ins'!$M$18,"")</f>
        <v/>
      </c>
      <c r="CE31" s="229" t="str">
        <f>IF('Contexto Estrat. Ins'!$M$23&lt;&gt;"",'Contexto Estrat. Ins'!$M$18,"")</f>
        <v/>
      </c>
      <c r="CF31" s="229" t="str">
        <f>IF('Contexto Estrat. Ins'!$M$24&lt;&gt;"",'Contexto Estrat. Ins'!$M$18,"")</f>
        <v/>
      </c>
      <c r="CG31" s="229" t="str">
        <f>IF($D$28='Contexto Estrat. Ins'!$B$19,CA31,IF($D$28='Contexto Estrat. Ins'!$B$20,CB31,IF($D$28='Contexto Estrat. Ins'!$B$21,CC31,IF($D$28='Contexto Estrat. Ins'!$B$22,CD31,IF($D$28='Contexto Estrat. Ins'!$B$23,CE31,IF($D$28='Contexto Estrat. Ins'!$B$24,CF31,""))))))</f>
        <v/>
      </c>
    </row>
    <row r="32" spans="1:85" s="222" customFormat="1" ht="31.15" customHeight="1">
      <c r="A32" s="225"/>
      <c r="B32" s="226"/>
      <c r="C32" s="226"/>
      <c r="D32" s="665"/>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7"/>
      <c r="AC32" s="237"/>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227"/>
      <c r="BK32" s="229" t="str">
        <f>IF('Contexto Estrat. Ins'!$N$9&lt;&gt;"",'Contexto Estrat. Ins'!$N$8,"")</f>
        <v/>
      </c>
      <c r="BL32" s="229" t="str">
        <f>IF('Contexto Estrat. Ins'!$N$10&lt;&gt;"",'Contexto Estrat. Ins'!$N$8,"")</f>
        <v/>
      </c>
      <c r="BM32" s="229" t="str">
        <f>IF('Contexto Estrat. Ins'!$N$11&lt;&gt;"",'Contexto Estrat. Ins'!$N$8,"")</f>
        <v/>
      </c>
      <c r="BN32" s="229" t="str">
        <f>IF('Contexto Estrat. Ins'!$N$12&lt;&gt;"",'Contexto Estrat. Ins'!$N$8,"")</f>
        <v/>
      </c>
      <c r="BO32" s="229" t="str">
        <f>IF('Contexto Estrat. Ins'!$N$13&lt;&gt;"",'Contexto Estrat. Ins'!$N$8,"")</f>
        <v/>
      </c>
      <c r="BP32" s="229" t="str">
        <f>IF('Contexto Estrat. Ins'!$N$14&lt;&gt;"",'Contexto Estrat. Ins'!$N$8,"")</f>
        <v/>
      </c>
      <c r="BQ32" s="229" t="str">
        <f>IF($D$28='Contexto Estrat. Ins'!$B$9,BK32,IF($D$28='Contexto Estrat. Ins'!$B$10,BL32,IF($D$28='Contexto Estrat. Ins'!$B$11,BM32,IF($D$28='Contexto Estrat. Ins'!$B$12,BN32,IF($D$28='Contexto Estrat. Ins'!$B$13,BO32,IF($D$28='Contexto Estrat. Ins'!$B$14,BP32,""))))))</f>
        <v/>
      </c>
      <c r="BS32" s="229" t="str">
        <f>IF('Contexto Estrat. Ins'!$N$39&lt;&gt;"",'Contexto Estrat. Ins'!$N$38,"")</f>
        <v/>
      </c>
      <c r="BT32" s="229" t="str">
        <f>IF('Contexto Estrat. Ins'!$N$40&lt;&gt;"",'Contexto Estrat. Ins'!$N$38,"")</f>
        <v/>
      </c>
      <c r="BU32" s="229" t="str">
        <f>IF('Contexto Estrat. Ins'!$N$41&lt;&gt;"",'Contexto Estrat. Ins'!$N$38,"")</f>
        <v/>
      </c>
      <c r="BV32" s="229" t="str">
        <f>IF('Contexto Estrat. Ins'!$N$42&lt;&gt;"",'Contexto Estrat. Ins'!$N$38,"")</f>
        <v/>
      </c>
      <c r="BW32" s="229" t="str">
        <f>IF('Contexto Estrat. Ins'!$N$43&lt;&gt;"",'Contexto Estrat. Ins'!$N$38,"")</f>
        <v/>
      </c>
      <c r="BX32" s="229" t="str">
        <f>IF('Contexto Estrat. Ins'!$N$44&lt;&gt;"",'Contexto Estrat. Ins'!$N$38,"")</f>
        <v/>
      </c>
      <c r="BY32" s="229" t="str">
        <f>IF($D$28='Contexto Estrat. Ins'!$B$39,BS32,IF($D$28='Contexto Estrat. Ins'!$B$40,BT32,IF($D$28='Contexto Estrat. Ins'!$B$41,BU32,IF($D$28='Contexto Estrat. Ins'!$B$42,BV32,IF($D$28='Contexto Estrat. Ins'!$B$43,BW32,IF($D$28='Contexto Estrat. Ins'!$B$44,BX32,""))))))</f>
        <v/>
      </c>
      <c r="CA32" s="229" t="str">
        <f>IF('Contexto Estrat. Ins'!$N$19&lt;&gt;"",'Contexto Estrat. Ins'!$N$18,"")</f>
        <v/>
      </c>
      <c r="CB32" s="229" t="str">
        <f>IF('Contexto Estrat. Ins'!$N$20&lt;&gt;"",'Contexto Estrat. Ins'!$N$18,"")</f>
        <v/>
      </c>
      <c r="CC32" s="229" t="str">
        <f>IF('Contexto Estrat. Ins'!$N$21&lt;&gt;"",'Contexto Estrat. Ins'!$N$18,"")</f>
        <v/>
      </c>
      <c r="CD32" s="229" t="str">
        <f>IF('Contexto Estrat. Ins'!$N$22&lt;&gt;"",'Contexto Estrat. Ins'!$N$18,"")</f>
        <v/>
      </c>
      <c r="CE32" s="229" t="str">
        <f>IF('Contexto Estrat. Ins'!$N$23&lt;&gt;"",'Contexto Estrat. Ins'!$N$18,"")</f>
        <v/>
      </c>
      <c r="CF32" s="229" t="str">
        <f>IF('Contexto Estrat. Ins'!$N$24&lt;&gt;"",'Contexto Estrat. Ins'!$N$18,"")</f>
        <v/>
      </c>
      <c r="CG32" s="229" t="str">
        <f>IF($D$28='Contexto Estrat. Ins'!$B$19,CA32,IF($D$28='Contexto Estrat. Ins'!$B$20,CB32,IF($D$28='Contexto Estrat. Ins'!$B$21,CC32,IF($D$28='Contexto Estrat. Ins'!$B$22,CD32,IF($D$28='Contexto Estrat. Ins'!$B$23,CE32,IF($D$28='Contexto Estrat. Ins'!$B$24,CF32,""))))))</f>
        <v/>
      </c>
    </row>
    <row r="33" spans="1:86" s="222" customFormat="1" ht="31.15" customHeight="1">
      <c r="A33" s="225"/>
      <c r="B33" s="226"/>
      <c r="C33" s="226"/>
      <c r="D33" s="665"/>
      <c r="E33" s="666"/>
      <c r="F33" s="666"/>
      <c r="G33" s="666"/>
      <c r="H33" s="666"/>
      <c r="I33" s="666"/>
      <c r="J33" s="666"/>
      <c r="K33" s="666"/>
      <c r="L33" s="666"/>
      <c r="M33" s="666"/>
      <c r="N33" s="666"/>
      <c r="O33" s="666"/>
      <c r="P33" s="666"/>
      <c r="Q33" s="666"/>
      <c r="R33" s="666"/>
      <c r="S33" s="666"/>
      <c r="T33" s="666"/>
      <c r="U33" s="666"/>
      <c r="V33" s="666"/>
      <c r="W33" s="666"/>
      <c r="X33" s="666"/>
      <c r="Y33" s="666"/>
      <c r="Z33" s="666"/>
      <c r="AA33" s="666"/>
      <c r="AB33" s="667"/>
      <c r="AC33" s="237"/>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227"/>
      <c r="BK33" s="229" t="str">
        <f>IF('Contexto Estrat. Ins'!$O$9&lt;&gt;"",'Contexto Estrat. Ins'!$O$8,"")</f>
        <v/>
      </c>
      <c r="BL33" s="229" t="str">
        <f>IF('Contexto Estrat. Ins'!$O$10&lt;&gt;"",'Contexto Estrat. Ins'!$O$8,"")</f>
        <v/>
      </c>
      <c r="BM33" s="229" t="str">
        <f>IF('Contexto Estrat. Ins'!$O$11&lt;&gt;"",'Contexto Estrat. Ins'!$O$8,"")</f>
        <v/>
      </c>
      <c r="BN33" s="229" t="str">
        <f>IF('Contexto Estrat. Ins'!$O$12&lt;&gt;"",'Contexto Estrat. Ins'!$O$8,"")</f>
        <v/>
      </c>
      <c r="BO33" s="229" t="str">
        <f>IF('Contexto Estrat. Ins'!$O$13&lt;&gt;"",'Contexto Estrat. Ins'!$O$8,"")</f>
        <v/>
      </c>
      <c r="BP33" s="229" t="str">
        <f>IF('Contexto Estrat. Ins'!$O$14&lt;&gt;"",'Contexto Estrat. Ins'!$O$8,"")</f>
        <v/>
      </c>
      <c r="BQ33" s="229" t="str">
        <f>IF($D$28='Contexto Estrat. Ins'!$B$9,BK33,IF($D$28='Contexto Estrat. Ins'!$B$10,BL33,IF($D$28='Contexto Estrat. Ins'!$B$11,BM33,IF($D$28='Contexto Estrat. Ins'!$B$12,BN33,IF($D$28='Contexto Estrat. Ins'!$B$13,BO33,IF($D$28='Contexto Estrat. Ins'!$B$14,BP33,""))))))</f>
        <v/>
      </c>
      <c r="BS33" s="229" t="str">
        <f>IF('Contexto Estrat. Ins'!$O$39&lt;&gt;"",'Contexto Estrat. Ins'!$O$38,"")</f>
        <v/>
      </c>
      <c r="BT33" s="229" t="str">
        <f>IF('Contexto Estrat. Ins'!$O$40&lt;&gt;"",'Contexto Estrat. Ins'!$O$38,"")</f>
        <v/>
      </c>
      <c r="BU33" s="229" t="str">
        <f>IF('Contexto Estrat. Ins'!$O$41&lt;&gt;"",'Contexto Estrat. Ins'!$O$38,"")</f>
        <v/>
      </c>
      <c r="BV33" s="229" t="str">
        <f>IF('Contexto Estrat. Ins'!$O$42&lt;&gt;"",'Contexto Estrat. Ins'!$O$38,"")</f>
        <v/>
      </c>
      <c r="BW33" s="229" t="str">
        <f>IF('Contexto Estrat. Ins'!$O$43&lt;&gt;"",'Contexto Estrat. Ins'!$O$38,"")</f>
        <v/>
      </c>
      <c r="BX33" s="229" t="str">
        <f>IF('Contexto Estrat. Ins'!$O$44&lt;&gt;"",'Contexto Estrat. Ins'!$O$38,"")</f>
        <v/>
      </c>
      <c r="BY33" s="229" t="str">
        <f>IF($D$28='Contexto Estrat. Ins'!$B$39,BS33,IF($D$28='Contexto Estrat. Ins'!$B$40,BT33,IF($D$28='Contexto Estrat. Ins'!$B$41,BU33,IF($D$28='Contexto Estrat. Ins'!$B$42,BV33,IF($D$28='Contexto Estrat. Ins'!$B$43,BW33,IF($D$28='Contexto Estrat. Ins'!$B$44,BX33,""))))))</f>
        <v/>
      </c>
      <c r="CA33" s="229" t="str">
        <f>IF('Contexto Estrat. Ins'!$O$19&lt;&gt;"",'Contexto Estrat. Ins'!$O$18,"")</f>
        <v/>
      </c>
      <c r="CB33" s="229" t="str">
        <f>IF('Contexto Estrat. Ins'!$O$20&lt;&gt;"",'Contexto Estrat. Ins'!$O$18,"")</f>
        <v/>
      </c>
      <c r="CC33" s="229" t="str">
        <f>IF('Contexto Estrat. Ins'!$O$21&lt;&gt;"",'Contexto Estrat. Ins'!$O$18,"")</f>
        <v/>
      </c>
      <c r="CD33" s="229" t="str">
        <f>IF('Contexto Estrat. Ins'!$O$22&lt;&gt;"",'Contexto Estrat. Ins'!$O$18,"")</f>
        <v/>
      </c>
      <c r="CE33" s="229" t="str">
        <f>IF('Contexto Estrat. Ins'!$O$23&lt;&gt;"",'Contexto Estrat. Ins'!$O$18,"")</f>
        <v/>
      </c>
      <c r="CF33" s="229" t="str">
        <f>IF('Contexto Estrat. Ins'!$O$24&lt;&gt;"",'Contexto Estrat. Ins'!$O$18,"")</f>
        <v/>
      </c>
      <c r="CG33" s="229" t="str">
        <f>IF($D$28='Contexto Estrat. Ins'!$B$19,CA33,IF($D$28='Contexto Estrat. Ins'!$B$20,CB33,IF($D$28='Contexto Estrat. Ins'!$B$21,CC33,IF($D$28='Contexto Estrat. Ins'!$B$22,CD33,IF($D$28='Contexto Estrat. Ins'!$B$23,CE33,IF($D$28='Contexto Estrat. Ins'!$B$24,CF33,""))))))</f>
        <v/>
      </c>
    </row>
    <row r="34" spans="1:86" s="222" customFormat="1" ht="15.6" customHeight="1">
      <c r="A34" s="238"/>
      <c r="B34" s="239"/>
      <c r="C34" s="239"/>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7"/>
      <c r="BK34" s="229" t="str">
        <f>IF('Contexto Estrat. Ins'!$P$9&lt;&gt;"",'Contexto Estrat. Ins'!$P$8,"")</f>
        <v/>
      </c>
      <c r="BL34" s="229" t="str">
        <f>IF('Contexto Estrat. Ins'!$P$10&lt;&gt;"",'Contexto Estrat. Ins'!$P$8,"")</f>
        <v/>
      </c>
      <c r="BM34" s="229" t="str">
        <f>IF('Contexto Estrat. Ins'!$P$11&lt;&gt;"",'Contexto Estrat. Ins'!$P$8,"")</f>
        <v/>
      </c>
      <c r="BN34" s="229" t="str">
        <f>IF('Contexto Estrat. Ins'!$P$12&lt;&gt;"",'Contexto Estrat. Ins'!$P$8,"")</f>
        <v/>
      </c>
      <c r="BO34" s="229" t="str">
        <f>IF('Contexto Estrat. Ins'!$P$13&lt;&gt;"",'Contexto Estrat. Ins'!$P$8,"")</f>
        <v/>
      </c>
      <c r="BP34" s="229" t="str">
        <f>IF('Contexto Estrat. Ins'!$P$14&lt;&gt;"",'Contexto Estrat. Ins'!$P$8,"")</f>
        <v/>
      </c>
      <c r="BQ34" s="229" t="str">
        <f>IF($D$28='Contexto Estrat. Ins'!$B$9,BK34,IF($D$28='Contexto Estrat. Ins'!$B$10,BL34,IF($D$28='Contexto Estrat. Ins'!$B$11,BM34,IF($D$28='Contexto Estrat. Ins'!$B$12,BN34,IF($D$28='Contexto Estrat. Ins'!$B$13,BO34,IF($D$28='Contexto Estrat. Ins'!$B$14,BP34,""))))))</f>
        <v/>
      </c>
      <c r="BS34" s="229" t="str">
        <f>IF('Contexto Estrat. Ins'!$P$39&lt;&gt;"",'Contexto Estrat. Ins'!$P$38,"")</f>
        <v/>
      </c>
      <c r="BT34" s="229" t="str">
        <f>IF('Contexto Estrat. Ins'!$P$40&lt;&gt;"",'Contexto Estrat. Ins'!$P$38,"")</f>
        <v/>
      </c>
      <c r="BU34" s="229" t="str">
        <f>IF('Contexto Estrat. Ins'!$P$41&lt;&gt;"",'Contexto Estrat. Ins'!$P$38,"")</f>
        <v/>
      </c>
      <c r="BV34" s="229" t="str">
        <f>IF('Contexto Estrat. Ins'!$P$42&lt;&gt;"",'Contexto Estrat. Ins'!$P$38,"")</f>
        <v/>
      </c>
      <c r="BW34" s="229" t="str">
        <f>IF('Contexto Estrat. Ins'!$P$43&lt;&gt;"",'Contexto Estrat. Ins'!$P$38,"")</f>
        <v/>
      </c>
      <c r="BX34" s="229" t="str">
        <f>IF('Contexto Estrat. Ins'!$P$44&lt;&gt;"",'Contexto Estrat. Ins'!$P$38,"")</f>
        <v/>
      </c>
      <c r="BY34" s="229" t="str">
        <f>IF($D$28='Contexto Estrat. Ins'!$B$39,BS34,IF($D$28='Contexto Estrat. Ins'!$B$40,BT34,IF($D$28='Contexto Estrat. Ins'!$B$41,BU34,IF($D$28='Contexto Estrat. Ins'!$B$42,BV34,IF($D$28='Contexto Estrat. Ins'!$B$43,BW34,IF($D$28='Contexto Estrat. Ins'!$B$44,BX34,""))))))</f>
        <v/>
      </c>
      <c r="CA34" s="229" t="str">
        <f>IF('Contexto Estrat. Ins'!$P$19&lt;&gt;"",'Contexto Estrat. Ins'!$P$18,"")</f>
        <v/>
      </c>
      <c r="CB34" s="229" t="str">
        <f>IF('Contexto Estrat. Ins'!$P$20&lt;&gt;"",'Contexto Estrat. Ins'!$P$18,"")</f>
        <v/>
      </c>
      <c r="CC34" s="229" t="str">
        <f>IF('Contexto Estrat. Ins'!$P$21&lt;&gt;"",'Contexto Estrat. Ins'!$P$18,"")</f>
        <v/>
      </c>
      <c r="CD34" s="229" t="str">
        <f>IF('Contexto Estrat. Ins'!$P$22&lt;&gt;"",'Contexto Estrat. Ins'!$P$18,"")</f>
        <v/>
      </c>
      <c r="CE34" s="229" t="str">
        <f>IF('Contexto Estrat. Ins'!$P$23&lt;&gt;"",'Contexto Estrat. Ins'!$P$18,"")</f>
        <v/>
      </c>
      <c r="CF34" s="229" t="str">
        <f>IF('Contexto Estrat. Ins'!$P$24&lt;&gt;"",'Contexto Estrat. Ins'!$P$18,"")</f>
        <v/>
      </c>
      <c r="CG34" s="229" t="str">
        <f>IF($D$28='Contexto Estrat. Ins'!$B$19,CA34,IF($D$28='Contexto Estrat. Ins'!$B$20,CB34,IF($D$28='Contexto Estrat. Ins'!$B$21,CC34,IF($D$28='Contexto Estrat. Ins'!$B$22,CD34,IF($D$28='Contexto Estrat. Ins'!$B$23,CE34,IF($D$28='Contexto Estrat. Ins'!$B$24,CF34,""))))))</f>
        <v/>
      </c>
    </row>
    <row r="35" spans="1:86" s="222" customFormat="1" ht="15.6" customHeight="1">
      <c r="A35" s="225"/>
      <c r="B35" s="226"/>
      <c r="C35" s="226"/>
      <c r="D35" s="435" t="str">
        <f>IF(AK12=Datos!$A$6,"Causas de la oportunidad (factores de la oportunidad)","Causas del riesgo (factores del riesgo)")</f>
        <v>Causas del riesgo (factores del riesgo)</v>
      </c>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240"/>
      <c r="AD35" s="435" t="str">
        <f>IF(AK12=Datos!$A$6,"Consecuencias (efectos de la oportunidad)","Consecuencias (efectos del riesgo)")</f>
        <v>Consecuencias (efectos del riesgo)</v>
      </c>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227"/>
      <c r="BK35" s="229" t="str">
        <f>IF('Contexto Estrat. Ins'!$Q$9&lt;&gt;"",'Contexto Estrat. Ins'!$Q$8,"")</f>
        <v/>
      </c>
      <c r="BL35" s="229" t="str">
        <f>IF('Contexto Estrat. Ins'!$Q$10&lt;&gt;"",'Contexto Estrat. Ins'!$Q$8,"")</f>
        <v/>
      </c>
      <c r="BM35" s="229" t="str">
        <f>IF('Contexto Estrat. Ins'!$Q$11&lt;&gt;"",'Contexto Estrat. Ins'!$Q$8,"")</f>
        <v/>
      </c>
      <c r="BN35" s="229" t="str">
        <f>IF('Contexto Estrat. Ins'!$Q$12&lt;&gt;"",'Contexto Estrat. Ins'!$Q$8,"")</f>
        <v/>
      </c>
      <c r="BO35" s="229" t="str">
        <f>IF('Contexto Estrat. Ins'!$Q$13&lt;&gt;"",'Contexto Estrat. Ins'!$Q$8,"")</f>
        <v/>
      </c>
      <c r="BP35" s="229" t="str">
        <f>IF('Contexto Estrat. Ins'!$Q$14&lt;&gt;"",'Contexto Estrat. Ins'!$Q$8,"")</f>
        <v/>
      </c>
      <c r="BQ35" s="229" t="str">
        <f>IF($D$28='Contexto Estrat. Ins'!$B$9,BK35,IF($D$28='Contexto Estrat. Ins'!$B$10,BL35,IF($D$28='Contexto Estrat. Ins'!$B$11,BM35,IF($D$28='Contexto Estrat. Ins'!$B$12,BN35,IF($D$28='Contexto Estrat. Ins'!$B$13,BO35,IF($D$28='Contexto Estrat. Ins'!$B$14,BP35,""))))))</f>
        <v/>
      </c>
      <c r="BS35" s="229" t="str">
        <f>IF('Contexto Estrat. Ins'!$Q$39&lt;&gt;"",'Contexto Estrat. Ins'!$Q$38,"")</f>
        <v/>
      </c>
      <c r="BT35" s="229" t="str">
        <f>IF('Contexto Estrat. Ins'!$Q$40&lt;&gt;"",'Contexto Estrat. Ins'!$Q$38,"")</f>
        <v/>
      </c>
      <c r="BU35" s="229" t="str">
        <f>IF('Contexto Estrat. Ins'!$Q$41&lt;&gt;"",'Contexto Estrat. Ins'!$Q$38,"")</f>
        <v/>
      </c>
      <c r="BV35" s="229" t="str">
        <f>IF('Contexto Estrat. Ins'!$Q$42&lt;&gt;"",'Contexto Estrat. Ins'!$Q$38,"")</f>
        <v/>
      </c>
      <c r="BW35" s="229" t="str">
        <f>IF('Contexto Estrat. Ins'!$Q$43&lt;&gt;"",'Contexto Estrat. Ins'!$Q$38,"")</f>
        <v/>
      </c>
      <c r="BX35" s="229" t="str">
        <f>IF('Contexto Estrat. Ins'!$Q$44&lt;&gt;"",'Contexto Estrat. Ins'!$Q$38,"")</f>
        <v/>
      </c>
      <c r="BY35" s="229" t="str">
        <f>IF($D$28='Contexto Estrat. Ins'!$B$39,BS35,IF($D$28='Contexto Estrat. Ins'!$B$40,BT35,IF($D$28='Contexto Estrat. Ins'!$B$41,BU35,IF($D$28='Contexto Estrat. Ins'!$B$42,BV35,IF($D$28='Contexto Estrat. Ins'!$B$43,BW35,IF($D$28='Contexto Estrat. Ins'!$B$44,BX35,""))))))</f>
        <v/>
      </c>
      <c r="CA35" s="229" t="str">
        <f>IF('Contexto Estrat. Ins'!$Q$19&lt;&gt;"",'Contexto Estrat. Ins'!$Q$18,"")</f>
        <v/>
      </c>
      <c r="CB35" s="229" t="str">
        <f>IF('Contexto Estrat. Ins'!$Q$20&lt;&gt;"",'Contexto Estrat. Ins'!$Q$18,"")</f>
        <v/>
      </c>
      <c r="CC35" s="229" t="str">
        <f>IF('Contexto Estrat. Ins'!$Q$21&lt;&gt;"",'Contexto Estrat. Ins'!$Q$18,"")</f>
        <v/>
      </c>
      <c r="CD35" s="229" t="str">
        <f>IF('Contexto Estrat. Ins'!$Q$22&lt;&gt;"",'Contexto Estrat. Ins'!$Q$18,"")</f>
        <v/>
      </c>
      <c r="CE35" s="229" t="str">
        <f>IF('Contexto Estrat. Ins'!$Q$23&lt;&gt;"",'Contexto Estrat. Ins'!$Q$18,"")</f>
        <v/>
      </c>
      <c r="CF35" s="229" t="str">
        <f>IF('Contexto Estrat. Ins'!$Q$24&lt;&gt;"",'Contexto Estrat. Ins'!$Q$18,"")</f>
        <v/>
      </c>
      <c r="CG35" s="229" t="str">
        <f>IF($D$28='Contexto Estrat. Ins'!$B$19,CA35,IF($D$28='Contexto Estrat. Ins'!$B$20,CB35,IF($D$28='Contexto Estrat. Ins'!$B$21,CC35,IF($D$28='Contexto Estrat. Ins'!$B$22,CD35,IF($D$28='Contexto Estrat. Ins'!$B$23,CE35,IF($D$28='Contexto Estrat. Ins'!$B$24,CF35,""))))))</f>
        <v/>
      </c>
    </row>
    <row r="36" spans="1:86" s="222" customFormat="1" ht="15.6" customHeight="1">
      <c r="A36" s="225"/>
      <c r="B36" s="226"/>
      <c r="C36" s="226"/>
      <c r="D36" s="629" t="s">
        <v>33</v>
      </c>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226"/>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227"/>
      <c r="BK36" s="229" t="str">
        <f>IF('Contexto Estrat. Ins'!$R$9&lt;&gt;"",'Contexto Estrat. Ins'!$R$8,"")</f>
        <v/>
      </c>
      <c r="BL36" s="229" t="str">
        <f>IF('Contexto Estrat. Ins'!$R$10&lt;&gt;"",'Contexto Estrat. Ins'!$R$8,"")</f>
        <v/>
      </c>
      <c r="BM36" s="229" t="str">
        <f>IF('Contexto Estrat. Ins'!$R$11&lt;&gt;"",'Contexto Estrat. Ins'!$R$8,"")</f>
        <v/>
      </c>
      <c r="BN36" s="229" t="str">
        <f>IF('Contexto Estrat. Ins'!$R$12&lt;&gt;"",'Contexto Estrat. Ins'!$R$8,"")</f>
        <v/>
      </c>
      <c r="BO36" s="229" t="str">
        <f>IF('Contexto Estrat. Ins'!$R$13&lt;&gt;"",'Contexto Estrat. Ins'!$R$8,"")</f>
        <v/>
      </c>
      <c r="BP36" s="229" t="str">
        <f>IF('Contexto Estrat. Ins'!$R$14&lt;&gt;"",'Contexto Estrat. Ins'!$R$8,"")</f>
        <v/>
      </c>
      <c r="BQ36" s="229" t="str">
        <f>IF($D$28='Contexto Estrat. Ins'!$B$9,BK36,IF($D$28='Contexto Estrat. Ins'!$B$10,BL36,IF($D$28='Contexto Estrat. Ins'!$B$11,BM36,IF($D$28='Contexto Estrat. Ins'!$B$12,BN36,IF($D$28='Contexto Estrat. Ins'!$B$13,BO36,IF($D$28='Contexto Estrat. Ins'!$B$14,BP36,""))))))</f>
        <v/>
      </c>
      <c r="BS36" s="229" t="str">
        <f>IF('Contexto Estrat. Ins'!$R$39&lt;&gt;"",'Contexto Estrat. Ins'!$R$38,"")</f>
        <v/>
      </c>
      <c r="BT36" s="229" t="str">
        <f>IF('Contexto Estrat. Ins'!$R$40&lt;&gt;"",'Contexto Estrat. Ins'!$R$38,"")</f>
        <v/>
      </c>
      <c r="BU36" s="229" t="str">
        <f>IF('Contexto Estrat. Ins'!$R$41&lt;&gt;"",'Contexto Estrat. Ins'!$R$38,"")</f>
        <v/>
      </c>
      <c r="BV36" s="229" t="str">
        <f>IF('Contexto Estrat. Ins'!$R$42&lt;&gt;"",'Contexto Estrat. Ins'!$R$38,"")</f>
        <v/>
      </c>
      <c r="BW36" s="229" t="str">
        <f>IF('Contexto Estrat. Ins'!$R$43&lt;&gt;"",'Contexto Estrat. Ins'!$R$38,"")</f>
        <v/>
      </c>
      <c r="BX36" s="229" t="str">
        <f>IF('Contexto Estrat. Ins'!$R$44&lt;&gt;"",'Contexto Estrat. Ins'!$R$38,"")</f>
        <v/>
      </c>
      <c r="BY36" s="229" t="str">
        <f>IF($D$28='Contexto Estrat. Ins'!$B$39,BS36,IF($D$28='Contexto Estrat. Ins'!$B$40,BT36,IF($D$28='Contexto Estrat. Ins'!$B$41,BU36,IF($D$28='Contexto Estrat. Ins'!$B$42,BV36,IF($D$28='Contexto Estrat. Ins'!$B$43,BW36,IF($D$28='Contexto Estrat. Ins'!$B$44,BX36,""))))))</f>
        <v/>
      </c>
      <c r="CA36" s="229" t="str">
        <f>IF('Contexto Estrat. Ins'!$R$19&lt;&gt;"",'Contexto Estrat. Ins'!$R$18,"")</f>
        <v/>
      </c>
      <c r="CB36" s="229" t="str">
        <f>IF('Contexto Estrat. Ins'!$R$20&lt;&gt;"",'Contexto Estrat. Ins'!$R$18,"")</f>
        <v/>
      </c>
      <c r="CC36" s="229" t="str">
        <f>IF('Contexto Estrat. Ins'!$R$21&lt;&gt;"",'Contexto Estrat. Ins'!$R$18,"")</f>
        <v/>
      </c>
      <c r="CD36" s="229" t="str">
        <f>IF('Contexto Estrat. Ins'!$R$22&lt;&gt;"",'Contexto Estrat. Ins'!$R$18,"")</f>
        <v/>
      </c>
      <c r="CE36" s="229" t="str">
        <f>IF('Contexto Estrat. Ins'!$R$23&lt;&gt;"",'Contexto Estrat. Ins'!$R$18,"")</f>
        <v/>
      </c>
      <c r="CF36" s="229" t="str">
        <f>IF('Contexto Estrat. Ins'!$R$24&lt;&gt;"",'Contexto Estrat. Ins'!$R$18,"")</f>
        <v/>
      </c>
      <c r="CG36" s="229" t="str">
        <f>IF($D$28='Contexto Estrat. Ins'!$B$19,CA36,IF($D$28='Contexto Estrat. Ins'!$B$20,CB36,IF($D$28='Contexto Estrat. Ins'!$B$21,CC36,IF($D$28='Contexto Estrat. Ins'!$B$22,CD36,IF($D$28='Contexto Estrat. Ins'!$B$23,CE36,IF($D$28='Contexto Estrat. Ins'!$B$24,CF36,""))))))</f>
        <v/>
      </c>
    </row>
    <row r="37" spans="1:86" s="222" customFormat="1" ht="15.6" customHeight="1">
      <c r="A37" s="225"/>
      <c r="B37" s="226"/>
      <c r="C37" s="226"/>
      <c r="D37" s="629" t="s">
        <v>34</v>
      </c>
      <c r="E37" s="629"/>
      <c r="F37" s="629"/>
      <c r="G37" s="629"/>
      <c r="H37" s="629"/>
      <c r="I37" s="629"/>
      <c r="J37" s="629" t="s">
        <v>48</v>
      </c>
      <c r="K37" s="629"/>
      <c r="L37" s="629"/>
      <c r="M37" s="629"/>
      <c r="N37" s="629"/>
      <c r="O37" s="629"/>
      <c r="P37" s="629"/>
      <c r="Q37" s="629"/>
      <c r="R37" s="629"/>
      <c r="S37" s="629"/>
      <c r="T37" s="629"/>
      <c r="U37" s="629"/>
      <c r="V37" s="629"/>
      <c r="W37" s="629"/>
      <c r="X37" s="629"/>
      <c r="Y37" s="629"/>
      <c r="Z37" s="629"/>
      <c r="AA37" s="629"/>
      <c r="AB37" s="629"/>
      <c r="AC37" s="226"/>
      <c r="AD37" s="629" t="str">
        <f>IF(AK12=Datos!$A$6,"Puede presentarse la oportunidad, lo que generaría…","Puede presentarse el riesgo, lo que generaría…")</f>
        <v>Puede presentarse el riesgo, lo que generaría…</v>
      </c>
      <c r="AE37" s="629"/>
      <c r="AF37" s="629"/>
      <c r="AG37" s="629"/>
      <c r="AH37" s="629"/>
      <c r="AI37" s="629"/>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227"/>
      <c r="BK37" s="229" t="str">
        <f>IF('Contexto Estrat. Ins'!$S$9&lt;&gt;"",'Contexto Estrat. Ins'!$S$8,"")</f>
        <v/>
      </c>
      <c r="BL37" s="229" t="str">
        <f>IF('Contexto Estrat. Ins'!$S$10&lt;&gt;"",'Contexto Estrat. Ins'!$S$8,"")</f>
        <v/>
      </c>
      <c r="BM37" s="229" t="str">
        <f>IF('Contexto Estrat. Ins'!$S$11&lt;&gt;"",'Contexto Estrat. Ins'!$S$8,"")</f>
        <v/>
      </c>
      <c r="BN37" s="229" t="str">
        <f>IF('Contexto Estrat. Ins'!$S$12&lt;&gt;"",'Contexto Estrat. Ins'!$S$8,"")</f>
        <v/>
      </c>
      <c r="BO37" s="229" t="str">
        <f>IF('Contexto Estrat. Ins'!$S$13&lt;&gt;"",'Contexto Estrat. Ins'!$S$8,"")</f>
        <v/>
      </c>
      <c r="BP37" s="229" t="str">
        <f>IF('Contexto Estrat. Ins'!$S$14&lt;&gt;"",'Contexto Estrat. Ins'!$S$8,"")</f>
        <v/>
      </c>
      <c r="BQ37" s="229" t="str">
        <f>IF($D$28='Contexto Estrat. Ins'!$B$9,BK37,IF($D$28='Contexto Estrat. Ins'!$B$10,BL37,IF($D$28='Contexto Estrat. Ins'!$B$11,BM37,IF($D$28='Contexto Estrat. Ins'!$B$12,BN37,IF($D$28='Contexto Estrat. Ins'!$B$13,BO37,IF($D$28='Contexto Estrat. Ins'!$B$14,BP37,""))))))</f>
        <v/>
      </c>
      <c r="BS37" s="229" t="str">
        <f>IF('Contexto Estrat. Ins'!$S$39&lt;&gt;"",'Contexto Estrat. Ins'!$S$38,"")</f>
        <v/>
      </c>
      <c r="BT37" s="229" t="str">
        <f>IF('Contexto Estrat. Ins'!$S$40&lt;&gt;"",'Contexto Estrat. Ins'!$S$38,"")</f>
        <v/>
      </c>
      <c r="BU37" s="229" t="str">
        <f>IF('Contexto Estrat. Ins'!$S$41&lt;&gt;"",'Contexto Estrat. Ins'!$S$38,"")</f>
        <v/>
      </c>
      <c r="BV37" s="229" t="str">
        <f>IF('Contexto Estrat. Ins'!$S$42&lt;&gt;"",'Contexto Estrat. Ins'!$S$38,"")</f>
        <v/>
      </c>
      <c r="BW37" s="229" t="str">
        <f>IF('Contexto Estrat. Ins'!$S$43&lt;&gt;"",'Contexto Estrat. Ins'!$S$38,"")</f>
        <v/>
      </c>
      <c r="BX37" s="229" t="str">
        <f>IF('Contexto Estrat. Ins'!$S$44&lt;&gt;"",'Contexto Estrat. Ins'!$S$38,"")</f>
        <v/>
      </c>
      <c r="BY37" s="229" t="str">
        <f>IF($D$28='Contexto Estrat. Ins'!$B$39,BS37,IF($D$28='Contexto Estrat. Ins'!$B$40,BT37,IF($D$28='Contexto Estrat. Ins'!$B$41,BU37,IF($D$28='Contexto Estrat. Ins'!$B$42,BV37,IF($D$28='Contexto Estrat. Ins'!$B$43,BW37,IF($D$28='Contexto Estrat. Ins'!$B$44,BX37,""))))))</f>
        <v/>
      </c>
      <c r="CA37" s="229" t="str">
        <f>IF('Contexto Estrat. Ins'!$S$19&lt;&gt;"",'Contexto Estrat. Ins'!$S$18,"")</f>
        <v/>
      </c>
      <c r="CB37" s="229" t="str">
        <f>IF('Contexto Estrat. Ins'!$S$20&lt;&gt;"",'Contexto Estrat. Ins'!$S$18,"")</f>
        <v/>
      </c>
      <c r="CC37" s="229" t="str">
        <f>IF('Contexto Estrat. Ins'!$S$21&lt;&gt;"",'Contexto Estrat. Ins'!$S$18,"")</f>
        <v/>
      </c>
      <c r="CD37" s="229" t="str">
        <f>IF('Contexto Estrat. Ins'!$S$22&lt;&gt;"",'Contexto Estrat. Ins'!$S$18,"")</f>
        <v/>
      </c>
      <c r="CE37" s="229" t="str">
        <f>IF('Contexto Estrat. Ins'!$S$23&lt;&gt;"",'Contexto Estrat. Ins'!$S$18,"")</f>
        <v/>
      </c>
      <c r="CF37" s="229" t="str">
        <f>IF('Contexto Estrat. Ins'!$S$24&lt;&gt;"",'Contexto Estrat. Ins'!$S$18,"")</f>
        <v/>
      </c>
      <c r="CG37" s="229" t="str">
        <f>IF($D$28='Contexto Estrat. Ins'!$B$19,CA37,IF($D$28='Contexto Estrat. Ins'!$B$20,CB37,IF($D$28='Contexto Estrat. Ins'!$B$21,CC37,IF($D$28='Contexto Estrat. Ins'!$B$22,CD37,IF($D$28='Contexto Estrat. Ins'!$B$23,CE37,IF($D$28='Contexto Estrat. Ins'!$B$24,CF37,""))))))</f>
        <v/>
      </c>
    </row>
    <row r="38" spans="1:86" s="222" customFormat="1" ht="15.6" customHeight="1">
      <c r="A38" s="225"/>
      <c r="B38" s="226"/>
      <c r="C38" s="226"/>
      <c r="D38" s="625" t="s">
        <v>35</v>
      </c>
      <c r="E38" s="625"/>
      <c r="F38" s="625"/>
      <c r="G38" s="625"/>
      <c r="H38" s="625"/>
      <c r="I38" s="625"/>
      <c r="J38" s="630" t="s">
        <v>454</v>
      </c>
      <c r="K38" s="631"/>
      <c r="L38" s="631"/>
      <c r="M38" s="631"/>
      <c r="N38" s="631"/>
      <c r="O38" s="631"/>
      <c r="P38" s="631"/>
      <c r="Q38" s="631"/>
      <c r="R38" s="631"/>
      <c r="S38" s="631"/>
      <c r="T38" s="631"/>
      <c r="U38" s="631"/>
      <c r="V38" s="631"/>
      <c r="W38" s="631"/>
      <c r="X38" s="631"/>
      <c r="Y38" s="631"/>
      <c r="Z38" s="631"/>
      <c r="AA38" s="631"/>
      <c r="AB38" s="632"/>
      <c r="AC38" s="226"/>
      <c r="AD38" s="627" t="s">
        <v>463</v>
      </c>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227"/>
      <c r="BK38" s="229" t="str">
        <f>IF('Contexto Estrat. Ins'!$T$9&lt;&gt;"",'Contexto Estrat. Ins'!$T$8,"")</f>
        <v/>
      </c>
      <c r="BL38" s="229" t="str">
        <f>IF('Contexto Estrat. Ins'!$T$10&lt;&gt;"",'Contexto Estrat. Ins'!$T$8,"")</f>
        <v/>
      </c>
      <c r="BM38" s="229" t="str">
        <f>IF('Contexto Estrat. Ins'!$T$11&lt;&gt;"",'Contexto Estrat. Ins'!$T$8,"")</f>
        <v/>
      </c>
      <c r="BN38" s="229" t="str">
        <f>IF('Contexto Estrat. Ins'!$T$12&lt;&gt;"",'Contexto Estrat. Ins'!$T$8,"")</f>
        <v/>
      </c>
      <c r="BO38" s="229" t="str">
        <f>IF('Contexto Estrat. Ins'!$T$13&lt;&gt;"",'Contexto Estrat. Ins'!$T$8,"")</f>
        <v/>
      </c>
      <c r="BP38" s="229" t="str">
        <f>IF('Contexto Estrat. Ins'!$T$14&lt;&gt;"",'Contexto Estrat. Ins'!$T$8,"")</f>
        <v/>
      </c>
      <c r="BQ38" s="229" t="str">
        <f>IF($D$28='Contexto Estrat. Ins'!$B$9,BK38,IF($D$28='Contexto Estrat. Ins'!$B$10,BL38,IF($D$28='Contexto Estrat. Ins'!$B$11,BM38,IF($D$28='Contexto Estrat. Ins'!$B$12,BN38,IF($D$28='Contexto Estrat. Ins'!$B$13,BO38,IF($D$28='Contexto Estrat. Ins'!$B$14,BP38,""))))))</f>
        <v/>
      </c>
      <c r="BR38" s="267"/>
      <c r="BS38" s="229" t="str">
        <f>IF('Contexto Estrat. Ins'!$T$39&lt;&gt;"",'Contexto Estrat. Ins'!$T$38,"")</f>
        <v/>
      </c>
      <c r="BT38" s="229" t="str">
        <f>IF('Contexto Estrat. Ins'!$T$40&lt;&gt;"",'Contexto Estrat. Ins'!$T$38,"")</f>
        <v/>
      </c>
      <c r="BU38" s="229" t="str">
        <f>IF('Contexto Estrat. Ins'!$T$41&lt;&gt;"",'Contexto Estrat. Ins'!$T$38,"")</f>
        <v/>
      </c>
      <c r="BV38" s="229" t="str">
        <f>IF('Contexto Estrat. Ins'!$T$42&lt;&gt;"",'Contexto Estrat. Ins'!$T$38,"")</f>
        <v/>
      </c>
      <c r="BW38" s="229" t="str">
        <f>IF('Contexto Estrat. Ins'!$T$43&lt;&gt;"",'Contexto Estrat. Ins'!$T$38,"")</f>
        <v/>
      </c>
      <c r="BX38" s="229" t="str">
        <f>IF('Contexto Estrat. Ins'!$T$44&lt;&gt;"",'Contexto Estrat. Ins'!$T$38,"")</f>
        <v/>
      </c>
      <c r="BY38" s="229" t="str">
        <f>IF($D$28='Contexto Estrat. Ins'!$B$39,BS38,IF($D$28='Contexto Estrat. Ins'!$B$40,BT38,IF($D$28='Contexto Estrat. Ins'!$B$41,BU38,IF($D$28='Contexto Estrat. Ins'!$B$42,BV38,IF($D$28='Contexto Estrat. Ins'!$B$43,BW38,IF($D$28='Contexto Estrat. Ins'!$B$44,BX38,""))))))</f>
        <v/>
      </c>
      <c r="BZ38" s="267"/>
      <c r="CA38" s="229" t="str">
        <f>IF('Contexto Estrat. Ins'!$T$19&lt;&gt;"",'Contexto Estrat. Ins'!$T$18,"")</f>
        <v/>
      </c>
      <c r="CB38" s="229" t="str">
        <f>IF('Contexto Estrat. Ins'!$T$20&lt;&gt;"",'Contexto Estrat. Ins'!$T$18,"")</f>
        <v/>
      </c>
      <c r="CC38" s="229" t="str">
        <f>IF('Contexto Estrat. Ins'!$T$21&lt;&gt;"",'Contexto Estrat. Ins'!$T$18,"")</f>
        <v/>
      </c>
      <c r="CD38" s="229" t="str">
        <f>IF('Contexto Estrat. Ins'!$T$22&lt;&gt;"",'Contexto Estrat. Ins'!$T$18,"")</f>
        <v/>
      </c>
      <c r="CE38" s="229" t="str">
        <f>IF('Contexto Estrat. Ins'!$T$23&lt;&gt;"",'Contexto Estrat. Ins'!$T$18,"")</f>
        <v/>
      </c>
      <c r="CF38" s="229" t="str">
        <f>IF('Contexto Estrat. Ins'!$T$24&lt;&gt;"",'Contexto Estrat. Ins'!$T$18,"")</f>
        <v/>
      </c>
      <c r="CG38" s="229" t="str">
        <f>IF($D$28='Contexto Estrat. Ins'!$B$19,CA38,IF($D$28='Contexto Estrat. Ins'!$B$20,CB38,IF($D$28='Contexto Estrat. Ins'!$B$21,CC38,IF($D$28='Contexto Estrat. Ins'!$B$22,CD38,IF($D$28='Contexto Estrat. Ins'!$B$23,CE38,IF($D$28='Contexto Estrat. Ins'!$B$24,CF38,""))))))</f>
        <v/>
      </c>
      <c r="CH38" s="267"/>
    </row>
    <row r="39" spans="1:86" s="222" customFormat="1" ht="15.6" customHeight="1">
      <c r="A39" s="225"/>
      <c r="B39" s="226"/>
      <c r="C39" s="226"/>
      <c r="D39" s="625" t="s">
        <v>35</v>
      </c>
      <c r="E39" s="625"/>
      <c r="F39" s="625"/>
      <c r="G39" s="625"/>
      <c r="H39" s="625"/>
      <c r="I39" s="625"/>
      <c r="J39" s="630" t="s">
        <v>453</v>
      </c>
      <c r="K39" s="631"/>
      <c r="L39" s="631"/>
      <c r="M39" s="631"/>
      <c r="N39" s="631"/>
      <c r="O39" s="631"/>
      <c r="P39" s="631"/>
      <c r="Q39" s="631"/>
      <c r="R39" s="631"/>
      <c r="S39" s="631"/>
      <c r="T39" s="631"/>
      <c r="U39" s="631"/>
      <c r="V39" s="631"/>
      <c r="W39" s="631"/>
      <c r="X39" s="631"/>
      <c r="Y39" s="631"/>
      <c r="Z39" s="631"/>
      <c r="AA39" s="631"/>
      <c r="AB39" s="632"/>
      <c r="AC39" s="226"/>
      <c r="AD39" s="627" t="s">
        <v>465</v>
      </c>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227"/>
      <c r="BK39" s="229" t="str">
        <f>IF('Contexto Estrat. Ins'!$U$9&lt;&gt;"",'Contexto Estrat. Ins'!$U$8,"")</f>
        <v/>
      </c>
      <c r="BL39" s="229" t="str">
        <f>IF('Contexto Estrat. Ins'!$U$10&lt;&gt;"",'Contexto Estrat. Ins'!$U$8,"")</f>
        <v/>
      </c>
      <c r="BM39" s="229" t="str">
        <f>IF('Contexto Estrat. Ins'!$U$11&lt;&gt;"",'Contexto Estrat. Ins'!$U$8,"")</f>
        <v/>
      </c>
      <c r="BN39" s="229" t="str">
        <f>IF('Contexto Estrat. Ins'!$U$12&lt;&gt;"",'Contexto Estrat. Ins'!$U$8,"")</f>
        <v/>
      </c>
      <c r="BO39" s="229" t="str">
        <f>IF('Contexto Estrat. Ins'!$U$13&lt;&gt;"",'Contexto Estrat. Ins'!$U$8,"")</f>
        <v/>
      </c>
      <c r="BP39" s="229" t="str">
        <f>IF('Contexto Estrat. Ins'!$U$14&lt;&gt;"",'Contexto Estrat. Ins'!$U$8,"")</f>
        <v/>
      </c>
      <c r="BQ39" s="229" t="str">
        <f>IF($D$28='Contexto Estrat. Ins'!$B$9,BK39,IF($D$28='Contexto Estrat. Ins'!$B$10,BL39,IF($D$28='Contexto Estrat. Ins'!$B$11,BM39,IF($D$28='Contexto Estrat. Ins'!$B$12,BN39,IF($D$28='Contexto Estrat. Ins'!$B$13,BO39,IF($D$28='Contexto Estrat. Ins'!$B$14,BP39,""))))))</f>
        <v/>
      </c>
      <c r="BR39" s="267"/>
      <c r="BS39" s="229" t="str">
        <f>IF('Contexto Estrat. Ins'!$U$39&lt;&gt;"",'Contexto Estrat. Ins'!$U$38,"")</f>
        <v/>
      </c>
      <c r="BT39" s="229" t="str">
        <f>IF('Contexto Estrat. Ins'!$U$40&lt;&gt;"",'Contexto Estrat. Ins'!$U$38,"")</f>
        <v/>
      </c>
      <c r="BU39" s="229" t="str">
        <f>IF('Contexto Estrat. Ins'!$U$41&lt;&gt;"",'Contexto Estrat. Ins'!$U$38,"")</f>
        <v/>
      </c>
      <c r="BV39" s="229" t="str">
        <f>IF('Contexto Estrat. Ins'!$U$42&lt;&gt;"",'Contexto Estrat. Ins'!$U$38,"")</f>
        <v/>
      </c>
      <c r="BW39" s="229" t="str">
        <f>IF('Contexto Estrat. Ins'!$U$43&lt;&gt;"",'Contexto Estrat. Ins'!$U$38,"")</f>
        <v/>
      </c>
      <c r="BX39" s="229" t="str">
        <f>IF('Contexto Estrat. Ins'!$U$44&lt;&gt;"",'Contexto Estrat. Ins'!$U$38,"")</f>
        <v/>
      </c>
      <c r="BY39" s="229" t="str">
        <f>IF($D$28='Contexto Estrat. Ins'!$B$39,BS39,IF($D$28='Contexto Estrat. Ins'!$B$40,BT39,IF($D$28='Contexto Estrat. Ins'!$B$41,BU39,IF($D$28='Contexto Estrat. Ins'!$B$42,BV39,IF($D$28='Contexto Estrat. Ins'!$B$43,BW39,IF($D$28='Contexto Estrat. Ins'!$B$44,BX39,""))))))</f>
        <v/>
      </c>
      <c r="BZ39" s="267"/>
      <c r="CA39" s="229" t="str">
        <f>IF('Contexto Estrat. Ins'!$U$19&lt;&gt;"",'Contexto Estrat. Ins'!$U$18,"")</f>
        <v/>
      </c>
      <c r="CB39" s="229" t="str">
        <f>IF('Contexto Estrat. Ins'!$U$20&lt;&gt;"",'Contexto Estrat. Ins'!$U$18,"")</f>
        <v/>
      </c>
      <c r="CC39" s="229" t="str">
        <f>IF('Contexto Estrat. Ins'!$U$21&lt;&gt;"",'Contexto Estrat. Ins'!$U$18,"")</f>
        <v/>
      </c>
      <c r="CD39" s="229" t="str">
        <f>IF('Contexto Estrat. Ins'!$U$22&lt;&gt;"",'Contexto Estrat. Ins'!$U$18,"")</f>
        <v/>
      </c>
      <c r="CE39" s="229" t="str">
        <f>IF('Contexto Estrat. Ins'!$U$23&lt;&gt;"",'Contexto Estrat. Ins'!$U$18,"")</f>
        <v/>
      </c>
      <c r="CF39" s="229" t="str">
        <f>IF('Contexto Estrat. Ins'!$U$24&lt;&gt;"",'Contexto Estrat. Ins'!$U$18,"")</f>
        <v/>
      </c>
      <c r="CG39" s="229" t="str">
        <f>IF($D$28='Contexto Estrat. Ins'!$B$19,CA39,IF($D$28='Contexto Estrat. Ins'!$B$20,CB39,IF($D$28='Contexto Estrat. Ins'!$B$21,CC39,IF($D$28='Contexto Estrat. Ins'!$B$22,CD39,IF($D$28='Contexto Estrat. Ins'!$B$23,CE39,IF($D$28='Contexto Estrat. Ins'!$B$24,CF39,""))))))</f>
        <v/>
      </c>
      <c r="CH39" s="267"/>
    </row>
    <row r="40" spans="1:86" s="222" customFormat="1" ht="15.6" customHeight="1">
      <c r="A40" s="225"/>
      <c r="B40" s="226"/>
      <c r="C40" s="226"/>
      <c r="D40" s="625" t="s">
        <v>36</v>
      </c>
      <c r="E40" s="625"/>
      <c r="F40" s="625"/>
      <c r="G40" s="625"/>
      <c r="H40" s="625"/>
      <c r="I40" s="625"/>
      <c r="J40" s="630" t="s">
        <v>456</v>
      </c>
      <c r="K40" s="631"/>
      <c r="L40" s="631"/>
      <c r="M40" s="631"/>
      <c r="N40" s="631"/>
      <c r="O40" s="631"/>
      <c r="P40" s="631"/>
      <c r="Q40" s="631"/>
      <c r="R40" s="631"/>
      <c r="S40" s="631"/>
      <c r="T40" s="631"/>
      <c r="U40" s="631"/>
      <c r="V40" s="631"/>
      <c r="W40" s="631"/>
      <c r="X40" s="631"/>
      <c r="Y40" s="631"/>
      <c r="Z40" s="631"/>
      <c r="AA40" s="631"/>
      <c r="AB40" s="632"/>
      <c r="AC40" s="226"/>
      <c r="AD40" s="627" t="s">
        <v>464</v>
      </c>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227"/>
      <c r="BK40" s="229" t="str">
        <f>IF('Contexto Estrat. Ins'!$V$9&lt;&gt;"",'Contexto Estrat. Ins'!$V$8,"")</f>
        <v/>
      </c>
      <c r="BL40" s="229" t="str">
        <f>IF('Contexto Estrat. Ins'!$V$10&lt;&gt;"",'Contexto Estrat. Ins'!$V$8,"")</f>
        <v/>
      </c>
      <c r="BM40" s="229" t="str">
        <f>IF('Contexto Estrat. Ins'!$V$11&lt;&gt;"",'Contexto Estrat. Ins'!$V$8,"")</f>
        <v/>
      </c>
      <c r="BN40" s="229" t="str">
        <f>IF('Contexto Estrat. Ins'!$V$12&lt;&gt;"",'Contexto Estrat. Ins'!$V$8,"")</f>
        <v/>
      </c>
      <c r="BO40" s="229" t="str">
        <f>IF('Contexto Estrat. Ins'!$V$13&lt;&gt;"",'Contexto Estrat. Ins'!$V$8,"")</f>
        <v/>
      </c>
      <c r="BP40" s="229" t="str">
        <f>IF('Contexto Estrat. Ins'!$V$14&lt;&gt;"",'Contexto Estrat. Ins'!$V$8,"")</f>
        <v/>
      </c>
      <c r="BQ40" s="229" t="str">
        <f>IF($D$28='Contexto Estrat. Ins'!$B$9,BK40,IF($D$28='Contexto Estrat. Ins'!$B$10,BL40,IF($D$28='Contexto Estrat. Ins'!$B$11,BM40,IF($D$28='Contexto Estrat. Ins'!$B$12,BN40,IF($D$28='Contexto Estrat. Ins'!$B$13,BO40,IF($D$28='Contexto Estrat. Ins'!$B$14,BP40,""))))))</f>
        <v/>
      </c>
      <c r="BR40" s="267"/>
      <c r="BS40" s="229" t="str">
        <f>IF('Contexto Estrat. Ins'!$V$39&lt;&gt;"",'Contexto Estrat. Ins'!$V$38,"")</f>
        <v/>
      </c>
      <c r="BT40" s="229" t="str">
        <f>IF('Contexto Estrat. Ins'!$V$40&lt;&gt;"",'Contexto Estrat. Ins'!$V$38,"")</f>
        <v/>
      </c>
      <c r="BU40" s="229" t="str">
        <f>IF('Contexto Estrat. Ins'!$V$41&lt;&gt;"",'Contexto Estrat. Ins'!$V$38,"")</f>
        <v/>
      </c>
      <c r="BV40" s="229" t="str">
        <f>IF('Contexto Estrat. Ins'!$V$42&lt;&gt;"",'Contexto Estrat. Ins'!$V$38,"")</f>
        <v/>
      </c>
      <c r="BW40" s="229" t="str">
        <f>IF('Contexto Estrat. Ins'!$V$43&lt;&gt;"",'Contexto Estrat. Ins'!$V$38,"")</f>
        <v/>
      </c>
      <c r="BX40" s="229" t="str">
        <f>IF('Contexto Estrat. Ins'!$V$44&lt;&gt;"",'Contexto Estrat. Ins'!$V$38,"")</f>
        <v/>
      </c>
      <c r="BY40" s="229" t="str">
        <f>IF($D$28='Contexto Estrat. Ins'!$B$39,BS40,IF($D$28='Contexto Estrat. Ins'!$B$40,BT40,IF($D$28='Contexto Estrat. Ins'!$B$41,BU40,IF($D$28='Contexto Estrat. Ins'!$B$42,BV40,IF($D$28='Contexto Estrat. Ins'!$B$43,BW40,IF($D$28='Contexto Estrat. Ins'!$B$44,BX40,""))))))</f>
        <v/>
      </c>
      <c r="BZ40" s="267"/>
      <c r="CA40" s="229" t="str">
        <f>IF('Contexto Estrat. Ins'!$V$19&lt;&gt;"",'Contexto Estrat. Ins'!$V$18,"")</f>
        <v/>
      </c>
      <c r="CB40" s="229" t="str">
        <f>IF('Contexto Estrat. Ins'!$V$20&lt;&gt;"",'Contexto Estrat. Ins'!$V$18,"")</f>
        <v/>
      </c>
      <c r="CC40" s="229" t="str">
        <f>IF('Contexto Estrat. Ins'!$V$21&lt;&gt;"",'Contexto Estrat. Ins'!$V$18,"")</f>
        <v/>
      </c>
      <c r="CD40" s="229" t="str">
        <f>IF('Contexto Estrat. Ins'!$V$22&lt;&gt;"",'Contexto Estrat. Ins'!$V$18,"")</f>
        <v/>
      </c>
      <c r="CE40" s="229" t="str">
        <f>IF('Contexto Estrat. Ins'!$V$23&lt;&gt;"",'Contexto Estrat. Ins'!$V$18,"")</f>
        <v/>
      </c>
      <c r="CF40" s="229" t="str">
        <f>IF('Contexto Estrat. Ins'!$V$24&lt;&gt;"",'Contexto Estrat. Ins'!$V$18,"")</f>
        <v/>
      </c>
      <c r="CG40" s="229" t="str">
        <f>IF($D$28='Contexto Estrat. Ins'!$B$19,CA40,IF($D$28='Contexto Estrat. Ins'!$B$20,CB40,IF($D$28='Contexto Estrat. Ins'!$B$21,CC40,IF($D$28='Contexto Estrat. Ins'!$B$22,CD40,IF($D$28='Contexto Estrat. Ins'!$B$23,CE40,IF($D$28='Contexto Estrat. Ins'!$B$24,CF40,""))))))</f>
        <v/>
      </c>
      <c r="CH40" s="267"/>
    </row>
    <row r="41" spans="1:86" s="222" customFormat="1" ht="15.6" customHeight="1">
      <c r="A41" s="225"/>
      <c r="B41" s="226"/>
      <c r="C41" s="226"/>
      <c r="D41" s="625" t="s">
        <v>35</v>
      </c>
      <c r="E41" s="625"/>
      <c r="F41" s="625"/>
      <c r="G41" s="625"/>
      <c r="H41" s="625"/>
      <c r="I41" s="625"/>
      <c r="J41" s="630" t="s">
        <v>455</v>
      </c>
      <c r="K41" s="631"/>
      <c r="L41" s="631"/>
      <c r="M41" s="631"/>
      <c r="N41" s="631"/>
      <c r="O41" s="631"/>
      <c r="P41" s="631"/>
      <c r="Q41" s="631"/>
      <c r="R41" s="631"/>
      <c r="S41" s="631"/>
      <c r="T41" s="631"/>
      <c r="U41" s="631"/>
      <c r="V41" s="631"/>
      <c r="W41" s="631"/>
      <c r="X41" s="631"/>
      <c r="Y41" s="631"/>
      <c r="Z41" s="631"/>
      <c r="AA41" s="631"/>
      <c r="AB41" s="632"/>
      <c r="AC41" s="226"/>
      <c r="AD41" s="627" t="s">
        <v>458</v>
      </c>
      <c r="AE41" s="627"/>
      <c r="AF41" s="627"/>
      <c r="AG41" s="627"/>
      <c r="AH41" s="627"/>
      <c r="AI41" s="627"/>
      <c r="AJ41" s="627"/>
      <c r="AK41" s="627"/>
      <c r="AL41" s="627"/>
      <c r="AM41" s="627"/>
      <c r="AN41" s="627"/>
      <c r="AO41" s="627"/>
      <c r="AP41" s="627"/>
      <c r="AQ41" s="627"/>
      <c r="AR41" s="627"/>
      <c r="AS41" s="627"/>
      <c r="AT41" s="627"/>
      <c r="AU41" s="627"/>
      <c r="AV41" s="627"/>
      <c r="AW41" s="627"/>
      <c r="AX41" s="627"/>
      <c r="AY41" s="627"/>
      <c r="AZ41" s="627"/>
      <c r="BA41" s="627"/>
      <c r="BB41" s="627"/>
      <c r="BC41" s="627"/>
      <c r="BD41" s="627"/>
      <c r="BE41" s="627"/>
      <c r="BF41" s="627"/>
      <c r="BG41" s="227"/>
      <c r="BK41" s="267"/>
      <c r="BL41" s="267"/>
      <c r="BM41" s="267"/>
      <c r="BN41" s="267"/>
      <c r="BO41" s="267"/>
      <c r="BP41" s="267"/>
      <c r="BQ41" s="267"/>
      <c r="BR41" s="267"/>
      <c r="BS41" s="267"/>
      <c r="BT41" s="267"/>
      <c r="BU41" s="267"/>
      <c r="BV41" s="267"/>
      <c r="BW41" s="267"/>
      <c r="BX41" s="267"/>
      <c r="BY41" s="267"/>
      <c r="BZ41" s="267"/>
      <c r="CA41" s="267"/>
      <c r="CB41" s="267"/>
      <c r="CC41" s="267"/>
      <c r="CD41" s="267"/>
    </row>
    <row r="42" spans="1:86" s="222" customFormat="1" ht="15.6" customHeight="1">
      <c r="A42" s="225"/>
      <c r="B42" s="226"/>
      <c r="C42" s="226"/>
      <c r="D42" s="625"/>
      <c r="E42" s="625"/>
      <c r="F42" s="625"/>
      <c r="G42" s="625"/>
      <c r="H42" s="625"/>
      <c r="I42" s="625"/>
      <c r="J42" s="630"/>
      <c r="K42" s="631"/>
      <c r="L42" s="631"/>
      <c r="M42" s="631"/>
      <c r="N42" s="631"/>
      <c r="O42" s="631"/>
      <c r="P42" s="631"/>
      <c r="Q42" s="631"/>
      <c r="R42" s="631"/>
      <c r="S42" s="631"/>
      <c r="T42" s="631"/>
      <c r="U42" s="631"/>
      <c r="V42" s="631"/>
      <c r="W42" s="631"/>
      <c r="X42" s="631"/>
      <c r="Y42" s="631"/>
      <c r="Z42" s="631"/>
      <c r="AA42" s="631"/>
      <c r="AB42" s="632"/>
      <c r="AC42" s="226"/>
      <c r="AD42" s="624" t="s">
        <v>459</v>
      </c>
      <c r="AE42" s="624"/>
      <c r="AF42" s="624"/>
      <c r="AG42" s="624"/>
      <c r="AH42" s="624"/>
      <c r="AI42" s="624"/>
      <c r="AJ42" s="624"/>
      <c r="AK42" s="624"/>
      <c r="AL42" s="624"/>
      <c r="AM42" s="624"/>
      <c r="AN42" s="624"/>
      <c r="AO42" s="624"/>
      <c r="AP42" s="624"/>
      <c r="AQ42" s="624"/>
      <c r="AR42" s="624"/>
      <c r="AS42" s="624"/>
      <c r="AT42" s="624"/>
      <c r="AU42" s="624"/>
      <c r="AV42" s="624"/>
      <c r="AW42" s="624"/>
      <c r="AX42" s="624"/>
      <c r="AY42" s="624"/>
      <c r="AZ42" s="624"/>
      <c r="BA42" s="624"/>
      <c r="BB42" s="624"/>
      <c r="BC42" s="624"/>
      <c r="BD42" s="624"/>
      <c r="BE42" s="624"/>
      <c r="BF42" s="624"/>
      <c r="BG42" s="227"/>
      <c r="BK42" s="267"/>
      <c r="BL42" s="267"/>
      <c r="BM42" s="267"/>
      <c r="BN42" s="267"/>
      <c r="BO42" s="267"/>
      <c r="BP42" s="267"/>
      <c r="BQ42" s="267"/>
      <c r="BR42" s="267"/>
      <c r="BS42" s="267"/>
      <c r="BT42" s="267"/>
      <c r="BU42" s="267"/>
      <c r="BV42" s="267"/>
      <c r="BW42" s="267"/>
      <c r="BX42" s="267"/>
      <c r="BY42" s="267"/>
      <c r="BZ42" s="267"/>
      <c r="CA42" s="267"/>
      <c r="CB42" s="267"/>
      <c r="CC42" s="267"/>
      <c r="CD42" s="267"/>
    </row>
    <row r="43" spans="1:86" s="222" customFormat="1" ht="15.6" customHeight="1">
      <c r="A43" s="225"/>
      <c r="B43" s="226"/>
      <c r="C43" s="226"/>
      <c r="D43" s="625"/>
      <c r="E43" s="625"/>
      <c r="F43" s="625"/>
      <c r="G43" s="625"/>
      <c r="H43" s="625"/>
      <c r="I43" s="625"/>
      <c r="J43" s="627"/>
      <c r="K43" s="627"/>
      <c r="L43" s="627"/>
      <c r="M43" s="627"/>
      <c r="N43" s="627"/>
      <c r="O43" s="627"/>
      <c r="P43" s="627"/>
      <c r="Q43" s="627"/>
      <c r="R43" s="627"/>
      <c r="S43" s="627"/>
      <c r="T43" s="627"/>
      <c r="U43" s="627"/>
      <c r="V43" s="627"/>
      <c r="W43" s="627"/>
      <c r="X43" s="627"/>
      <c r="Y43" s="627"/>
      <c r="Z43" s="627"/>
      <c r="AA43" s="627"/>
      <c r="AB43" s="627"/>
      <c r="AC43" s="226"/>
      <c r="AD43" s="624"/>
      <c r="AE43" s="624"/>
      <c r="AF43" s="624"/>
      <c r="AG43" s="624"/>
      <c r="AH43" s="624"/>
      <c r="AI43" s="624"/>
      <c r="AJ43" s="624"/>
      <c r="AK43" s="624"/>
      <c r="AL43" s="624"/>
      <c r="AM43" s="624"/>
      <c r="AN43" s="624"/>
      <c r="AO43" s="624"/>
      <c r="AP43" s="624"/>
      <c r="AQ43" s="624"/>
      <c r="AR43" s="624"/>
      <c r="AS43" s="624"/>
      <c r="AT43" s="624"/>
      <c r="AU43" s="624"/>
      <c r="AV43" s="624"/>
      <c r="AW43" s="624"/>
      <c r="AX43" s="624"/>
      <c r="AY43" s="624"/>
      <c r="AZ43" s="624"/>
      <c r="BA43" s="624"/>
      <c r="BB43" s="624"/>
      <c r="BC43" s="624"/>
      <c r="BD43" s="624"/>
      <c r="BE43" s="624"/>
      <c r="BF43" s="624"/>
      <c r="BG43" s="227"/>
      <c r="BK43" s="267"/>
      <c r="BL43" s="267"/>
      <c r="BM43" s="267"/>
      <c r="BN43" s="267"/>
      <c r="BO43" s="267"/>
      <c r="BP43" s="267"/>
      <c r="BQ43" s="267"/>
      <c r="BR43" s="267"/>
      <c r="BS43" s="267"/>
      <c r="BT43" s="267"/>
      <c r="BU43" s="267"/>
      <c r="BV43" s="267"/>
      <c r="BW43" s="267"/>
      <c r="BX43" s="267"/>
      <c r="BY43" s="267"/>
      <c r="BZ43" s="267"/>
      <c r="CA43" s="267"/>
      <c r="CB43" s="267"/>
      <c r="CC43" s="267"/>
      <c r="CD43" s="267"/>
    </row>
    <row r="44" spans="1:86" s="222" customFormat="1" ht="15.6" customHeight="1">
      <c r="A44" s="225"/>
      <c r="B44" s="226"/>
      <c r="C44" s="226"/>
      <c r="D44" s="623"/>
      <c r="E44" s="623"/>
      <c r="F44" s="623"/>
      <c r="G44" s="623"/>
      <c r="H44" s="623"/>
      <c r="I44" s="623"/>
      <c r="J44" s="624"/>
      <c r="K44" s="624"/>
      <c r="L44" s="624"/>
      <c r="M44" s="624"/>
      <c r="N44" s="624"/>
      <c r="O44" s="624"/>
      <c r="P44" s="624"/>
      <c r="Q44" s="624"/>
      <c r="R44" s="624"/>
      <c r="S44" s="624"/>
      <c r="T44" s="624"/>
      <c r="U44" s="624"/>
      <c r="V44" s="624"/>
      <c r="W44" s="624"/>
      <c r="X44" s="624"/>
      <c r="Y44" s="624"/>
      <c r="Z44" s="624"/>
      <c r="AA44" s="624"/>
      <c r="AB44" s="624"/>
      <c r="AC44" s="226"/>
      <c r="AD44" s="624"/>
      <c r="AE44" s="624"/>
      <c r="AF44" s="624"/>
      <c r="AG44" s="624"/>
      <c r="AH44" s="624"/>
      <c r="AI44" s="624"/>
      <c r="AJ44" s="624"/>
      <c r="AK44" s="624"/>
      <c r="AL44" s="624"/>
      <c r="AM44" s="624"/>
      <c r="AN44" s="624"/>
      <c r="AO44" s="624"/>
      <c r="AP44" s="624"/>
      <c r="AQ44" s="624"/>
      <c r="AR44" s="624"/>
      <c r="AS44" s="624"/>
      <c r="AT44" s="624"/>
      <c r="AU44" s="624"/>
      <c r="AV44" s="624"/>
      <c r="AW44" s="624"/>
      <c r="AX44" s="624"/>
      <c r="AY44" s="624"/>
      <c r="AZ44" s="624"/>
      <c r="BA44" s="624"/>
      <c r="BB44" s="624"/>
      <c r="BC44" s="624"/>
      <c r="BD44" s="624"/>
      <c r="BE44" s="624"/>
      <c r="BF44" s="624"/>
      <c r="BG44" s="227"/>
    </row>
    <row r="45" spans="1:86" s="222" customFormat="1" ht="15.6" customHeight="1">
      <c r="A45" s="225"/>
      <c r="B45" s="226"/>
      <c r="C45" s="226"/>
      <c r="D45" s="623"/>
      <c r="E45" s="623"/>
      <c r="F45" s="623"/>
      <c r="G45" s="623"/>
      <c r="H45" s="623"/>
      <c r="I45" s="623"/>
      <c r="J45" s="624"/>
      <c r="K45" s="624"/>
      <c r="L45" s="624"/>
      <c r="M45" s="624"/>
      <c r="N45" s="624"/>
      <c r="O45" s="624"/>
      <c r="P45" s="624"/>
      <c r="Q45" s="624"/>
      <c r="R45" s="624"/>
      <c r="S45" s="624"/>
      <c r="T45" s="624"/>
      <c r="U45" s="624"/>
      <c r="V45" s="624"/>
      <c r="W45" s="624"/>
      <c r="X45" s="624"/>
      <c r="Y45" s="624"/>
      <c r="Z45" s="624"/>
      <c r="AA45" s="624"/>
      <c r="AB45" s="624"/>
      <c r="AC45" s="226"/>
      <c r="AD45" s="627"/>
      <c r="AE45" s="627"/>
      <c r="AF45" s="627"/>
      <c r="AG45" s="627"/>
      <c r="AH45" s="627"/>
      <c r="AI45" s="627"/>
      <c r="AJ45" s="627"/>
      <c r="AK45" s="627"/>
      <c r="AL45" s="627"/>
      <c r="AM45" s="627"/>
      <c r="AN45" s="627"/>
      <c r="AO45" s="627"/>
      <c r="AP45" s="627"/>
      <c r="AQ45" s="627"/>
      <c r="AR45" s="627"/>
      <c r="AS45" s="627"/>
      <c r="AT45" s="627"/>
      <c r="AU45" s="627"/>
      <c r="AV45" s="627"/>
      <c r="AW45" s="627"/>
      <c r="AX45" s="627"/>
      <c r="AY45" s="627"/>
      <c r="AZ45" s="627"/>
      <c r="BA45" s="627"/>
      <c r="BB45" s="627"/>
      <c r="BC45" s="627"/>
      <c r="BD45" s="627"/>
      <c r="BE45" s="627"/>
      <c r="BF45" s="627"/>
      <c r="BG45" s="227"/>
    </row>
    <row r="46" spans="1:86" s="222" customFormat="1" ht="15.6" customHeight="1">
      <c r="A46" s="225"/>
      <c r="B46" s="226"/>
      <c r="C46" s="226"/>
      <c r="D46" s="623"/>
      <c r="E46" s="623"/>
      <c r="F46" s="623"/>
      <c r="G46" s="623"/>
      <c r="H46" s="623"/>
      <c r="I46" s="623"/>
      <c r="J46" s="624"/>
      <c r="K46" s="624"/>
      <c r="L46" s="624"/>
      <c r="M46" s="624"/>
      <c r="N46" s="624"/>
      <c r="O46" s="624"/>
      <c r="P46" s="624"/>
      <c r="Q46" s="624"/>
      <c r="R46" s="624"/>
      <c r="S46" s="624"/>
      <c r="T46" s="624"/>
      <c r="U46" s="624"/>
      <c r="V46" s="624"/>
      <c r="W46" s="624"/>
      <c r="X46" s="624"/>
      <c r="Y46" s="624"/>
      <c r="Z46" s="624"/>
      <c r="AA46" s="624"/>
      <c r="AB46" s="624"/>
      <c r="AC46" s="226"/>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4"/>
      <c r="AZ46" s="624"/>
      <c r="BA46" s="624"/>
      <c r="BB46" s="624"/>
      <c r="BC46" s="624"/>
      <c r="BD46" s="624"/>
      <c r="BE46" s="624"/>
      <c r="BF46" s="624"/>
      <c r="BG46" s="227"/>
    </row>
    <row r="47" spans="1:86" s="222" customFormat="1" ht="15.6" customHeight="1">
      <c r="A47" s="225"/>
      <c r="B47" s="226"/>
      <c r="C47" s="226"/>
      <c r="D47" s="623"/>
      <c r="E47" s="623"/>
      <c r="F47" s="623"/>
      <c r="G47" s="623"/>
      <c r="H47" s="623"/>
      <c r="I47" s="623"/>
      <c r="J47" s="624"/>
      <c r="K47" s="624"/>
      <c r="L47" s="624"/>
      <c r="M47" s="624"/>
      <c r="N47" s="624"/>
      <c r="O47" s="624"/>
      <c r="P47" s="624"/>
      <c r="Q47" s="624"/>
      <c r="R47" s="624"/>
      <c r="S47" s="624"/>
      <c r="T47" s="624"/>
      <c r="U47" s="624"/>
      <c r="V47" s="624"/>
      <c r="W47" s="624"/>
      <c r="X47" s="624"/>
      <c r="Y47" s="624"/>
      <c r="Z47" s="624"/>
      <c r="AA47" s="624"/>
      <c r="AB47" s="624"/>
      <c r="AC47" s="226"/>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227"/>
    </row>
    <row r="48" spans="1:86" s="222" customFormat="1" ht="15.6" customHeight="1">
      <c r="A48" s="225"/>
      <c r="B48" s="226"/>
      <c r="C48" s="226"/>
      <c r="D48" s="628" t="s">
        <v>39</v>
      </c>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226"/>
      <c r="AD48" s="627"/>
      <c r="AE48" s="627"/>
      <c r="AF48" s="627"/>
      <c r="AG48" s="627"/>
      <c r="AH48" s="627"/>
      <c r="AI48" s="627"/>
      <c r="AJ48" s="627"/>
      <c r="AK48" s="627"/>
      <c r="AL48" s="627"/>
      <c r="AM48" s="627"/>
      <c r="AN48" s="627"/>
      <c r="AO48" s="627"/>
      <c r="AP48" s="627"/>
      <c r="AQ48" s="627"/>
      <c r="AR48" s="627"/>
      <c r="AS48" s="627"/>
      <c r="AT48" s="627"/>
      <c r="AU48" s="627"/>
      <c r="AV48" s="627"/>
      <c r="AW48" s="627"/>
      <c r="AX48" s="627"/>
      <c r="AY48" s="627"/>
      <c r="AZ48" s="627"/>
      <c r="BA48" s="627"/>
      <c r="BB48" s="627"/>
      <c r="BC48" s="627"/>
      <c r="BD48" s="627"/>
      <c r="BE48" s="627"/>
      <c r="BF48" s="627"/>
      <c r="BG48" s="227"/>
    </row>
    <row r="49" spans="1:73" s="222" customFormat="1" ht="15.6" customHeight="1">
      <c r="A49" s="225"/>
      <c r="B49" s="226"/>
      <c r="C49" s="226"/>
      <c r="D49" s="629" t="s">
        <v>34</v>
      </c>
      <c r="E49" s="629"/>
      <c r="F49" s="629"/>
      <c r="G49" s="629"/>
      <c r="H49" s="629"/>
      <c r="I49" s="629"/>
      <c r="J49" s="629" t="s">
        <v>48</v>
      </c>
      <c r="K49" s="629"/>
      <c r="L49" s="629"/>
      <c r="M49" s="629"/>
      <c r="N49" s="629"/>
      <c r="O49" s="629"/>
      <c r="P49" s="629"/>
      <c r="Q49" s="629"/>
      <c r="R49" s="629"/>
      <c r="S49" s="629"/>
      <c r="T49" s="629"/>
      <c r="U49" s="629"/>
      <c r="V49" s="629"/>
      <c r="W49" s="629"/>
      <c r="X49" s="629"/>
      <c r="Y49" s="629"/>
      <c r="Z49" s="629"/>
      <c r="AA49" s="629"/>
      <c r="AB49" s="629"/>
      <c r="AC49" s="226"/>
      <c r="AD49" s="624"/>
      <c r="AE49" s="624"/>
      <c r="AF49" s="624"/>
      <c r="AG49" s="624"/>
      <c r="AH49" s="624"/>
      <c r="AI49" s="624"/>
      <c r="AJ49" s="624"/>
      <c r="AK49" s="624"/>
      <c r="AL49" s="624"/>
      <c r="AM49" s="624"/>
      <c r="AN49" s="624"/>
      <c r="AO49" s="624"/>
      <c r="AP49" s="624"/>
      <c r="AQ49" s="624"/>
      <c r="AR49" s="624"/>
      <c r="AS49" s="624"/>
      <c r="AT49" s="624"/>
      <c r="AU49" s="624"/>
      <c r="AV49" s="624"/>
      <c r="AW49" s="624"/>
      <c r="AX49" s="624"/>
      <c r="AY49" s="624"/>
      <c r="AZ49" s="624"/>
      <c r="BA49" s="624"/>
      <c r="BB49" s="624"/>
      <c r="BC49" s="624"/>
      <c r="BD49" s="624"/>
      <c r="BE49" s="624"/>
      <c r="BF49" s="624"/>
      <c r="BG49" s="227"/>
    </row>
    <row r="50" spans="1:73" s="222" customFormat="1" ht="15.6" customHeight="1">
      <c r="A50" s="225"/>
      <c r="B50" s="226"/>
      <c r="C50" s="226"/>
      <c r="D50" s="625" t="s">
        <v>47</v>
      </c>
      <c r="E50" s="625"/>
      <c r="F50" s="625"/>
      <c r="G50" s="625"/>
      <c r="H50" s="625"/>
      <c r="I50" s="625"/>
      <c r="J50" s="627" t="s">
        <v>460</v>
      </c>
      <c r="K50" s="627"/>
      <c r="L50" s="627"/>
      <c r="M50" s="627"/>
      <c r="N50" s="627"/>
      <c r="O50" s="627"/>
      <c r="P50" s="627"/>
      <c r="Q50" s="627"/>
      <c r="R50" s="627"/>
      <c r="S50" s="627"/>
      <c r="T50" s="627"/>
      <c r="U50" s="627"/>
      <c r="V50" s="627"/>
      <c r="W50" s="627"/>
      <c r="X50" s="627"/>
      <c r="Y50" s="627"/>
      <c r="Z50" s="627"/>
      <c r="AA50" s="627"/>
      <c r="AB50" s="627"/>
      <c r="AC50" s="226"/>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624"/>
      <c r="BA50" s="624"/>
      <c r="BB50" s="624"/>
      <c r="BC50" s="624"/>
      <c r="BD50" s="624"/>
      <c r="BE50" s="624"/>
      <c r="BF50" s="624"/>
      <c r="BG50" s="227"/>
    </row>
    <row r="51" spans="1:73" s="222" customFormat="1" ht="15.6" customHeight="1">
      <c r="A51" s="225"/>
      <c r="B51" s="226"/>
      <c r="C51" s="226"/>
      <c r="D51" s="625" t="s">
        <v>46</v>
      </c>
      <c r="E51" s="625"/>
      <c r="F51" s="625"/>
      <c r="G51" s="625"/>
      <c r="H51" s="625"/>
      <c r="I51" s="625"/>
      <c r="J51" s="626" t="s">
        <v>466</v>
      </c>
      <c r="K51" s="627"/>
      <c r="L51" s="627"/>
      <c r="M51" s="627"/>
      <c r="N51" s="627"/>
      <c r="O51" s="627"/>
      <c r="P51" s="627"/>
      <c r="Q51" s="627"/>
      <c r="R51" s="627"/>
      <c r="S51" s="627"/>
      <c r="T51" s="627"/>
      <c r="U51" s="627"/>
      <c r="V51" s="627"/>
      <c r="W51" s="627"/>
      <c r="X51" s="627"/>
      <c r="Y51" s="627"/>
      <c r="Z51" s="627"/>
      <c r="AA51" s="627"/>
      <c r="AB51" s="627"/>
      <c r="AC51" s="226"/>
      <c r="AD51" s="624"/>
      <c r="AE51" s="624"/>
      <c r="AF51" s="624"/>
      <c r="AG51" s="624"/>
      <c r="AH51" s="624"/>
      <c r="AI51" s="624"/>
      <c r="AJ51" s="624"/>
      <c r="AK51" s="624"/>
      <c r="AL51" s="624"/>
      <c r="AM51" s="624"/>
      <c r="AN51" s="624"/>
      <c r="AO51" s="624"/>
      <c r="AP51" s="624"/>
      <c r="AQ51" s="624"/>
      <c r="AR51" s="624"/>
      <c r="AS51" s="624"/>
      <c r="AT51" s="624"/>
      <c r="AU51" s="624"/>
      <c r="AV51" s="624"/>
      <c r="AW51" s="624"/>
      <c r="AX51" s="624"/>
      <c r="AY51" s="624"/>
      <c r="AZ51" s="624"/>
      <c r="BA51" s="624"/>
      <c r="BB51" s="624"/>
      <c r="BC51" s="624"/>
      <c r="BD51" s="624"/>
      <c r="BE51" s="624"/>
      <c r="BF51" s="624"/>
      <c r="BG51" s="227"/>
    </row>
    <row r="52" spans="1:73" s="222" customFormat="1" ht="15.6" customHeight="1">
      <c r="A52" s="225"/>
      <c r="B52" s="226"/>
      <c r="C52" s="226"/>
      <c r="D52" s="623" t="s">
        <v>45</v>
      </c>
      <c r="E52" s="623"/>
      <c r="F52" s="623"/>
      <c r="G52" s="623"/>
      <c r="H52" s="623"/>
      <c r="I52" s="623"/>
      <c r="J52" s="624" t="s">
        <v>467</v>
      </c>
      <c r="K52" s="624"/>
      <c r="L52" s="624"/>
      <c r="M52" s="624"/>
      <c r="N52" s="624"/>
      <c r="O52" s="624"/>
      <c r="P52" s="624"/>
      <c r="Q52" s="624"/>
      <c r="R52" s="624"/>
      <c r="S52" s="624"/>
      <c r="T52" s="624"/>
      <c r="U52" s="624"/>
      <c r="V52" s="624"/>
      <c r="W52" s="624"/>
      <c r="X52" s="624"/>
      <c r="Y52" s="624"/>
      <c r="Z52" s="624"/>
      <c r="AA52" s="624"/>
      <c r="AB52" s="624"/>
      <c r="AC52" s="226"/>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227"/>
    </row>
    <row r="53" spans="1:73" s="222" customFormat="1" ht="15.6" customHeight="1">
      <c r="A53" s="225"/>
      <c r="B53" s="226"/>
      <c r="C53" s="226"/>
      <c r="D53" s="623" t="s">
        <v>46</v>
      </c>
      <c r="E53" s="623"/>
      <c r="F53" s="623"/>
      <c r="G53" s="623"/>
      <c r="H53" s="623"/>
      <c r="I53" s="623"/>
      <c r="J53" s="624" t="s">
        <v>457</v>
      </c>
      <c r="K53" s="624"/>
      <c r="L53" s="624"/>
      <c r="M53" s="624"/>
      <c r="N53" s="624"/>
      <c r="O53" s="624"/>
      <c r="P53" s="624"/>
      <c r="Q53" s="624"/>
      <c r="R53" s="624"/>
      <c r="S53" s="624"/>
      <c r="T53" s="624"/>
      <c r="U53" s="624"/>
      <c r="V53" s="624"/>
      <c r="W53" s="624"/>
      <c r="X53" s="624"/>
      <c r="Y53" s="624"/>
      <c r="Z53" s="624"/>
      <c r="AA53" s="624"/>
      <c r="AB53" s="624"/>
      <c r="AC53" s="226"/>
      <c r="AD53" s="624"/>
      <c r="AE53" s="624"/>
      <c r="AF53" s="624"/>
      <c r="AG53" s="624"/>
      <c r="AH53" s="624"/>
      <c r="AI53" s="624"/>
      <c r="AJ53" s="624"/>
      <c r="AK53" s="624"/>
      <c r="AL53" s="624"/>
      <c r="AM53" s="624"/>
      <c r="AN53" s="624"/>
      <c r="AO53" s="624"/>
      <c r="AP53" s="624"/>
      <c r="AQ53" s="624"/>
      <c r="AR53" s="624"/>
      <c r="AS53" s="624"/>
      <c r="AT53" s="624"/>
      <c r="AU53" s="624"/>
      <c r="AV53" s="624"/>
      <c r="AW53" s="624"/>
      <c r="AX53" s="624"/>
      <c r="AY53" s="624"/>
      <c r="AZ53" s="624"/>
      <c r="BA53" s="624"/>
      <c r="BB53" s="624"/>
      <c r="BC53" s="624"/>
      <c r="BD53" s="624"/>
      <c r="BE53" s="624"/>
      <c r="BF53" s="624"/>
      <c r="BG53" s="227"/>
    </row>
    <row r="54" spans="1:73" s="222" customFormat="1" ht="15" customHeight="1">
      <c r="A54" s="225"/>
      <c r="B54" s="226"/>
      <c r="C54" s="226"/>
      <c r="D54" s="623"/>
      <c r="E54" s="623"/>
      <c r="F54" s="623"/>
      <c r="G54" s="623"/>
      <c r="H54" s="623"/>
      <c r="I54" s="623"/>
      <c r="J54" s="624"/>
      <c r="K54" s="624"/>
      <c r="L54" s="624"/>
      <c r="M54" s="624"/>
      <c r="N54" s="624"/>
      <c r="O54" s="624"/>
      <c r="P54" s="624"/>
      <c r="Q54" s="624"/>
      <c r="R54" s="624"/>
      <c r="S54" s="624"/>
      <c r="T54" s="624"/>
      <c r="U54" s="624"/>
      <c r="V54" s="624"/>
      <c r="W54" s="624"/>
      <c r="X54" s="624"/>
      <c r="Y54" s="624"/>
      <c r="Z54" s="624"/>
      <c r="AA54" s="624"/>
      <c r="AB54" s="624"/>
      <c r="AC54" s="226"/>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4"/>
      <c r="AZ54" s="624"/>
      <c r="BA54" s="624"/>
      <c r="BB54" s="624"/>
      <c r="BC54" s="624"/>
      <c r="BD54" s="624"/>
      <c r="BE54" s="624"/>
      <c r="BF54" s="624"/>
      <c r="BG54" s="227"/>
    </row>
    <row r="55" spans="1:73" s="222" customFormat="1" ht="15" customHeight="1">
      <c r="A55" s="225"/>
      <c r="B55" s="226"/>
      <c r="C55" s="226"/>
      <c r="D55" s="623"/>
      <c r="E55" s="623"/>
      <c r="F55" s="623"/>
      <c r="G55" s="623"/>
      <c r="H55" s="623"/>
      <c r="I55" s="623"/>
      <c r="J55" s="624"/>
      <c r="K55" s="624"/>
      <c r="L55" s="624"/>
      <c r="M55" s="624"/>
      <c r="N55" s="624"/>
      <c r="O55" s="624"/>
      <c r="P55" s="624"/>
      <c r="Q55" s="624"/>
      <c r="R55" s="624"/>
      <c r="S55" s="624"/>
      <c r="T55" s="624"/>
      <c r="U55" s="624"/>
      <c r="V55" s="624"/>
      <c r="W55" s="624"/>
      <c r="X55" s="624"/>
      <c r="Y55" s="624"/>
      <c r="Z55" s="624"/>
      <c r="AA55" s="624"/>
      <c r="AB55" s="624"/>
      <c r="AC55" s="226"/>
      <c r="AD55" s="624"/>
      <c r="AE55" s="624"/>
      <c r="AF55" s="624"/>
      <c r="AG55" s="624"/>
      <c r="AH55" s="624"/>
      <c r="AI55" s="624"/>
      <c r="AJ55" s="624"/>
      <c r="AK55" s="624"/>
      <c r="AL55" s="624"/>
      <c r="AM55" s="624"/>
      <c r="AN55" s="624"/>
      <c r="AO55" s="624"/>
      <c r="AP55" s="624"/>
      <c r="AQ55" s="624"/>
      <c r="AR55" s="624"/>
      <c r="AS55" s="624"/>
      <c r="AT55" s="624"/>
      <c r="AU55" s="624"/>
      <c r="AV55" s="624"/>
      <c r="AW55" s="624"/>
      <c r="AX55" s="624"/>
      <c r="AY55" s="624"/>
      <c r="AZ55" s="624"/>
      <c r="BA55" s="624"/>
      <c r="BB55" s="624"/>
      <c r="BC55" s="624"/>
      <c r="BD55" s="624"/>
      <c r="BE55" s="624"/>
      <c r="BF55" s="624"/>
      <c r="BG55" s="227"/>
    </row>
    <row r="56" spans="1:73" s="222" customFormat="1" ht="15" customHeight="1">
      <c r="A56" s="225"/>
      <c r="B56" s="226"/>
      <c r="C56" s="226"/>
      <c r="D56" s="623"/>
      <c r="E56" s="623"/>
      <c r="F56" s="623"/>
      <c r="G56" s="623"/>
      <c r="H56" s="623"/>
      <c r="I56" s="623"/>
      <c r="J56" s="624"/>
      <c r="K56" s="624"/>
      <c r="L56" s="624"/>
      <c r="M56" s="624"/>
      <c r="N56" s="624"/>
      <c r="O56" s="624"/>
      <c r="P56" s="624"/>
      <c r="Q56" s="624"/>
      <c r="R56" s="624"/>
      <c r="S56" s="624"/>
      <c r="T56" s="624"/>
      <c r="U56" s="624"/>
      <c r="V56" s="624"/>
      <c r="W56" s="624"/>
      <c r="X56" s="624"/>
      <c r="Y56" s="624"/>
      <c r="Z56" s="624"/>
      <c r="AA56" s="624"/>
      <c r="AB56" s="624"/>
      <c r="AC56" s="226"/>
      <c r="AD56" s="624"/>
      <c r="AE56" s="624"/>
      <c r="AF56" s="624"/>
      <c r="AG56" s="624"/>
      <c r="AH56" s="624"/>
      <c r="AI56" s="624"/>
      <c r="AJ56" s="624"/>
      <c r="AK56" s="624"/>
      <c r="AL56" s="624"/>
      <c r="AM56" s="624"/>
      <c r="AN56" s="624"/>
      <c r="AO56" s="624"/>
      <c r="AP56" s="624"/>
      <c r="AQ56" s="624"/>
      <c r="AR56" s="624"/>
      <c r="AS56" s="624"/>
      <c r="AT56" s="624"/>
      <c r="AU56" s="624"/>
      <c r="AV56" s="624"/>
      <c r="AW56" s="624"/>
      <c r="AX56" s="624"/>
      <c r="AY56" s="624"/>
      <c r="AZ56" s="624"/>
      <c r="BA56" s="624"/>
      <c r="BB56" s="624"/>
      <c r="BC56" s="624"/>
      <c r="BD56" s="624"/>
      <c r="BE56" s="624"/>
      <c r="BF56" s="624"/>
      <c r="BG56" s="227"/>
    </row>
    <row r="57" spans="1:73" s="222" customFormat="1" ht="15" customHeight="1">
      <c r="A57" s="225"/>
      <c r="B57" s="226"/>
      <c r="C57" s="226"/>
      <c r="D57" s="623"/>
      <c r="E57" s="623"/>
      <c r="F57" s="623"/>
      <c r="G57" s="623"/>
      <c r="H57" s="623"/>
      <c r="I57" s="623"/>
      <c r="J57" s="624"/>
      <c r="K57" s="624"/>
      <c r="L57" s="624"/>
      <c r="M57" s="624"/>
      <c r="N57" s="624"/>
      <c r="O57" s="624"/>
      <c r="P57" s="624"/>
      <c r="Q57" s="624"/>
      <c r="R57" s="624"/>
      <c r="S57" s="624"/>
      <c r="T57" s="624"/>
      <c r="U57" s="624"/>
      <c r="V57" s="624"/>
      <c r="W57" s="624"/>
      <c r="X57" s="624"/>
      <c r="Y57" s="624"/>
      <c r="Z57" s="624"/>
      <c r="AA57" s="624"/>
      <c r="AB57" s="624"/>
      <c r="AC57" s="226"/>
      <c r="AD57" s="624"/>
      <c r="AE57" s="624"/>
      <c r="AF57" s="624"/>
      <c r="AG57" s="624"/>
      <c r="AH57" s="624"/>
      <c r="AI57" s="624"/>
      <c r="AJ57" s="624"/>
      <c r="AK57" s="624"/>
      <c r="AL57" s="624"/>
      <c r="AM57" s="624"/>
      <c r="AN57" s="624"/>
      <c r="AO57" s="624"/>
      <c r="AP57" s="624"/>
      <c r="AQ57" s="624"/>
      <c r="AR57" s="624"/>
      <c r="AS57" s="624"/>
      <c r="AT57" s="624"/>
      <c r="AU57" s="624"/>
      <c r="AV57" s="624"/>
      <c r="AW57" s="624"/>
      <c r="AX57" s="624"/>
      <c r="AY57" s="624"/>
      <c r="AZ57" s="624"/>
      <c r="BA57" s="624"/>
      <c r="BB57" s="624"/>
      <c r="BC57" s="624"/>
      <c r="BD57" s="624"/>
      <c r="BE57" s="624"/>
      <c r="BF57" s="624"/>
      <c r="BG57" s="227"/>
    </row>
    <row r="58" spans="1:73" s="222" customFormat="1">
      <c r="A58" s="225"/>
      <c r="B58" s="226"/>
      <c r="C58" s="226"/>
      <c r="D58" s="623"/>
      <c r="E58" s="623"/>
      <c r="F58" s="623"/>
      <c r="G58" s="623"/>
      <c r="H58" s="623"/>
      <c r="I58" s="623"/>
      <c r="J58" s="624"/>
      <c r="K58" s="624"/>
      <c r="L58" s="624"/>
      <c r="M58" s="624"/>
      <c r="N58" s="624"/>
      <c r="O58" s="624"/>
      <c r="P58" s="624"/>
      <c r="Q58" s="624"/>
      <c r="R58" s="624"/>
      <c r="S58" s="624"/>
      <c r="T58" s="624"/>
      <c r="U58" s="624"/>
      <c r="V58" s="624"/>
      <c r="W58" s="624"/>
      <c r="X58" s="624"/>
      <c r="Y58" s="624"/>
      <c r="Z58" s="624"/>
      <c r="AA58" s="624"/>
      <c r="AB58" s="624"/>
      <c r="AC58" s="226"/>
      <c r="AD58" s="624"/>
      <c r="AE58" s="624"/>
      <c r="AF58" s="624"/>
      <c r="AG58" s="624"/>
      <c r="AH58" s="624"/>
      <c r="AI58" s="624"/>
      <c r="AJ58" s="624"/>
      <c r="AK58" s="624"/>
      <c r="AL58" s="624"/>
      <c r="AM58" s="624"/>
      <c r="AN58" s="624"/>
      <c r="AO58" s="624"/>
      <c r="AP58" s="624"/>
      <c r="AQ58" s="624"/>
      <c r="AR58" s="624"/>
      <c r="AS58" s="624"/>
      <c r="AT58" s="624"/>
      <c r="AU58" s="624"/>
      <c r="AV58" s="624"/>
      <c r="AW58" s="624"/>
      <c r="AX58" s="624"/>
      <c r="AY58" s="624"/>
      <c r="AZ58" s="624"/>
      <c r="BA58" s="624"/>
      <c r="BB58" s="624"/>
      <c r="BC58" s="624"/>
      <c r="BD58" s="624"/>
      <c r="BE58" s="624"/>
      <c r="BF58" s="624"/>
      <c r="BG58" s="227"/>
      <c r="BL58" s="243"/>
      <c r="BM58" s="243"/>
      <c r="BN58" s="243"/>
      <c r="BO58" s="243"/>
    </row>
    <row r="59" spans="1:73" s="222" customFormat="1" ht="15" customHeight="1">
      <c r="A59" s="225"/>
      <c r="B59" s="226"/>
      <c r="C59" s="226"/>
      <c r="D59" s="623"/>
      <c r="E59" s="623"/>
      <c r="F59" s="623"/>
      <c r="G59" s="623"/>
      <c r="H59" s="623"/>
      <c r="I59" s="623"/>
      <c r="J59" s="624"/>
      <c r="K59" s="624"/>
      <c r="L59" s="624"/>
      <c r="M59" s="624"/>
      <c r="N59" s="624"/>
      <c r="O59" s="624"/>
      <c r="P59" s="624"/>
      <c r="Q59" s="624"/>
      <c r="R59" s="624"/>
      <c r="S59" s="624"/>
      <c r="T59" s="624"/>
      <c r="U59" s="624"/>
      <c r="V59" s="624"/>
      <c r="W59" s="624"/>
      <c r="X59" s="624"/>
      <c r="Y59" s="624"/>
      <c r="Z59" s="624"/>
      <c r="AA59" s="624"/>
      <c r="AB59" s="624"/>
      <c r="AC59" s="226"/>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624"/>
      <c r="BB59" s="624"/>
      <c r="BC59" s="624"/>
      <c r="BD59" s="624"/>
      <c r="BE59" s="624"/>
      <c r="BF59" s="624"/>
      <c r="BG59" s="227"/>
      <c r="BK59" s="612" t="s">
        <v>121</v>
      </c>
      <c r="BL59" s="612"/>
      <c r="BM59" s="612"/>
      <c r="BN59" s="243"/>
      <c r="BO59" s="243"/>
    </row>
    <row r="60" spans="1:73" s="222" customFormat="1" ht="30" customHeight="1" thickBot="1">
      <c r="A60" s="254"/>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7"/>
      <c r="BK60" s="612"/>
      <c r="BL60" s="612"/>
      <c r="BM60" s="612"/>
      <c r="BN60" s="243"/>
      <c r="BO60" s="258"/>
      <c r="BP60" s="612" t="s">
        <v>82</v>
      </c>
      <c r="BQ60" s="612" t="s">
        <v>83</v>
      </c>
      <c r="BR60" s="258"/>
      <c r="BS60" s="258" t="s">
        <v>88</v>
      </c>
    </row>
    <row r="61" spans="1:73" s="222" customFormat="1" ht="32.25" customHeight="1" thickBot="1">
      <c r="A61" s="546" t="str">
        <f>IF(AK12=Datos!$A$6,"ANÁLISIS DE LA OPORTUNIDAD","ANÁLISIS DEL RIESGO")</f>
        <v>ANÁLISIS DEL RIESGO</v>
      </c>
      <c r="B61" s="547"/>
      <c r="C61" s="547"/>
      <c r="D61" s="547"/>
      <c r="E61" s="547"/>
      <c r="F61" s="547"/>
      <c r="G61" s="547"/>
      <c r="H61" s="547"/>
      <c r="I61" s="547"/>
      <c r="J61" s="548"/>
      <c r="K61" s="230"/>
      <c r="L61" s="230"/>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4"/>
      <c r="BK61" s="258" t="s">
        <v>72</v>
      </c>
      <c r="BL61" s="259" t="e">
        <f>BS76</f>
        <v>#REF!</v>
      </c>
      <c r="BM61" s="259" t="e">
        <f>IF(AND(I65="",I66=""),"",INDEX($R$69:$R$73,$BL$61,1))</f>
        <v>#REF!</v>
      </c>
      <c r="BO61" s="258"/>
      <c r="BP61" s="613"/>
      <c r="BQ61" s="613"/>
      <c r="BR61" s="258"/>
      <c r="BS61" s="258" t="s">
        <v>72</v>
      </c>
      <c r="BT61" s="259" t="e">
        <f>IF($AK$12&lt;&gt;"",BL61,"")</f>
        <v>#REF!</v>
      </c>
      <c r="BU61" s="259" t="e">
        <f>IF($AK$12&lt;&gt;"",$BM$61,"")</f>
        <v>#REF!</v>
      </c>
    </row>
    <row r="62" spans="1:73" s="222" customFormat="1" ht="14.45" customHeight="1">
      <c r="A62" s="225"/>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530" t="s">
        <v>50</v>
      </c>
      <c r="AA62" s="530"/>
      <c r="AB62" s="530"/>
      <c r="AC62" s="530"/>
      <c r="AD62" s="530"/>
      <c r="AE62" s="530"/>
      <c r="AF62" s="530"/>
      <c r="AG62" s="530"/>
      <c r="AH62" s="530"/>
      <c r="AI62" s="530"/>
      <c r="AJ62" s="530"/>
      <c r="AK62" s="530"/>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7"/>
      <c r="BK62" s="258" t="s">
        <v>71</v>
      </c>
      <c r="BL62" s="259" t="e">
        <f>H81</f>
        <v>#REF!</v>
      </c>
      <c r="BM62" s="259" t="e">
        <f>INDEX($R$76:$R$80,$BL$62,1)</f>
        <v>#REF!</v>
      </c>
      <c r="BO62" s="258" t="s">
        <v>81</v>
      </c>
      <c r="BP62" s="259" t="e">
        <f>BL62-1</f>
        <v>#REF!</v>
      </c>
      <c r="BQ62" s="259" t="e">
        <f>BM62</f>
        <v>#REF!</v>
      </c>
      <c r="BR62" s="258"/>
      <c r="BS62" s="258" t="s">
        <v>71</v>
      </c>
      <c r="BT62" s="259" t="e">
        <f>IF($AK$12="","",IF($AK$12=1,$BP$62,$BL$62))</f>
        <v>#REF!</v>
      </c>
      <c r="BU62" s="259" t="e">
        <f>IF($AK$12="","",IF($AK$12=1,$BQ$62,$BM$62))</f>
        <v>#REF!</v>
      </c>
    </row>
    <row r="63" spans="1:73" s="222" customFormat="1" ht="14.45" customHeight="1">
      <c r="A63" s="225"/>
      <c r="B63" s="226"/>
      <c r="C63" s="226"/>
      <c r="D63" s="532" t="s">
        <v>51</v>
      </c>
      <c r="E63" s="532"/>
      <c r="F63" s="532"/>
      <c r="G63" s="532"/>
      <c r="H63" s="226"/>
      <c r="I63" s="226"/>
      <c r="J63" s="226"/>
      <c r="K63" s="226"/>
      <c r="L63" s="226"/>
      <c r="M63" s="226"/>
      <c r="N63" s="226"/>
      <c r="O63" s="226"/>
      <c r="P63" s="226"/>
      <c r="Q63" s="226"/>
      <c r="R63" s="226"/>
      <c r="S63" s="226"/>
      <c r="T63" s="226"/>
      <c r="U63" s="226"/>
      <c r="V63" s="226"/>
      <c r="W63" s="226"/>
      <c r="X63" s="226"/>
      <c r="Y63" s="226"/>
      <c r="Z63" s="231"/>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7"/>
    </row>
    <row r="64" spans="1:73" s="222" customFormat="1" ht="14.45" customHeight="1">
      <c r="A64" s="225"/>
      <c r="B64" s="226"/>
      <c r="C64" s="226"/>
      <c r="D64" s="226"/>
      <c r="E64" s="532" t="str">
        <f>IF(AK12=Datos!$A$6,"Seleccione la factibilidad o frecuencia de presencia de la oportunidad","Seleccione la factibilidad o frecuencia de presencia del riesgo")</f>
        <v>Seleccione la factibilidad o frecuencia de presencia del riesgo</v>
      </c>
      <c r="F64" s="532"/>
      <c r="G64" s="532"/>
      <c r="H64" s="532"/>
      <c r="I64" s="532"/>
      <c r="J64" s="532"/>
      <c r="K64" s="532"/>
      <c r="L64" s="532"/>
      <c r="M64" s="532"/>
      <c r="N64" s="532"/>
      <c r="O64" s="532"/>
      <c r="P64" s="532"/>
      <c r="Q64" s="532"/>
      <c r="R64" s="532"/>
      <c r="S64" s="532"/>
      <c r="T64" s="532"/>
      <c r="U64" s="532"/>
      <c r="V64" s="532"/>
      <c r="W64" s="532"/>
      <c r="X64" s="532"/>
      <c r="Y64" s="532"/>
      <c r="Z64" s="532"/>
      <c r="AA64" s="226"/>
      <c r="AB64" s="538" t="str">
        <f>IF(AK12=Datos!$A$6,"Escala de impacto-beneficio resultante","Escala de impacto resultante")</f>
        <v>Escala de impacto resultante</v>
      </c>
      <c r="AC64" s="529"/>
      <c r="AD64" s="529"/>
      <c r="AE64" s="529"/>
      <c r="AF64" s="529"/>
      <c r="AG64" s="529"/>
      <c r="AH64" s="529"/>
      <c r="AI64" s="529"/>
      <c r="AJ64" s="529"/>
      <c r="AK64" s="539"/>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7"/>
      <c r="BK64" s="259"/>
      <c r="BL64" s="259" t="str">
        <f>IF($AK$12=1,Datos!$P$2,IF(OR($AK$12=2,$AK$12=3,$AK$12=4,$AK$12=5,$AK$12=6,$AK$12=7),Datos!$Q$2,IF($AK$12=8,Datos!$R$2,"")))</f>
        <v/>
      </c>
      <c r="BM64" s="259" t="str">
        <f>IF($AK$12=1,Datos!$P$3,IF(OR($AK$12=2,$AK$12=3,$AK$12=4,$AK$12=5,$AK$12=6,$AK$12=7),Datos!$Q$3,IF($AK$12=8,Datos!$R$3,"")))</f>
        <v/>
      </c>
      <c r="BN64" s="259" t="str">
        <f>IF($AK$12=1,Datos!$P$4,IF(OR($AK$12=2,$AK$12=3,$AK$12=4,$AK$12=5,$AK$12=6,$AK$12=7),Datos!$Q$4,IF($AK$12=8,Datos!$R$4,"")))</f>
        <v>Moderado (1)</v>
      </c>
      <c r="BO64" s="259" t="str">
        <f>IF($AK$12=1,Datos!$P$5,IF(OR($AK$12=2,$AK$12=3,$AK$12=4,$AK$12=5,$AK$12=6,$AK$12=7),Datos!$Q$5,IF($AK$12=8,Datos!$R$5,"")))</f>
        <v>Mayor (2)</v>
      </c>
      <c r="BP64" s="259" t="str">
        <f>IF($AK$12=1,Datos!$P$6,IF(OR($AK$12=2,$AK$12=3,$AK$12=4,$AK$12=5,$AK$12=6,$AK$12=7),Datos!$Q$6,IF($AK$12=8,Datos!$R$6,"")))</f>
        <v>Catastrófico (3)</v>
      </c>
    </row>
    <row r="65" spans="1:75" s="222" customFormat="1" ht="14.45" customHeight="1">
      <c r="A65" s="225"/>
      <c r="B65" s="226"/>
      <c r="C65" s="226"/>
      <c r="D65" s="226"/>
      <c r="E65" s="617" t="s">
        <v>100</v>
      </c>
      <c r="F65" s="617"/>
      <c r="G65" s="617"/>
      <c r="H65" s="617"/>
      <c r="I65" s="618" t="e">
        <f>IF(#REF!="","",#REF!)</f>
        <v>#REF!</v>
      </c>
      <c r="J65" s="618"/>
      <c r="K65" s="618"/>
      <c r="L65" s="618"/>
      <c r="M65" s="618"/>
      <c r="N65" s="618"/>
      <c r="O65" s="618"/>
      <c r="P65" s="618"/>
      <c r="Q65" s="618"/>
      <c r="R65" s="618"/>
      <c r="S65" s="618"/>
      <c r="T65" s="618"/>
      <c r="U65" s="618"/>
      <c r="V65" s="618"/>
      <c r="W65" s="241"/>
      <c r="X65" s="226"/>
      <c r="Y65" s="226"/>
      <c r="Z65" s="226"/>
      <c r="AA65" s="226"/>
      <c r="AB65" s="537" t="str">
        <f>IF($AK$12=1,"",IF($AK$12=5,5,1))</f>
        <v/>
      </c>
      <c r="AC65" s="537"/>
      <c r="AD65" s="537" t="str">
        <f>IF($AK$12=1,"",IF($AK$12=5,4,2))</f>
        <v/>
      </c>
      <c r="AE65" s="537"/>
      <c r="AF65" s="537">
        <f>IF($AK$12=1,1,IF($AK$12=5,3,3))</f>
        <v>1</v>
      </c>
      <c r="AG65" s="537"/>
      <c r="AH65" s="537">
        <f>IF($AK$12=1,2,IF($AK$12=5,2,4))</f>
        <v>2</v>
      </c>
      <c r="AI65" s="537"/>
      <c r="AJ65" s="537">
        <f>IF($AK$12=1,3,IF($AK$12=5,1,5))</f>
        <v>3</v>
      </c>
      <c r="AK65" s="537"/>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7"/>
      <c r="BK65" s="259" t="str">
        <f>IF(OR($AK$12=1,$AK$12=2,$AK$12=3,$AK$12=4,$AK$12=5,$AK$12=6,$AK$12=7),Datos!O2,IF($AK$12=8,Datos!O6,""))</f>
        <v>Rara vez (1)</v>
      </c>
      <c r="BL65" s="259" t="str">
        <f>IF($AK$12=Datos!A2,"",IF($AK$12=Datos!A6,Datos!T5,Datos!$S$5))</f>
        <v/>
      </c>
      <c r="BM65" s="259" t="str">
        <f>IF($AK$12=Datos!A2,"",IF($AK$12=Datos!A6,Datos!T5,Datos!$S$5))</f>
        <v/>
      </c>
      <c r="BN65" s="259" t="str">
        <f>IF($AK$12=Datos!A6,Datos!T4,Datos!S4)</f>
        <v>Moderada</v>
      </c>
      <c r="BO65" s="259" t="str">
        <f>IF($AK$12=Datos!A6,Datos!T3,Datos!S3)</f>
        <v>Alta</v>
      </c>
      <c r="BP65" s="259" t="str">
        <f>IF($AK$12=Datos!A6,Datos!T2,Datos!S2)</f>
        <v>Extrema</v>
      </c>
    </row>
    <row r="66" spans="1:75" s="222" customFormat="1" ht="27" customHeight="1">
      <c r="A66" s="225"/>
      <c r="B66" s="226"/>
      <c r="C66" s="226"/>
      <c r="D66" s="226"/>
      <c r="E66" s="617" t="s">
        <v>98</v>
      </c>
      <c r="F66" s="617"/>
      <c r="G66" s="617"/>
      <c r="H66" s="617"/>
      <c r="I66" s="618" t="e">
        <f>IF(#REF!="","",#REF!)</f>
        <v>#REF!</v>
      </c>
      <c r="J66" s="618"/>
      <c r="K66" s="618"/>
      <c r="L66" s="618"/>
      <c r="M66" s="618"/>
      <c r="N66" s="618"/>
      <c r="O66" s="618"/>
      <c r="P66" s="618"/>
      <c r="Q66" s="618"/>
      <c r="R66" s="618"/>
      <c r="S66" s="618"/>
      <c r="T66" s="618"/>
      <c r="U66" s="618"/>
      <c r="V66" s="618"/>
      <c r="W66" s="241"/>
      <c r="X66" s="226"/>
      <c r="Y66" s="226"/>
      <c r="Z66" s="526" t="s">
        <v>49</v>
      </c>
      <c r="AA66" s="603">
        <f>IF($AK$12=5,5,1)</f>
        <v>1</v>
      </c>
      <c r="AB66" s="520" t="str">
        <f>IF(ISERROR(BL71=TRUE),"",IF(BL71="","",BL71))</f>
        <v/>
      </c>
      <c r="AC66" s="521"/>
      <c r="AD66" s="520" t="str">
        <f>IF(ISERROR(BM71=TRUE),"",IF(BM71="","",BM71))</f>
        <v/>
      </c>
      <c r="AE66" s="521"/>
      <c r="AF66" s="513" t="str">
        <f>IF(ISERROR(BN71=TRUE),"",IF(BN71="","",BN71))</f>
        <v/>
      </c>
      <c r="AG66" s="514"/>
      <c r="AH66" s="503" t="str">
        <f>IF(ISERROR(BO71=TRUE),"",IF(BO71="","",BO71))</f>
        <v/>
      </c>
      <c r="AI66" s="504"/>
      <c r="AJ66" s="507" t="str">
        <f>IF(ISERROR(BP71=TRUE),"",IF(BP71="","",BP71))</f>
        <v/>
      </c>
      <c r="AK66" s="508"/>
      <c r="AL66" s="226"/>
      <c r="AM66" s="226"/>
      <c r="AN66" s="226"/>
      <c r="AO66" s="226"/>
      <c r="AP66" s="435" t="str">
        <f>IF(AK12=Datos!$A$6,"Zona de ubicación de la oportunidad","Zona de ubicación del riesgo")</f>
        <v>Zona de ubicación del riesgo</v>
      </c>
      <c r="AQ66" s="435"/>
      <c r="AR66" s="435"/>
      <c r="AS66" s="435"/>
      <c r="AT66" s="435"/>
      <c r="AU66" s="435"/>
      <c r="AV66" s="435"/>
      <c r="AW66" s="435"/>
      <c r="AX66" s="435"/>
      <c r="AY66" s="435"/>
      <c r="AZ66" s="435"/>
      <c r="BA66" s="435"/>
      <c r="BB66" s="435"/>
      <c r="BC66" s="435"/>
      <c r="BD66" s="435"/>
      <c r="BE66" s="435"/>
      <c r="BF66" s="435"/>
      <c r="BG66" s="227"/>
      <c r="BK66" s="259" t="str">
        <f>IF(OR($AK$12=1,$AK$12=2,$AK$12=3,$AK$12=4,$AK$12=5,$AK$12=6,$AK$12=7),Datos!O3,IF($AK$12=8,Datos!O5,""))</f>
        <v>Improbable (2)</v>
      </c>
      <c r="BL66" s="259" t="str">
        <f>IF($AK$12=Datos!A2,"",IF($AK$12=Datos!A6,Datos!T5,Datos!$S$5))</f>
        <v/>
      </c>
      <c r="BM66" s="259" t="str">
        <f>IF($AK$12=Datos!A2,"",IF($AK$12=Datos!A6,Datos!T5,Datos!$S$5))</f>
        <v/>
      </c>
      <c r="BN66" s="259" t="str">
        <f>IF($AK$12=Datos!A6,Datos!T4,Datos!S4)</f>
        <v>Moderada</v>
      </c>
      <c r="BO66" s="259" t="str">
        <f>IF($AK$12=Datos!A6,Datos!T3,Datos!S3)</f>
        <v>Alta</v>
      </c>
      <c r="BP66" s="259" t="str">
        <f>IF($AK$12=Datos!A6,Datos!T2,Datos!S2)</f>
        <v>Extrema</v>
      </c>
      <c r="BQ66" s="258">
        <v>1</v>
      </c>
    </row>
    <row r="67" spans="1:75" s="222" customFormat="1" ht="27" customHeight="1">
      <c r="A67" s="2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527"/>
      <c r="AA67" s="603"/>
      <c r="AB67" s="522"/>
      <c r="AC67" s="523"/>
      <c r="AD67" s="522"/>
      <c r="AE67" s="523"/>
      <c r="AF67" s="515"/>
      <c r="AG67" s="516"/>
      <c r="AH67" s="505"/>
      <c r="AI67" s="506"/>
      <c r="AJ67" s="509"/>
      <c r="AK67" s="510"/>
      <c r="AL67" s="226"/>
      <c r="AM67" s="226"/>
      <c r="AN67" s="226"/>
      <c r="AO67" s="226"/>
      <c r="AP67" s="524" t="e">
        <f>IF(OR(J71="",J78=""),"",INDEX($BK$64:$BP$69,MATCH($BM$61,$BK$64:$BK$69,0),MATCH($BM$62,$BK$64:$BP$64,0)))</f>
        <v>#REF!</v>
      </c>
      <c r="AQ67" s="524"/>
      <c r="AR67" s="524"/>
      <c r="AS67" s="524"/>
      <c r="AT67" s="524"/>
      <c r="AU67" s="524"/>
      <c r="AV67" s="524"/>
      <c r="AW67" s="524"/>
      <c r="AX67" s="524"/>
      <c r="AY67" s="524"/>
      <c r="AZ67" s="524"/>
      <c r="BA67" s="524"/>
      <c r="BB67" s="524"/>
      <c r="BC67" s="524"/>
      <c r="BD67" s="524"/>
      <c r="BE67" s="524"/>
      <c r="BF67" s="524"/>
      <c r="BG67" s="227"/>
      <c r="BK67" s="259" t="str">
        <f>IF(OR($AK$12=1,$AK$12=2,$AK$12=3,$AK$12=4,$AK$12=5,$AK$12=6,$AK$12=7),Datos!O4,IF($AK$12=8,Datos!O4,""))</f>
        <v>Posible (3)</v>
      </c>
      <c r="BL67" s="259" t="str">
        <f>IF($AK$12=Datos!A2,"",IF($AK$12=Datos!A6,Datos!T5,Datos!$S$5))</f>
        <v/>
      </c>
      <c r="BM67" s="259" t="str">
        <f>IF($AK$12=Datos!A2,"",IF($AK$12=Datos!A6,Datos!T4,Datos!S4))</f>
        <v/>
      </c>
      <c r="BN67" s="259" t="str">
        <f>IF($AK$12=Datos!A6,Datos!T3,Datos!S3)</f>
        <v>Alta</v>
      </c>
      <c r="BO67" s="259" t="str">
        <f>IF($AK$12=Datos!A6,Datos!T2,Datos!S2)</f>
        <v>Extrema</v>
      </c>
      <c r="BP67" s="259" t="str">
        <f>IF($AK$12=Datos!A6,Datos!T2,Datos!S2)</f>
        <v>Extrema</v>
      </c>
    </row>
    <row r="68" spans="1:75" s="222" customFormat="1" ht="27" customHeight="1">
      <c r="A68" s="225"/>
      <c r="B68" s="226"/>
      <c r="C68" s="226"/>
      <c r="D68" s="226"/>
      <c r="E68" s="226"/>
      <c r="F68" s="226"/>
      <c r="G68" s="226"/>
      <c r="H68" s="226"/>
      <c r="I68" s="226"/>
      <c r="J68" s="226"/>
      <c r="K68" s="226"/>
      <c r="L68" s="226"/>
      <c r="M68" s="226"/>
      <c r="N68" s="226"/>
      <c r="O68" s="226"/>
      <c r="P68" s="226"/>
      <c r="Q68" s="226"/>
      <c r="R68" s="616"/>
      <c r="S68" s="616"/>
      <c r="T68" s="616"/>
      <c r="U68" s="616"/>
      <c r="V68" s="616"/>
      <c r="W68" s="616"/>
      <c r="X68" s="226"/>
      <c r="Y68" s="226"/>
      <c r="Z68" s="527"/>
      <c r="AA68" s="603">
        <f>IF($AK$12=5,4,2)</f>
        <v>2</v>
      </c>
      <c r="AB68" s="520" t="str">
        <f>IF(ISERROR(BL72=TRUE),"",IF(BL72="","",BL72))</f>
        <v/>
      </c>
      <c r="AC68" s="521"/>
      <c r="AD68" s="520" t="str">
        <f>IF(ISERROR(BM72=TRUE),"",IF(BM72="","",BM72))</f>
        <v/>
      </c>
      <c r="AE68" s="521"/>
      <c r="AF68" s="513" t="str">
        <f>IF(ISERROR(BN72=TRUE),"",IF(BN72="","",BN72))</f>
        <v/>
      </c>
      <c r="AG68" s="514"/>
      <c r="AH68" s="503" t="str">
        <f>IF(ISERROR(BO72=TRUE),"",IF(BO72="","",BO72))</f>
        <v/>
      </c>
      <c r="AI68" s="504"/>
      <c r="AJ68" s="507" t="str">
        <f>IF(ISERROR(BP72=TRUE),"",IF(BP72="","",BP72))</f>
        <v/>
      </c>
      <c r="AK68" s="508"/>
      <c r="AL68" s="226"/>
      <c r="AM68" s="226"/>
      <c r="AN68" s="226"/>
      <c r="AO68" s="226"/>
      <c r="AP68" s="524"/>
      <c r="AQ68" s="524"/>
      <c r="AR68" s="524"/>
      <c r="AS68" s="524"/>
      <c r="AT68" s="524"/>
      <c r="AU68" s="524"/>
      <c r="AV68" s="524"/>
      <c r="AW68" s="524"/>
      <c r="AX68" s="524"/>
      <c r="AY68" s="524"/>
      <c r="AZ68" s="524"/>
      <c r="BA68" s="524"/>
      <c r="BB68" s="524"/>
      <c r="BC68" s="524"/>
      <c r="BD68" s="524"/>
      <c r="BE68" s="524"/>
      <c r="BF68" s="524"/>
      <c r="BG68" s="227"/>
      <c r="BK68" s="259" t="str">
        <f>IF(OR($AK$12=1,$AK$12=2,$AK$12=3,$AK$12=4,$AK$12=5,$AK$12=6,$AK$12=7),Datos!O5,IF($AK$12=8,Datos!O3,""))</f>
        <v>Probable (4)</v>
      </c>
      <c r="BL68" s="259" t="str">
        <f>IF($AK$12=Datos!A2,"",IF($AK$12=Datos!A6,Datos!T4,Datos!S4))</f>
        <v/>
      </c>
      <c r="BM68" s="259" t="str">
        <f>IF($AK$12=Datos!A2,"",IF($AK$12=Datos!A6,Datos!T3,Datos!S3))</f>
        <v/>
      </c>
      <c r="BN68" s="259" t="str">
        <f>IF($AK$12=Datos!A6,Datos!T3,Datos!S3)</f>
        <v>Alta</v>
      </c>
      <c r="BO68" s="259" t="str">
        <f>IF($AK$12=Datos!A6,Datos!T2,Datos!S2)</f>
        <v>Extrema</v>
      </c>
      <c r="BP68" s="259" t="str">
        <f>IF($AK$12=Datos!A6,Datos!T2,Datos!S2)</f>
        <v>Extrema</v>
      </c>
      <c r="BV68" s="226"/>
      <c r="BW68" s="226"/>
    </row>
    <row r="69" spans="1:75" s="222" customFormat="1" ht="27" customHeight="1">
      <c r="A69" s="225"/>
      <c r="B69" s="226"/>
      <c r="C69" s="226"/>
      <c r="D69" s="226"/>
      <c r="E69" s="525" t="s">
        <v>49</v>
      </c>
      <c r="F69" s="525"/>
      <c r="G69" s="525"/>
      <c r="H69" s="525"/>
      <c r="I69" s="525"/>
      <c r="J69" s="525"/>
      <c r="K69" s="525"/>
      <c r="L69" s="525"/>
      <c r="M69" s="525"/>
      <c r="N69" s="525"/>
      <c r="O69" s="525"/>
      <c r="P69" s="525"/>
      <c r="Q69" s="226"/>
      <c r="R69" s="615" t="str">
        <f>IF(OR($AK$12=1,$AK$12=2,$AK$12=3,$AK$12=4),Datos!O2,IF($AK$12=5,Datos!O6,""))</f>
        <v>Rara vez (1)</v>
      </c>
      <c r="S69" s="615"/>
      <c r="T69" s="615"/>
      <c r="U69" s="615"/>
      <c r="V69" s="615"/>
      <c r="W69" s="615"/>
      <c r="X69" s="226"/>
      <c r="Y69" s="226"/>
      <c r="Z69" s="527"/>
      <c r="AA69" s="603"/>
      <c r="AB69" s="522"/>
      <c r="AC69" s="523"/>
      <c r="AD69" s="522"/>
      <c r="AE69" s="523"/>
      <c r="AF69" s="515"/>
      <c r="AG69" s="516"/>
      <c r="AH69" s="505"/>
      <c r="AI69" s="506"/>
      <c r="AJ69" s="509"/>
      <c r="AK69" s="510"/>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7"/>
      <c r="BK69" s="259" t="str">
        <f>IF(OR($AK$12=1,$AK$12=2,$AK$12=3,$AK$12=4,$AK$12=5,$AK$12=6,$AK$12=7),Datos!O6,IF($AK$12=8,Datos!O2,""))</f>
        <v>Casi seguro (5)</v>
      </c>
      <c r="BL69" s="259" t="str">
        <f>IF($AK$12=Datos!A2,"",IF($AK$12=Datos!A6,Datos!T3,Datos!S3))</f>
        <v/>
      </c>
      <c r="BM69" s="259" t="str">
        <f>IF($AK$12=Datos!A2,"",IF($AK$12=Datos!A6,Datos!T3,Datos!S3))</f>
        <v/>
      </c>
      <c r="BN69" s="259" t="str">
        <f>IF($AK$12=Datos!A6,Datos!T2,Datos!S2)</f>
        <v>Extrema</v>
      </c>
      <c r="BO69" s="259" t="str">
        <f>IF($AK$12=Datos!A6,Datos!T2,Datos!S2)</f>
        <v>Extrema</v>
      </c>
      <c r="BP69" s="259" t="str">
        <f>IF($AK$12=Datos!A6,Datos!T2,Datos!S2)</f>
        <v>Extrema</v>
      </c>
      <c r="BR69" s="258"/>
      <c r="BS69" s="612" t="s">
        <v>201</v>
      </c>
      <c r="BT69" s="612" t="s">
        <v>161</v>
      </c>
      <c r="BU69" s="614"/>
      <c r="BV69" s="226"/>
      <c r="BW69" s="226"/>
    </row>
    <row r="70" spans="1:75" s="222" customFormat="1" ht="27" customHeight="1">
      <c r="A70" s="225"/>
      <c r="B70" s="226"/>
      <c r="C70" s="226"/>
      <c r="D70" s="226"/>
      <c r="E70" s="226"/>
      <c r="F70" s="226"/>
      <c r="G70" s="226"/>
      <c r="H70" s="226"/>
      <c r="I70" s="226"/>
      <c r="J70" s="244"/>
      <c r="K70" s="245"/>
      <c r="L70" s="245"/>
      <c r="M70" s="245"/>
      <c r="N70" s="245"/>
      <c r="O70" s="245"/>
      <c r="P70" s="246"/>
      <c r="Q70" s="226"/>
      <c r="R70" s="615" t="str">
        <f>IF(OR($AK$12=1,$AK$12=2,$AK$12=3,$AK$12=4),Datos!O3,IF($AK$12=5,Datos!O5,""))</f>
        <v>Improbable (2)</v>
      </c>
      <c r="S70" s="615"/>
      <c r="T70" s="615"/>
      <c r="U70" s="615"/>
      <c r="V70" s="615"/>
      <c r="W70" s="615"/>
      <c r="X70" s="226"/>
      <c r="Y70" s="226"/>
      <c r="Z70" s="527"/>
      <c r="AA70" s="603">
        <f>IF($AK$12=5,3,3)</f>
        <v>3</v>
      </c>
      <c r="AB70" s="520" t="str">
        <f>IF(ISERROR(BL73=TRUE),"",IF(BL73="","",BL73))</f>
        <v/>
      </c>
      <c r="AC70" s="521"/>
      <c r="AD70" s="513" t="str">
        <f>IF(ISERROR(BM73=TRUE),"",IF(BM73="","",BM73))</f>
        <v/>
      </c>
      <c r="AE70" s="514"/>
      <c r="AF70" s="503" t="str">
        <f>IF(ISERROR(BN73=TRUE),"",IF(BN73="","",BN73))</f>
        <v/>
      </c>
      <c r="AG70" s="504"/>
      <c r="AH70" s="507" t="str">
        <f>IF(ISERROR(BO73=TRUE),"",IF(BO73="","",BO73))</f>
        <v/>
      </c>
      <c r="AI70" s="508"/>
      <c r="AJ70" s="507" t="str">
        <f>IF(ISERROR(BP73=TRUE),"",IF(BP73="","",BP73))</f>
        <v/>
      </c>
      <c r="AK70" s="508"/>
      <c r="AL70" s="226"/>
      <c r="AM70" s="226"/>
      <c r="AN70" s="226"/>
      <c r="AO70" s="226"/>
      <c r="AP70" s="435" t="s">
        <v>266</v>
      </c>
      <c r="AQ70" s="435"/>
      <c r="AR70" s="435"/>
      <c r="AS70" s="435"/>
      <c r="AT70" s="435"/>
      <c r="AU70" s="435"/>
      <c r="AV70" s="435"/>
      <c r="AW70" s="435"/>
      <c r="AX70" s="435"/>
      <c r="AY70" s="435"/>
      <c r="AZ70" s="435"/>
      <c r="BA70" s="435"/>
      <c r="BB70" s="435"/>
      <c r="BC70" s="435"/>
      <c r="BD70" s="435"/>
      <c r="BE70" s="435"/>
      <c r="BF70" s="435"/>
      <c r="BG70" s="227"/>
      <c r="BL70" s="222" t="s">
        <v>123</v>
      </c>
      <c r="BM70" s="222" t="s">
        <v>131</v>
      </c>
      <c r="BR70" s="258"/>
      <c r="BS70" s="613"/>
      <c r="BT70" s="613"/>
      <c r="BU70" s="614"/>
      <c r="BV70" s="226"/>
      <c r="BW70" s="226"/>
    </row>
    <row r="71" spans="1:75" s="222" customFormat="1" ht="27" customHeight="1">
      <c r="A71" s="225"/>
      <c r="B71" s="226"/>
      <c r="C71" s="226"/>
      <c r="D71" s="226"/>
      <c r="E71" s="226"/>
      <c r="F71" s="226"/>
      <c r="G71" s="226"/>
      <c r="H71" s="226"/>
      <c r="I71" s="226"/>
      <c r="J71" s="619" t="e">
        <f>BM61</f>
        <v>#REF!</v>
      </c>
      <c r="K71" s="619"/>
      <c r="L71" s="619"/>
      <c r="M71" s="619"/>
      <c r="N71" s="619"/>
      <c r="O71" s="619"/>
      <c r="P71" s="619"/>
      <c r="Q71" s="226"/>
      <c r="R71" s="615" t="str">
        <f>IF(OR($AK$12=1,$AK$12=2,$AK$12=3,$AK$12=4),Datos!O4,IF($AK$12=5,Datos!O4,""))</f>
        <v>Posible (3)</v>
      </c>
      <c r="S71" s="615"/>
      <c r="T71" s="615"/>
      <c r="U71" s="615"/>
      <c r="V71" s="615"/>
      <c r="W71" s="615"/>
      <c r="X71" s="226"/>
      <c r="Y71" s="226"/>
      <c r="Z71" s="527"/>
      <c r="AA71" s="603"/>
      <c r="AB71" s="522"/>
      <c r="AC71" s="523"/>
      <c r="AD71" s="515"/>
      <c r="AE71" s="516"/>
      <c r="AF71" s="505"/>
      <c r="AG71" s="506"/>
      <c r="AH71" s="509"/>
      <c r="AI71" s="510"/>
      <c r="AJ71" s="509"/>
      <c r="AK71" s="510"/>
      <c r="AL71" s="226"/>
      <c r="AM71" s="226"/>
      <c r="AN71" s="226"/>
      <c r="AO71" s="226"/>
      <c r="AP71" s="512" t="s">
        <v>468</v>
      </c>
      <c r="AQ71" s="512"/>
      <c r="AR71" s="512"/>
      <c r="AS71" s="512"/>
      <c r="AT71" s="512"/>
      <c r="AU71" s="512"/>
      <c r="AV71" s="512"/>
      <c r="AW71" s="512"/>
      <c r="AX71" s="512"/>
      <c r="AY71" s="512"/>
      <c r="AZ71" s="512"/>
      <c r="BA71" s="512"/>
      <c r="BB71" s="512"/>
      <c r="BC71" s="512"/>
      <c r="BD71" s="512"/>
      <c r="BE71" s="512"/>
      <c r="BF71" s="512"/>
      <c r="BG71" s="227"/>
      <c r="BK71" s="258">
        <f>AA66</f>
        <v>1</v>
      </c>
      <c r="BL71" s="259" t="e">
        <f>IF(AK12="","",IF(AND(BK65=$BU$61,$BL$64=$BU$62),"X",""))</f>
        <v>#REF!</v>
      </c>
      <c r="BM71" s="259" t="e">
        <f>IF(AK12="","",IF(AND(BK65=$BU$61,$BM$64=$BU$62),"X",""))</f>
        <v>#REF!</v>
      </c>
      <c r="BN71" s="259" t="e">
        <f>IF(AK12="","",IF(AND(BK65=$BU$61,$BN$64=$BU$62),"X",""))</f>
        <v>#REF!</v>
      </c>
      <c r="BO71" s="259" t="e">
        <f>IF(AK12="","",IF(AND(BK65=$BU$61,$BO$64=$BU$62),"X",""))</f>
        <v>#REF!</v>
      </c>
      <c r="BP71" s="259" t="e">
        <f>IF(AK12="","",IF(AND(BK65=$BU$61,$BP$64=$BU$62),"X",""))</f>
        <v>#REF!</v>
      </c>
      <c r="BR71" s="258" t="str">
        <f>AH66</f>
        <v/>
      </c>
      <c r="BS71" s="259" t="e">
        <f>IF(AND($AK$12&lt;&gt;Datos!$A$6,OR($I$65=Datos!M2,$I$66=Datos!N2)),1,0)</f>
        <v>#REF!</v>
      </c>
      <c r="BT71" s="259" t="e">
        <f>IF(AND($AK$12=Datos!$A$6,OR($I$65=Datos!M2,$I$66=Datos!N2)),5,0)</f>
        <v>#REF!</v>
      </c>
      <c r="BU71" s="241"/>
      <c r="BV71" s="226"/>
      <c r="BW71" s="226"/>
    </row>
    <row r="72" spans="1:75" s="222" customFormat="1" ht="27" customHeight="1">
      <c r="A72" s="225"/>
      <c r="B72" s="226"/>
      <c r="C72" s="226"/>
      <c r="D72" s="226"/>
      <c r="E72" s="226"/>
      <c r="F72" s="226"/>
      <c r="G72" s="226"/>
      <c r="H72" s="226"/>
      <c r="I72" s="226"/>
      <c r="J72" s="247"/>
      <c r="K72" s="248"/>
      <c r="L72" s="248"/>
      <c r="M72" s="248"/>
      <c r="N72" s="248"/>
      <c r="O72" s="248"/>
      <c r="P72" s="249"/>
      <c r="Q72" s="226"/>
      <c r="R72" s="615" t="str">
        <f>IF(OR($AK$12=1,$AK$12=2,$AK$12=3,$AK$12=4),Datos!O5,IF($AK$12=5,Datos!O3,""))</f>
        <v>Probable (4)</v>
      </c>
      <c r="S72" s="615"/>
      <c r="T72" s="615"/>
      <c r="U72" s="615"/>
      <c r="V72" s="615"/>
      <c r="W72" s="615"/>
      <c r="X72" s="226"/>
      <c r="Y72" s="226"/>
      <c r="Z72" s="527"/>
      <c r="AA72" s="603">
        <f>IF($AK$12=5,2,4)</f>
        <v>4</v>
      </c>
      <c r="AB72" s="513" t="str">
        <f>IF(ISERROR(BL74=TRUE),"",IF(BL74="","",BL74))</f>
        <v/>
      </c>
      <c r="AC72" s="514"/>
      <c r="AD72" s="503" t="str">
        <f>IF(ISERROR(BM74=TRUE),"",IF(BM74="","",BM74))</f>
        <v/>
      </c>
      <c r="AE72" s="504"/>
      <c r="AF72" s="503" t="str">
        <f>IF(ISERROR(BN74=TRUE),"",IF(BN74="","",BN74))</f>
        <v/>
      </c>
      <c r="AG72" s="504"/>
      <c r="AH72" s="507" t="str">
        <f>IF(ISERROR(BO74=TRUE),"",IF(BO74="","",BO74))</f>
        <v/>
      </c>
      <c r="AI72" s="508"/>
      <c r="AJ72" s="507" t="str">
        <f>IF(ISERROR(BP74=TRUE),"",IF(BP74="","",BP74))</f>
        <v/>
      </c>
      <c r="AK72" s="508"/>
      <c r="AL72" s="226"/>
      <c r="AM72" s="226"/>
      <c r="AN72" s="226"/>
      <c r="AO72" s="226"/>
      <c r="AP72" s="512"/>
      <c r="AQ72" s="512"/>
      <c r="AR72" s="512"/>
      <c r="AS72" s="512"/>
      <c r="AT72" s="512"/>
      <c r="AU72" s="512"/>
      <c r="AV72" s="512"/>
      <c r="AW72" s="512"/>
      <c r="AX72" s="512"/>
      <c r="AY72" s="512"/>
      <c r="AZ72" s="512"/>
      <c r="BA72" s="512"/>
      <c r="BB72" s="512"/>
      <c r="BC72" s="512"/>
      <c r="BD72" s="512"/>
      <c r="BE72" s="512"/>
      <c r="BF72" s="512"/>
      <c r="BG72" s="227"/>
      <c r="BK72" s="258">
        <f>AA68</f>
        <v>2</v>
      </c>
      <c r="BL72" s="259" t="e">
        <f>IF(AK12="","",IF(AND(BK66=$BU$61,$BL$64=$BU$62),"X",""))</f>
        <v>#REF!</v>
      </c>
      <c r="BM72" s="259" t="e">
        <f>IF(AK12="","",IF(AND(BK66=$BU$61,$BM$64=$BU$62),"X",""))</f>
        <v>#REF!</v>
      </c>
      <c r="BN72" s="259" t="e">
        <f>IF(AK12="","",IF(AND(BK66=$BU$61,$BN$64=$BU$62),"X",""))</f>
        <v>#REF!</v>
      </c>
      <c r="BO72" s="259" t="e">
        <f>IF(AK12="","",IF(AND(BK66=$BU$61,$BO$64=$BU$62),"X",""))</f>
        <v>#REF!</v>
      </c>
      <c r="BP72" s="259" t="e">
        <f>IF(AK12="","",IF(AND(BK66=$BU$61,$BP$64=$BU$62),"X",""))</f>
        <v>#REF!</v>
      </c>
      <c r="BR72" s="258" t="str">
        <f>AH68</f>
        <v/>
      </c>
      <c r="BS72" s="259" t="e">
        <f>IF(AND($AK$12&lt;&gt;Datos!$A$6,OR($I$65=Datos!M3,$I$66=Datos!N3)),2,0)</f>
        <v>#REF!</v>
      </c>
      <c r="BT72" s="259" t="e">
        <f>IF(AND($AK$12=Datos!$A$6,OR($I$65=Datos!M3,$I$66=Datos!N3)),4,0)</f>
        <v>#REF!</v>
      </c>
      <c r="BU72" s="241"/>
      <c r="BV72" s="226"/>
      <c r="BW72" s="226"/>
    </row>
    <row r="73" spans="1:75" s="222" customFormat="1" ht="27" customHeight="1">
      <c r="A73" s="225"/>
      <c r="B73" s="226"/>
      <c r="C73" s="598" t="s">
        <v>269</v>
      </c>
      <c r="D73" s="598"/>
      <c r="E73" s="226"/>
      <c r="F73" s="226"/>
      <c r="G73" s="226"/>
      <c r="H73" s="226"/>
      <c r="I73" s="226"/>
      <c r="J73" s="226"/>
      <c r="K73" s="226"/>
      <c r="L73" s="226"/>
      <c r="M73" s="226"/>
      <c r="N73" s="226"/>
      <c r="O73" s="226"/>
      <c r="P73" s="226"/>
      <c r="Q73" s="226"/>
      <c r="R73" s="615" t="str">
        <f>IF(OR($AK$12=1,$AK$12=2,$AK$12=3,$AK$12=4),Datos!O6,IF($AK$12=5,Datos!O2,""))</f>
        <v>Casi seguro (5)</v>
      </c>
      <c r="S73" s="615"/>
      <c r="T73" s="615"/>
      <c r="U73" s="615"/>
      <c r="V73" s="615"/>
      <c r="W73" s="615"/>
      <c r="X73" s="226"/>
      <c r="Y73" s="226"/>
      <c r="Z73" s="527"/>
      <c r="AA73" s="603"/>
      <c r="AB73" s="515"/>
      <c r="AC73" s="516"/>
      <c r="AD73" s="505"/>
      <c r="AE73" s="506"/>
      <c r="AF73" s="505"/>
      <c r="AG73" s="506"/>
      <c r="AH73" s="509"/>
      <c r="AI73" s="510"/>
      <c r="AJ73" s="509"/>
      <c r="AK73" s="510"/>
      <c r="AL73" s="226"/>
      <c r="AM73" s="226"/>
      <c r="AN73" s="226"/>
      <c r="AO73" s="226"/>
      <c r="AP73" s="512"/>
      <c r="AQ73" s="512"/>
      <c r="AR73" s="512"/>
      <c r="AS73" s="512"/>
      <c r="AT73" s="512"/>
      <c r="AU73" s="512"/>
      <c r="AV73" s="512"/>
      <c r="AW73" s="512"/>
      <c r="AX73" s="512"/>
      <c r="AY73" s="512"/>
      <c r="AZ73" s="512"/>
      <c r="BA73" s="512"/>
      <c r="BB73" s="512"/>
      <c r="BC73" s="512"/>
      <c r="BD73" s="512"/>
      <c r="BE73" s="512"/>
      <c r="BF73" s="512"/>
      <c r="BG73" s="227"/>
      <c r="BK73" s="258">
        <f>AA70</f>
        <v>3</v>
      </c>
      <c r="BL73" s="259" t="e">
        <f>IF(AK12="","",IF(AND(BK67=$BU$61,$BL$64=$BU$62),"X",""))</f>
        <v>#REF!</v>
      </c>
      <c r="BM73" s="259" t="e">
        <f>IF(AK12="","",IF(AND(BK67=$BU$61,$BM$64=$BU$62),"X",""))</f>
        <v>#REF!</v>
      </c>
      <c r="BN73" s="259" t="e">
        <f>IF(AK12="","",IF(AND(BK67=$BU$61,$BN$64=$BU$62),"X",""))</f>
        <v>#REF!</v>
      </c>
      <c r="BO73" s="259" t="e">
        <f>IF(AK12="","",IF(AND(BK67=$BU$61,$BO$64=$BU$62),"X",""))</f>
        <v>#REF!</v>
      </c>
      <c r="BP73" s="259" t="e">
        <f>IF(AK12="","",IF(AND(BK67=$BU$61,$BP$64=$BU$62),"X",""))</f>
        <v>#REF!</v>
      </c>
      <c r="BR73" s="258" t="str">
        <f>AH70</f>
        <v/>
      </c>
      <c r="BS73" s="259" t="e">
        <f>IF(AND($AK$12&lt;&gt;Datos!$A$6,OR($I$65=Datos!M4,$I$66=Datos!N4)),3,0)</f>
        <v>#REF!</v>
      </c>
      <c r="BT73" s="259" t="e">
        <f>IF(AND($AK$12=Datos!$A$6,OR($I$65=Datos!M4,$I$66=Datos!N4)),3,0)</f>
        <v>#REF!</v>
      </c>
      <c r="BU73" s="241"/>
      <c r="BV73" s="226"/>
      <c r="BW73" s="226"/>
    </row>
    <row r="74" spans="1:75" s="222" customFormat="1" ht="27" customHeight="1">
      <c r="A74" s="225"/>
      <c r="B74" s="226"/>
      <c r="C74" s="598"/>
      <c r="D74" s="598"/>
      <c r="E74" s="599" t="str">
        <f>Datos!B2</f>
        <v>Riesgo de Corrupción</v>
      </c>
      <c r="F74" s="600"/>
      <c r="G74" s="600"/>
      <c r="H74" s="601"/>
      <c r="I74" s="602" t="str">
        <f>Datos!B3</f>
        <v>Riesgo Estratégico</v>
      </c>
      <c r="J74" s="602"/>
      <c r="K74" s="602"/>
      <c r="L74" s="602"/>
      <c r="M74" s="602" t="str">
        <f>Datos!B4</f>
        <v xml:space="preserve">Riesgo de Gestión </v>
      </c>
      <c r="N74" s="602"/>
      <c r="O74" s="602"/>
      <c r="P74" s="602"/>
      <c r="Q74" s="250"/>
      <c r="R74" s="270"/>
      <c r="S74" s="270"/>
      <c r="T74" s="270"/>
      <c r="U74" s="270"/>
      <c r="V74" s="270"/>
      <c r="W74" s="270"/>
      <c r="X74" s="226"/>
      <c r="Y74" s="226"/>
      <c r="Z74" s="527"/>
      <c r="AA74" s="603">
        <f>IF($AK$12=5,1,5)</f>
        <v>5</v>
      </c>
      <c r="AB74" s="503" t="str">
        <f>IF(ISERROR(BL75=TRUE),"",IF(BL75="","",BL75))</f>
        <v/>
      </c>
      <c r="AC74" s="504"/>
      <c r="AD74" s="503" t="str">
        <f>IF(ISERROR(BM75=TRUE),"",IF(BM75="","",BM75))</f>
        <v/>
      </c>
      <c r="AE74" s="504"/>
      <c r="AF74" s="507" t="str">
        <f>IF(ISERROR(BN75=TRUE),"",IF(BN75="","",BN75))</f>
        <v/>
      </c>
      <c r="AG74" s="508"/>
      <c r="AH74" s="507" t="str">
        <f>IF(ISERROR(BO75=TRUE),"",IF(BO75="","",BO75))</f>
        <v/>
      </c>
      <c r="AI74" s="508"/>
      <c r="AJ74" s="507" t="str">
        <f>IF(ISERROR(BP75=TRUE),"",IF(BP75="","",BP75))</f>
        <v/>
      </c>
      <c r="AK74" s="508"/>
      <c r="AL74" s="226"/>
      <c r="AM74" s="226"/>
      <c r="AN74" s="226"/>
      <c r="AO74" s="226"/>
      <c r="AP74" s="512"/>
      <c r="AQ74" s="512"/>
      <c r="AR74" s="512"/>
      <c r="AS74" s="512"/>
      <c r="AT74" s="512"/>
      <c r="AU74" s="512"/>
      <c r="AV74" s="512"/>
      <c r="AW74" s="512"/>
      <c r="AX74" s="512"/>
      <c r="AY74" s="512"/>
      <c r="AZ74" s="512"/>
      <c r="BA74" s="512"/>
      <c r="BB74" s="512"/>
      <c r="BC74" s="512"/>
      <c r="BD74" s="512"/>
      <c r="BE74" s="512"/>
      <c r="BF74" s="512"/>
      <c r="BG74" s="227"/>
      <c r="BK74" s="258">
        <f>AA72</f>
        <v>4</v>
      </c>
      <c r="BL74" s="259" t="e">
        <f>IF(AK12="","",IF(AND(BK68=$BU$61,$BL$64=$BU$62),"X",""))</f>
        <v>#REF!</v>
      </c>
      <c r="BM74" s="259" t="e">
        <f>IF(AK12="","",IF(AND(BK68=$BU$61,$BM$64=$BU$62),"X",""))</f>
        <v>#REF!</v>
      </c>
      <c r="BN74" s="259" t="e">
        <f>IF(AK12="","",IF(AND(BK68=$BU$61,$BN$64=$BU$62),"X",""))</f>
        <v>#REF!</v>
      </c>
      <c r="BO74" s="261" t="e">
        <f>IF(AK12="","",IF(AND(BK68=$BU$61,$BO$64=$BU$62),"X",""))</f>
        <v>#REF!</v>
      </c>
      <c r="BP74" s="259" t="e">
        <f>IF(AK12="","",IF(AND(BK68=$BU$61,$BP$64=$BU$62),"X",""))</f>
        <v>#REF!</v>
      </c>
      <c r="BR74" s="258" t="str">
        <f>AH72</f>
        <v/>
      </c>
      <c r="BS74" s="259" t="e">
        <f>IF(AND($AK$12&lt;&gt;Datos!$A$6,OR($I$65=Datos!M5,$I$66=Datos!N5)),4,0)</f>
        <v>#REF!</v>
      </c>
      <c r="BT74" s="259" t="e">
        <f>IF(AND($AK$12=Datos!$A$6,OR($I$65=Datos!M5,$I$66=Datos!N5)),2,0)</f>
        <v>#REF!</v>
      </c>
      <c r="BU74" s="241"/>
      <c r="BV74" s="232"/>
      <c r="BW74" s="226"/>
    </row>
    <row r="75" spans="1:75" s="222" customFormat="1" ht="27" customHeight="1">
      <c r="A75" s="225"/>
      <c r="B75" s="226"/>
      <c r="C75" s="598"/>
      <c r="D75" s="598"/>
      <c r="E75" s="602" t="str">
        <f>Datos!B5</f>
        <v>Riesgo de Seguridad de la información</v>
      </c>
      <c r="F75" s="602"/>
      <c r="G75" s="602"/>
      <c r="H75" s="602"/>
      <c r="I75" s="602"/>
      <c r="J75" s="602"/>
      <c r="K75" s="602"/>
      <c r="L75" s="602"/>
      <c r="M75" s="620"/>
      <c r="N75" s="621"/>
      <c r="O75" s="621"/>
      <c r="P75" s="622"/>
      <c r="Q75" s="250"/>
      <c r="R75" s="270"/>
      <c r="S75" s="270"/>
      <c r="T75" s="270"/>
      <c r="U75" s="270"/>
      <c r="V75" s="270"/>
      <c r="W75" s="270"/>
      <c r="X75" s="226"/>
      <c r="Y75" s="226"/>
      <c r="Z75" s="528"/>
      <c r="AA75" s="603"/>
      <c r="AB75" s="505"/>
      <c r="AC75" s="506"/>
      <c r="AD75" s="505"/>
      <c r="AE75" s="506"/>
      <c r="AF75" s="509"/>
      <c r="AG75" s="510"/>
      <c r="AH75" s="509"/>
      <c r="AI75" s="510"/>
      <c r="AJ75" s="509"/>
      <c r="AK75" s="510"/>
      <c r="AL75" s="226"/>
      <c r="AM75" s="226"/>
      <c r="AN75" s="226"/>
      <c r="AO75" s="226"/>
      <c r="AP75" s="512"/>
      <c r="AQ75" s="512"/>
      <c r="AR75" s="512"/>
      <c r="AS75" s="512"/>
      <c r="AT75" s="512"/>
      <c r="AU75" s="512"/>
      <c r="AV75" s="512"/>
      <c r="AW75" s="512"/>
      <c r="AX75" s="512"/>
      <c r="AY75" s="512"/>
      <c r="AZ75" s="512"/>
      <c r="BA75" s="512"/>
      <c r="BB75" s="512"/>
      <c r="BC75" s="512"/>
      <c r="BD75" s="512"/>
      <c r="BE75" s="512"/>
      <c r="BF75" s="512"/>
      <c r="BG75" s="227"/>
      <c r="BK75" s="258">
        <f>AA74</f>
        <v>5</v>
      </c>
      <c r="BL75" s="259" t="e">
        <f>IF(AK12="","",IF(AND(BK69=$BU$61,$BL$64=$BU$62),"X",""))</f>
        <v>#REF!</v>
      </c>
      <c r="BM75" s="259" t="e">
        <f>IF(AK12="","",IF(AND(BK69=$BU$61,$BM$64=$BU$62),"X",""))</f>
        <v>#REF!</v>
      </c>
      <c r="BN75" s="259" t="e">
        <f>IF(AK12="","",IF(AND(BK69=$BU$61,$BN$64=$BU$62),"X",""))</f>
        <v>#REF!</v>
      </c>
      <c r="BO75" s="259" t="e">
        <f>IF(AK12="","",IF(AND(BK69=$BU$61,$BO$64=$BU$62),"X",""))</f>
        <v>#REF!</v>
      </c>
      <c r="BP75" s="259" t="e">
        <f>IF(AK12="","",IF(AND(BK69=$BU$61,$BP$64=$BU$62),"X",""))</f>
        <v>#REF!</v>
      </c>
      <c r="BR75" s="258" t="str">
        <f>AH74</f>
        <v/>
      </c>
      <c r="BS75" s="259" t="e">
        <f>IF(AND($AK$12&lt;&gt;Datos!$A$6,OR($I$65=Datos!M6,$I$66=Datos!N6)),5,0)</f>
        <v>#REF!</v>
      </c>
      <c r="BT75" s="259" t="e">
        <f>IF(AND($AK$12=Datos!$A$6,OR($I$65=Datos!M6,$I$66=Datos!N6)),1,0)</f>
        <v>#REF!</v>
      </c>
      <c r="BU75" s="241"/>
      <c r="BV75" s="226"/>
      <c r="BW75" s="226"/>
    </row>
    <row r="76" spans="1:75" s="222" customFormat="1" ht="14.45" customHeight="1">
      <c r="A76" s="225"/>
      <c r="B76" s="226"/>
      <c r="C76" s="598"/>
      <c r="D76" s="598"/>
      <c r="E76" s="532"/>
      <c r="F76" s="532"/>
      <c r="G76" s="532"/>
      <c r="H76" s="532"/>
      <c r="I76" s="532"/>
      <c r="J76" s="525"/>
      <c r="K76" s="525"/>
      <c r="L76" s="525"/>
      <c r="M76" s="525"/>
      <c r="N76" s="525"/>
      <c r="O76" s="525"/>
      <c r="P76" s="525"/>
      <c r="Q76" s="250"/>
      <c r="R76" s="609" t="str">
        <f>IF($AK$12=1,Datos!P2,IF(OR($AK$12=2,$AK$12=3),#REF!,IF($AK$12=4,#REF!,IF($AK$12=5,#REF!,""))))</f>
        <v/>
      </c>
      <c r="S76" s="609"/>
      <c r="T76" s="609"/>
      <c r="U76" s="609"/>
      <c r="V76" s="609"/>
      <c r="W76" s="609"/>
      <c r="X76" s="226"/>
      <c r="Y76" s="226"/>
      <c r="Z76" s="251"/>
      <c r="AA76" s="226"/>
      <c r="AB76" s="226"/>
      <c r="AC76" s="226"/>
      <c r="AD76" s="226"/>
      <c r="AE76" s="226"/>
      <c r="AF76" s="226"/>
      <c r="AG76" s="226"/>
      <c r="AH76" s="226"/>
      <c r="AI76" s="226"/>
      <c r="AJ76" s="226"/>
      <c r="AK76" s="226"/>
      <c r="AL76" s="226"/>
      <c r="AM76" s="226"/>
      <c r="AN76" s="226"/>
      <c r="AO76" s="226"/>
      <c r="AP76" s="268"/>
      <c r="AQ76" s="268"/>
      <c r="AR76" s="268"/>
      <c r="AS76" s="268"/>
      <c r="AT76" s="268"/>
      <c r="AU76" s="268"/>
      <c r="AV76" s="268"/>
      <c r="AW76" s="268"/>
      <c r="AX76" s="268"/>
      <c r="AY76" s="268"/>
      <c r="AZ76" s="268"/>
      <c r="BA76" s="268"/>
      <c r="BB76" s="268"/>
      <c r="BC76" s="226"/>
      <c r="BD76" s="226"/>
      <c r="BE76" s="226"/>
      <c r="BF76" s="226"/>
      <c r="BG76" s="227"/>
      <c r="BK76" s="258"/>
      <c r="BL76" s="258">
        <v>1</v>
      </c>
      <c r="BM76" s="258">
        <v>2</v>
      </c>
      <c r="BN76" s="258">
        <v>3</v>
      </c>
      <c r="BO76" s="258">
        <v>4</v>
      </c>
      <c r="BP76" s="258">
        <v>5</v>
      </c>
      <c r="BR76" s="258" t="s">
        <v>124</v>
      </c>
      <c r="BS76" s="259" t="e">
        <f>SUM(BS71:BT75)</f>
        <v>#REF!</v>
      </c>
      <c r="BT76" s="258"/>
      <c r="BU76" s="226"/>
      <c r="BV76" s="226"/>
      <c r="BW76" s="226"/>
    </row>
    <row r="77" spans="1:75" s="222" customFormat="1" ht="14.25" customHeight="1">
      <c r="A77" s="225"/>
      <c r="B77" s="226"/>
      <c r="C77" s="598"/>
      <c r="D77" s="598"/>
      <c r="E77" s="604" t="str">
        <f>IF(AK12=Datos!$A$6,"Escala de impacto
(beneficio)","Escala de impacto")</f>
        <v>Escala de impacto</v>
      </c>
      <c r="F77" s="604"/>
      <c r="G77" s="604"/>
      <c r="H77" s="604"/>
      <c r="I77" s="605"/>
      <c r="J77" s="241"/>
      <c r="K77" s="226"/>
      <c r="L77" s="226"/>
      <c r="M77" s="226"/>
      <c r="N77" s="226"/>
      <c r="O77" s="226"/>
      <c r="P77" s="242"/>
      <c r="Q77" s="226"/>
      <c r="R77" s="610" t="str">
        <f>IF($AK$12=1,Datos!P3,IF(OR($AK$12=2,$AK$12=3),#REF!,IF($AK$12=4,#REF!,IF($AK$12=5,#REF!,""))))</f>
        <v/>
      </c>
      <c r="S77" s="610"/>
      <c r="T77" s="610"/>
      <c r="U77" s="610"/>
      <c r="V77" s="610"/>
      <c r="W77" s="610"/>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7"/>
      <c r="BR77" s="258"/>
      <c r="BS77" s="258"/>
      <c r="BT77" s="258"/>
    </row>
    <row r="78" spans="1:75" s="222" customFormat="1" ht="28.5" customHeight="1">
      <c r="A78" s="225"/>
      <c r="B78" s="226"/>
      <c r="C78" s="226"/>
      <c r="D78" s="226"/>
      <c r="E78" s="604"/>
      <c r="F78" s="604"/>
      <c r="G78" s="604"/>
      <c r="H78" s="604"/>
      <c r="I78" s="605"/>
      <c r="J78" s="606" t="e">
        <f>IF(J71="","", IF(ISERROR(BU62=TRUE),"",BU62))</f>
        <v>#REF!</v>
      </c>
      <c r="K78" s="607"/>
      <c r="L78" s="607"/>
      <c r="M78" s="607"/>
      <c r="N78" s="607"/>
      <c r="O78" s="607"/>
      <c r="P78" s="608"/>
      <c r="Q78" s="226"/>
      <c r="R78" s="611" t="e">
        <f>IF($AK$12=1,#REF!,IF(OR($AK$12=2,$AK$12=3),#REF!,IF($AK$12=4,#REF!,IF($AK$12=5,#REF!,""))))</f>
        <v>#REF!</v>
      </c>
      <c r="S78" s="611"/>
      <c r="T78" s="611"/>
      <c r="U78" s="611"/>
      <c r="V78" s="611"/>
      <c r="W78" s="611"/>
      <c r="X78" s="226"/>
      <c r="Y78" s="226"/>
      <c r="Z78" s="252"/>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7"/>
    </row>
    <row r="79" spans="1:75" s="222" customFormat="1" ht="15" customHeight="1">
      <c r="A79" s="225"/>
      <c r="B79" s="226"/>
      <c r="C79" s="226"/>
      <c r="D79" s="226"/>
      <c r="E79" s="604"/>
      <c r="F79" s="604"/>
      <c r="G79" s="604"/>
      <c r="H79" s="604"/>
      <c r="I79" s="605"/>
      <c r="J79" s="247"/>
      <c r="K79" s="248"/>
      <c r="L79" s="248"/>
      <c r="M79" s="248"/>
      <c r="N79" s="248"/>
      <c r="O79" s="248"/>
      <c r="P79" s="249"/>
      <c r="Q79" s="226"/>
      <c r="R79" s="611" t="e">
        <f>IF($AK$12=1,#REF!,IF(OR($AK$12=2,$AK$12=3),#REF!,IF($AK$12=4,#REF!,IF($AK$12=5,#REF!,""))))</f>
        <v>#REF!</v>
      </c>
      <c r="S79" s="611"/>
      <c r="T79" s="611"/>
      <c r="U79" s="611"/>
      <c r="V79" s="611"/>
      <c r="W79" s="611"/>
      <c r="X79" s="226"/>
      <c r="Y79" s="226"/>
      <c r="Z79" s="252"/>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7"/>
    </row>
    <row r="80" spans="1:75" s="222" customFormat="1" ht="30" hidden="1" customHeight="1">
      <c r="A80" s="225"/>
      <c r="B80" s="226"/>
      <c r="C80" s="226"/>
      <c r="D80" s="226"/>
      <c r="E80" s="226"/>
      <c r="F80" s="497" t="s">
        <v>63</v>
      </c>
      <c r="G80" s="497"/>
      <c r="H80" s="497" t="s">
        <v>64</v>
      </c>
      <c r="I80" s="497"/>
      <c r="J80" s="226"/>
      <c r="K80" s="226"/>
      <c r="L80" s="226"/>
      <c r="M80" s="226"/>
      <c r="N80" s="226"/>
      <c r="O80" s="226"/>
      <c r="P80" s="226"/>
      <c r="Q80" s="226"/>
      <c r="R80" s="425" t="e">
        <f>IF($AK$12=1,#REF!,IF(OR($AK$12=2,$AK$12=3),#REF!,IF($AK$12=4,#REF!,IF($AK$12=5,#REF!,""))))</f>
        <v>#REF!</v>
      </c>
      <c r="S80" s="425"/>
      <c r="T80" s="425"/>
      <c r="U80" s="425"/>
      <c r="V80" s="425"/>
      <c r="W80" s="425"/>
      <c r="X80" s="226"/>
      <c r="Y80" s="226"/>
      <c r="Z80" s="252"/>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7"/>
    </row>
    <row r="81" spans="1:78" s="222" customFormat="1" ht="32.450000000000003" hidden="1" customHeight="1">
      <c r="A81" s="225"/>
      <c r="B81" s="226"/>
      <c r="C81" s="226"/>
      <c r="D81" s="226"/>
      <c r="E81" s="226"/>
      <c r="F81" s="253"/>
      <c r="G81" s="228"/>
      <c r="H81" s="260" t="e">
        <f>IF(R76&lt;&gt;"",1,IF(R77&lt;&gt;"",2,IF(R78&lt;&gt;"",3,IF(R79&lt;&gt;"",4,IF(R80&lt;&gt;"",5,"")))))</f>
        <v>#REF!</v>
      </c>
      <c r="I81" s="228"/>
      <c r="J81" s="226"/>
      <c r="K81" s="226"/>
      <c r="L81" s="226"/>
      <c r="M81" s="226"/>
      <c r="N81" s="226"/>
      <c r="O81" s="226"/>
      <c r="P81" s="226"/>
      <c r="Q81" s="226"/>
      <c r="R81" s="270"/>
      <c r="S81" s="270"/>
      <c r="T81" s="270"/>
      <c r="U81" s="270"/>
      <c r="V81" s="270"/>
      <c r="W81" s="270"/>
      <c r="X81" s="226"/>
      <c r="Y81" s="226"/>
      <c r="Z81" s="252"/>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7"/>
      <c r="BL81" s="243"/>
      <c r="BM81" s="243"/>
      <c r="BN81" s="243"/>
      <c r="BO81" s="243"/>
    </row>
    <row r="82" spans="1:78" s="222" customFormat="1" ht="30" customHeight="1" thickBot="1">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6"/>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7"/>
    </row>
    <row r="83" spans="1:78" ht="32.25" customHeight="1" thickBot="1">
      <c r="A83" s="546" t="s">
        <v>76</v>
      </c>
      <c r="B83" s="547"/>
      <c r="C83" s="547"/>
      <c r="D83" s="547"/>
      <c r="E83" s="547"/>
      <c r="F83" s="547"/>
      <c r="G83" s="547"/>
      <c r="H83" s="547"/>
      <c r="I83" s="547"/>
      <c r="J83" s="548"/>
      <c r="K83" s="20"/>
      <c r="L83" s="20"/>
      <c r="M83" s="8"/>
      <c r="N83" s="8"/>
      <c r="O83" s="8"/>
      <c r="P83" s="8"/>
      <c r="Q83" s="8"/>
      <c r="R83" s="8"/>
      <c r="S83" s="8"/>
      <c r="T83" s="8"/>
      <c r="U83" s="8"/>
      <c r="V83" s="8"/>
      <c r="W83" s="8"/>
      <c r="X83" s="589" t="s">
        <v>209</v>
      </c>
      <c r="Y83" s="590"/>
      <c r="Z83" s="590"/>
      <c r="AA83" s="590"/>
      <c r="AB83" s="590"/>
      <c r="AC83" s="590"/>
      <c r="AD83" s="590"/>
      <c r="AE83" s="590"/>
      <c r="AF83" s="590"/>
      <c r="AG83" s="590"/>
      <c r="AH83" s="590"/>
      <c r="AI83" s="590"/>
      <c r="AJ83" s="590"/>
      <c r="AK83" s="590"/>
      <c r="AL83" s="590"/>
      <c r="AM83" s="591"/>
      <c r="AN83" s="592" t="s">
        <v>251</v>
      </c>
      <c r="AO83" s="593"/>
      <c r="AP83" s="593"/>
      <c r="AQ83" s="593"/>
      <c r="AR83" s="593"/>
      <c r="AS83" s="594"/>
      <c r="AT83" s="91"/>
      <c r="AU83" s="86"/>
      <c r="AV83" s="86"/>
      <c r="AW83" s="8"/>
      <c r="AX83" s="8"/>
      <c r="AY83" s="8"/>
      <c r="AZ83" s="8"/>
      <c r="BA83" s="8"/>
      <c r="BB83" s="8"/>
      <c r="BC83" s="8"/>
      <c r="BD83" s="8"/>
      <c r="BE83" s="8"/>
      <c r="BF83" s="8"/>
      <c r="BG83" s="9"/>
    </row>
    <row r="84" spans="1:78" ht="15" customHeight="1">
      <c r="A84" s="10"/>
      <c r="B84" s="11"/>
      <c r="C84" s="11"/>
      <c r="D84" s="81"/>
      <c r="E84" s="81"/>
      <c r="F84" s="81"/>
      <c r="G84" s="81"/>
      <c r="H84" s="81"/>
      <c r="I84" s="81"/>
      <c r="J84" s="81"/>
      <c r="K84" s="81"/>
      <c r="L84" s="81"/>
      <c r="M84" s="81"/>
      <c r="N84" s="81"/>
      <c r="O84" s="81"/>
      <c r="P84" s="81"/>
      <c r="Q84" s="81"/>
      <c r="R84" s="81"/>
      <c r="S84" s="81"/>
      <c r="T84" s="81"/>
      <c r="U84" s="81"/>
      <c r="V84" s="81"/>
      <c r="W84" s="81"/>
      <c r="X84" s="595" t="s">
        <v>102</v>
      </c>
      <c r="Y84" s="595"/>
      <c r="Z84" s="595"/>
      <c r="AA84" s="595"/>
      <c r="AB84" s="595" t="s">
        <v>210</v>
      </c>
      <c r="AC84" s="595"/>
      <c r="AD84" s="595" t="s">
        <v>211</v>
      </c>
      <c r="AE84" s="595"/>
      <c r="AF84" s="595" t="s">
        <v>212</v>
      </c>
      <c r="AG84" s="595"/>
      <c r="AH84" s="596" t="s">
        <v>214</v>
      </c>
      <c r="AI84" s="597"/>
      <c r="AJ84" s="595" t="s">
        <v>213</v>
      </c>
      <c r="AK84" s="595"/>
      <c r="AL84" s="583" t="s">
        <v>236</v>
      </c>
      <c r="AM84" s="583"/>
      <c r="AN84" s="584" t="s">
        <v>243</v>
      </c>
      <c r="AO84" s="584"/>
      <c r="AP84" s="584"/>
      <c r="AQ84" s="584"/>
      <c r="AR84" s="583" t="s">
        <v>250</v>
      </c>
      <c r="AS84" s="583"/>
      <c r="AT84" s="87"/>
      <c r="AU84" s="88"/>
      <c r="AV84" s="88"/>
      <c r="AW84" s="81"/>
      <c r="AX84" s="81"/>
      <c r="AY84" s="81"/>
      <c r="AZ84" s="80"/>
      <c r="BA84" s="80"/>
      <c r="BB84" s="80"/>
      <c r="BC84" s="11"/>
      <c r="BD84" s="11"/>
      <c r="BE84" s="30"/>
      <c r="BF84" s="11"/>
      <c r="BG84" s="13"/>
      <c r="BS84" s="585" t="s">
        <v>257</v>
      </c>
      <c r="BT84" s="586"/>
      <c r="BU84" s="587"/>
      <c r="BV84" s="585" t="s">
        <v>258</v>
      </c>
      <c r="BW84" s="586"/>
      <c r="BX84" s="587"/>
    </row>
    <row r="85" spans="1:78" ht="217.5" customHeight="1">
      <c r="A85" s="10"/>
      <c r="B85" s="11"/>
      <c r="C85" s="11"/>
      <c r="D85" s="435" t="s">
        <v>233</v>
      </c>
      <c r="E85" s="435"/>
      <c r="F85" s="435"/>
      <c r="G85" s="435"/>
      <c r="H85" s="435"/>
      <c r="I85" s="435"/>
      <c r="J85" s="435"/>
      <c r="K85" s="435"/>
      <c r="L85" s="435"/>
      <c r="M85" s="435"/>
      <c r="N85" s="435"/>
      <c r="O85" s="435"/>
      <c r="P85" s="435"/>
      <c r="Q85" s="435"/>
      <c r="R85" s="435"/>
      <c r="S85" s="435"/>
      <c r="T85" s="588" t="s">
        <v>73</v>
      </c>
      <c r="U85" s="588"/>
      <c r="V85" s="588"/>
      <c r="W85" s="588"/>
      <c r="X85" s="579" t="s">
        <v>203</v>
      </c>
      <c r="Y85" s="579"/>
      <c r="Z85" s="579" t="s">
        <v>204</v>
      </c>
      <c r="AA85" s="579"/>
      <c r="AB85" s="579" t="s">
        <v>205</v>
      </c>
      <c r="AC85" s="579"/>
      <c r="AD85" s="579" t="s">
        <v>277</v>
      </c>
      <c r="AE85" s="579"/>
      <c r="AF85" s="579" t="s">
        <v>206</v>
      </c>
      <c r="AG85" s="579"/>
      <c r="AH85" s="579" t="s">
        <v>207</v>
      </c>
      <c r="AI85" s="579"/>
      <c r="AJ85" s="579" t="s">
        <v>208</v>
      </c>
      <c r="AK85" s="579"/>
      <c r="AL85" s="583"/>
      <c r="AM85" s="583"/>
      <c r="AN85" s="580" t="s">
        <v>244</v>
      </c>
      <c r="AO85" s="581"/>
      <c r="AP85" s="581"/>
      <c r="AQ85" s="582"/>
      <c r="AR85" s="583"/>
      <c r="AS85" s="583"/>
      <c r="AT85" s="570" t="s">
        <v>256</v>
      </c>
      <c r="AU85" s="571"/>
      <c r="AV85" s="572"/>
      <c r="AW85" s="570" t="s">
        <v>255</v>
      </c>
      <c r="AX85" s="571"/>
      <c r="AY85" s="572"/>
      <c r="AZ85" s="573" t="str">
        <f>IF(AK12=Datos!A6,"¿El conjunto de controles ayuda a incrementar la probabilidad?","¿El conjunto de controles ayuda a disminunir la probabilidad?")</f>
        <v>¿El conjunto de controles ayuda a disminunir la probabilidad?</v>
      </c>
      <c r="BA85" s="574"/>
      <c r="BB85" s="575"/>
      <c r="BC85" s="576" t="s">
        <v>282</v>
      </c>
      <c r="BD85" s="577"/>
      <c r="BE85" s="577"/>
      <c r="BF85" s="577"/>
      <c r="BG85" s="578"/>
      <c r="BI85" s="39" t="str">
        <f>$X$84</f>
        <v>Responsable</v>
      </c>
      <c r="BJ85" s="39" t="str">
        <f>$X$84</f>
        <v>Responsable</v>
      </c>
      <c r="BK85" s="39" t="str">
        <f>$AB$84</f>
        <v>Periodicidad</v>
      </c>
      <c r="BL85" s="39" t="str">
        <f>$AD$84</f>
        <v>Propósito</v>
      </c>
      <c r="BM85" s="39" t="str">
        <f>$AF$84</f>
        <v>Realización</v>
      </c>
      <c r="BN85" s="39" t="str">
        <f>$AH$84</f>
        <v>Observación</v>
      </c>
      <c r="BO85" s="39" t="str">
        <f>$AJ$84</f>
        <v>Evidencia</v>
      </c>
      <c r="BP85" s="40" t="s">
        <v>78</v>
      </c>
      <c r="BQ85" s="76" t="s">
        <v>238</v>
      </c>
      <c r="BR85" s="76" t="s">
        <v>249</v>
      </c>
      <c r="BS85" s="74" t="str">
        <f>Datos!$AO$2</f>
        <v>Fuerte</v>
      </c>
      <c r="BT85" s="74" t="str">
        <f>Datos!$AO$3</f>
        <v>Moderado</v>
      </c>
      <c r="BU85" s="74" t="str">
        <f>Datos!$AO$4</f>
        <v>Débil</v>
      </c>
      <c r="BV85" s="74" t="s">
        <v>259</v>
      </c>
      <c r="BW85" s="74" t="s">
        <v>252</v>
      </c>
      <c r="BX85" s="74" t="s">
        <v>253</v>
      </c>
      <c r="BY85" s="74" t="s">
        <v>270</v>
      </c>
      <c r="BZ85" s="74" t="s">
        <v>265</v>
      </c>
    </row>
    <row r="86" spans="1:78" ht="353.25" customHeight="1">
      <c r="A86" s="10"/>
      <c r="B86" s="11"/>
      <c r="C86" s="11"/>
      <c r="D86" s="533" t="s">
        <v>470</v>
      </c>
      <c r="E86" s="533"/>
      <c r="F86" s="533"/>
      <c r="G86" s="533"/>
      <c r="H86" s="533"/>
      <c r="I86" s="533"/>
      <c r="J86" s="533"/>
      <c r="K86" s="533"/>
      <c r="L86" s="533"/>
      <c r="M86" s="533"/>
      <c r="N86" s="533"/>
      <c r="O86" s="533"/>
      <c r="P86" s="533"/>
      <c r="Q86" s="533"/>
      <c r="R86" s="533"/>
      <c r="S86" s="533"/>
      <c r="T86" s="534" t="str">
        <f t="shared" ref="T86:T95" si="0">IF(D86&lt;&gt;"","Preventivo","")</f>
        <v>Preventivo</v>
      </c>
      <c r="U86" s="534"/>
      <c r="V86" s="534"/>
      <c r="W86" s="534"/>
      <c r="X86" s="535" t="s">
        <v>222</v>
      </c>
      <c r="Y86" s="536"/>
      <c r="Z86" s="535" t="s">
        <v>224</v>
      </c>
      <c r="AA86" s="536"/>
      <c r="AB86" s="535" t="s">
        <v>226</v>
      </c>
      <c r="AC86" s="536"/>
      <c r="AD86" s="535" t="s">
        <v>228</v>
      </c>
      <c r="AE86" s="536"/>
      <c r="AF86" s="535" t="s">
        <v>230</v>
      </c>
      <c r="AG86" s="536"/>
      <c r="AH86" s="535" t="s">
        <v>267</v>
      </c>
      <c r="AI86" s="536"/>
      <c r="AJ86" s="535" t="s">
        <v>232</v>
      </c>
      <c r="AK86" s="536"/>
      <c r="AL86" s="540" t="str">
        <f t="shared" ref="AL86:AL95" si="1">IF(D86&lt;&gt;"",BQ86,"")</f>
        <v>Fuerte</v>
      </c>
      <c r="AM86" s="541"/>
      <c r="AN86" s="535" t="s">
        <v>246</v>
      </c>
      <c r="AO86" s="560"/>
      <c r="AP86" s="560"/>
      <c r="AQ86" s="536"/>
      <c r="AR86" s="540" t="str">
        <f>IF(AN86&lt;&gt;"",BR86,"")</f>
        <v>Fuerte</v>
      </c>
      <c r="AS86" s="541"/>
      <c r="AT86" s="540" t="str">
        <f t="shared" ref="AT86:AT95" si="2">IF(BV86="","",BV86)</f>
        <v>Fuerte</v>
      </c>
      <c r="AU86" s="542"/>
      <c r="AV86" s="541"/>
      <c r="AW86" s="561" t="str">
        <f>IF(OR(AT86="",BX96=""),"",BX96)</f>
        <v>Fuerte</v>
      </c>
      <c r="AX86" s="562"/>
      <c r="AY86" s="563"/>
      <c r="AZ86" s="561" t="str">
        <f>IF(AW86="","",IF(BW$96&gt;=Datos!$AS$2,Datos!AQ2,Datos!AQ3))</f>
        <v>Directamente</v>
      </c>
      <c r="BA86" s="562"/>
      <c r="BB86" s="563"/>
      <c r="BC86" s="543" t="s">
        <v>469</v>
      </c>
      <c r="BD86" s="544"/>
      <c r="BE86" s="544"/>
      <c r="BF86" s="544"/>
      <c r="BG86" s="545"/>
      <c r="BI86" s="74">
        <f>IF(X86=Datos!$AH$2,15,"")</f>
        <v>15</v>
      </c>
      <c r="BJ86" s="74">
        <f>IF(Z86=Datos!$AI$2,15,"")</f>
        <v>15</v>
      </c>
      <c r="BK86" s="74">
        <f>IF(AB86=Datos!$AJ$2,15,"")</f>
        <v>15</v>
      </c>
      <c r="BL86" s="74">
        <f>IF(AD86=Datos!$AK$2,15,"")</f>
        <v>15</v>
      </c>
      <c r="BM86" s="74">
        <f>IF(AF86=Datos!$AL$2,15,"")</f>
        <v>15</v>
      </c>
      <c r="BN86" s="74">
        <f>IF(AH86=Datos!$AM$2,15,"")</f>
        <v>15</v>
      </c>
      <c r="BO86" s="74">
        <f>IF(AJ86=Datos!$AN$2,10,IF(AJ86=Datos!$AN$3,5,IF(AJ86=Datos!$AN$4,"","")))</f>
        <v>10</v>
      </c>
      <c r="BP86" s="74">
        <f>SUM(BI86:BO86)</f>
        <v>100</v>
      </c>
      <c r="BQ86" s="74" t="str">
        <f>IF(D86="","",IF(BP86&gt;=96,Datos!$AO$2,IF(BP86&gt;=86,Datos!$AO$3,IF(BP86&lt;86,Datos!$AO$4,""))))</f>
        <v>Fuerte</v>
      </c>
      <c r="BR86" s="74" t="str">
        <f>IF(AN86="","",IF(AN86=Datos!$AP$2,Datos!$AO$2,IF(AN86=Datos!$AP$3,Datos!$AO$3,IF(AN86=Datos!$AP$4,Datos!$AO$4,""))))</f>
        <v>Fuerte</v>
      </c>
      <c r="BS86" s="74" t="str">
        <f>IF(AND(BQ86=$BS$85,BR86=$BS$85),$BS$85,"")</f>
        <v>Fuerte</v>
      </c>
      <c r="BT86" s="74" t="str">
        <f>IF(AND(BQ86=$BS$85,BR86=$BT$85),$BT$85,IF(AND(BQ86=$BT$85,BR86=$BS$85),$BT$85,IF(AND(BQ86=$BT$85,BR86=$BT$85),$BT$85,"")))</f>
        <v/>
      </c>
      <c r="BU86" s="74" t="str">
        <f>IF(AND(BQ86=$BS$85,BR86=$BU$85),$BU$85,IF(AND(BQ86=$BT$85,BR86=$BU$85),$BU$85,IF(AND(BQ86=$BU$85,BR86=$BS$85),$BU$85,IF(AND(BQ86=$BU$85,BR86=$BT$85),$BU$85,IF(AND(BQ86=$BU$85,BR86=$BU$85),$BU$85,"")))))</f>
        <v/>
      </c>
      <c r="BV86" s="74" t="str">
        <f>IF(BS86&lt;&gt;"",BS86,IF(BT86&lt;&gt;"",BT86,IF(BU86&lt;&gt;"",BU86,"")))</f>
        <v>Fuerte</v>
      </c>
      <c r="BW86" s="74">
        <f>IF(BV86=Datos!$AO$2,100,IF(BV86=Datos!$AO$3,50,IF(BV86=Datos!$AO$4,0,"")))</f>
        <v>100</v>
      </c>
      <c r="BX86" s="79"/>
      <c r="BY86" s="82"/>
      <c r="BZ86" s="78"/>
    </row>
    <row r="87" spans="1:78" ht="26.25" customHeight="1">
      <c r="A87" s="10"/>
      <c r="B87" s="11"/>
      <c r="C87" s="11"/>
      <c r="D87" s="533"/>
      <c r="E87" s="533"/>
      <c r="F87" s="533"/>
      <c r="G87" s="533"/>
      <c r="H87" s="533"/>
      <c r="I87" s="533"/>
      <c r="J87" s="533"/>
      <c r="K87" s="533"/>
      <c r="L87" s="533"/>
      <c r="M87" s="533"/>
      <c r="N87" s="533"/>
      <c r="O87" s="533"/>
      <c r="P87" s="533"/>
      <c r="Q87" s="533"/>
      <c r="R87" s="533"/>
      <c r="S87" s="533"/>
      <c r="T87" s="534" t="str">
        <f t="shared" si="0"/>
        <v/>
      </c>
      <c r="U87" s="534"/>
      <c r="V87" s="534"/>
      <c r="W87" s="534"/>
      <c r="X87" s="535"/>
      <c r="Y87" s="536"/>
      <c r="Z87" s="535"/>
      <c r="AA87" s="536"/>
      <c r="AB87" s="535"/>
      <c r="AC87" s="536"/>
      <c r="AD87" s="535"/>
      <c r="AE87" s="536"/>
      <c r="AF87" s="535"/>
      <c r="AG87" s="536"/>
      <c r="AH87" s="535"/>
      <c r="AI87" s="536"/>
      <c r="AJ87" s="535"/>
      <c r="AK87" s="536"/>
      <c r="AL87" s="540" t="str">
        <f t="shared" si="1"/>
        <v/>
      </c>
      <c r="AM87" s="541"/>
      <c r="AN87" s="535"/>
      <c r="AO87" s="560"/>
      <c r="AP87" s="560"/>
      <c r="AQ87" s="536"/>
      <c r="AR87" s="540" t="str">
        <f t="shared" ref="AR87:AR95" si="3">IF(AN87&lt;&gt;"",BR87,"")</f>
        <v/>
      </c>
      <c r="AS87" s="541"/>
      <c r="AT87" s="540" t="str">
        <f t="shared" si="2"/>
        <v/>
      </c>
      <c r="AU87" s="542"/>
      <c r="AV87" s="541"/>
      <c r="AW87" s="564"/>
      <c r="AX87" s="565"/>
      <c r="AY87" s="566"/>
      <c r="AZ87" s="564"/>
      <c r="BA87" s="565"/>
      <c r="BB87" s="566"/>
      <c r="BC87" s="543"/>
      <c r="BD87" s="544"/>
      <c r="BE87" s="544"/>
      <c r="BF87" s="544"/>
      <c r="BG87" s="545"/>
      <c r="BI87" s="74" t="str">
        <f>IF(X87=Datos!$AH$2,15,"")</f>
        <v/>
      </c>
      <c r="BJ87" s="74" t="str">
        <f>IF(Z87=Datos!$AI$2,15,"")</f>
        <v/>
      </c>
      <c r="BK87" s="74" t="str">
        <f>IF(AB87=Datos!$AJ$2,15,"")</f>
        <v/>
      </c>
      <c r="BL87" s="74" t="str">
        <f>IF(AD87=Datos!$AK$2,15,"")</f>
        <v/>
      </c>
      <c r="BM87" s="74" t="str">
        <f>IF(AF87=Datos!$AL$2,15,"")</f>
        <v/>
      </c>
      <c r="BN87" s="74" t="str">
        <f>IF(AH87=Datos!$AM$2,15,"")</f>
        <v/>
      </c>
      <c r="BO87" s="74" t="str">
        <f>IF(AJ87=Datos!$AN$2,10,IF(AJ87=Datos!$AN$3,5,IF(AJ87=Datos!$AN$4,"","")))</f>
        <v/>
      </c>
      <c r="BP87" s="74">
        <f t="shared" ref="BP87:BP95" si="4">SUM(BI87:BO87)</f>
        <v>0</v>
      </c>
      <c r="BQ87" s="74" t="str">
        <f>IF(D87="","",IF(BP87&gt;=96,Datos!$AO$2,IF(BP87&gt;=86,Datos!$AO$3,IF(BP87&lt;86,Datos!$AO$4,""))))</f>
        <v/>
      </c>
      <c r="BR87" s="74" t="str">
        <f>IF(AN87="","",IF(AN87=Datos!$AP$2,Datos!$AO$2,IF(AN87=Datos!$AP$3,Datos!$AO$3,IF(AN87=Datos!$AP$4,Datos!$AO$4,""))))</f>
        <v/>
      </c>
      <c r="BS87" s="74" t="str">
        <f t="shared" ref="BS87:BS95" si="5">IF(AND(BQ87=$BS$85,BR87=$BS$85),$BS$85,"")</f>
        <v/>
      </c>
      <c r="BT87" s="74" t="str">
        <f t="shared" ref="BT87:BT95" si="6">IF(AND(BQ87=$BS$85,BR87=$BT$85),$BT$85,IF(AND(BQ87=$BT$85,BR87=$BS$85),$BT$85,IF(AND(BQ87=$BT$85,BR87=$BT$85),$BT$85,"")))</f>
        <v/>
      </c>
      <c r="BU87" s="74" t="str">
        <f t="shared" ref="BU87:BU95" si="7">IF(AND(BQ87=$BS$85,BR87=$BU$85),$BU$85,IF(AND(BQ87=$BT$85,BR87=$BU$85),$BU$85,IF(AND(BQ87=$BU$85,BR87=$BS$85),$BU$85,IF(AND(BQ87=$BU$85,BR87=$BT$85),$BU$85,IF(AND(BQ87=$BU$85,BR87=$BU$85),$BU$85,"")))))</f>
        <v/>
      </c>
      <c r="BV87" s="74" t="str">
        <f t="shared" ref="BV87:BV95" si="8">IF(BS87&lt;&gt;"",BS87,IF(BT87&lt;&gt;"",BT87,IF(BU87&lt;&gt;"",BU87,"")))</f>
        <v/>
      </c>
      <c r="BW87" s="74" t="str">
        <f>IF(BV87=Datos!$AO$2,100,IF(BV87=Datos!$AO$3,50,IF(BV87=Datos!$AO$4,0,"")))</f>
        <v/>
      </c>
      <c r="BX87" s="79"/>
      <c r="BY87" s="79"/>
      <c r="BZ87" s="78"/>
    </row>
    <row r="88" spans="1:78" ht="26.25" customHeight="1">
      <c r="A88" s="10"/>
      <c r="B88" s="11"/>
      <c r="C88" s="11"/>
      <c r="D88" s="533"/>
      <c r="E88" s="533"/>
      <c r="F88" s="533"/>
      <c r="G88" s="533"/>
      <c r="H88" s="533"/>
      <c r="I88" s="533"/>
      <c r="J88" s="533"/>
      <c r="K88" s="533"/>
      <c r="L88" s="533"/>
      <c r="M88" s="533"/>
      <c r="N88" s="533"/>
      <c r="O88" s="533"/>
      <c r="P88" s="533"/>
      <c r="Q88" s="533"/>
      <c r="R88" s="533"/>
      <c r="S88" s="533"/>
      <c r="T88" s="534" t="str">
        <f t="shared" si="0"/>
        <v/>
      </c>
      <c r="U88" s="534"/>
      <c r="V88" s="534"/>
      <c r="W88" s="534"/>
      <c r="X88" s="535"/>
      <c r="Y88" s="536"/>
      <c r="Z88" s="535"/>
      <c r="AA88" s="536"/>
      <c r="AB88" s="535"/>
      <c r="AC88" s="536"/>
      <c r="AD88" s="535"/>
      <c r="AE88" s="536"/>
      <c r="AF88" s="535"/>
      <c r="AG88" s="536"/>
      <c r="AH88" s="535"/>
      <c r="AI88" s="536"/>
      <c r="AJ88" s="535"/>
      <c r="AK88" s="536"/>
      <c r="AL88" s="540" t="str">
        <f t="shared" si="1"/>
        <v/>
      </c>
      <c r="AM88" s="541"/>
      <c r="AN88" s="535"/>
      <c r="AO88" s="560"/>
      <c r="AP88" s="560"/>
      <c r="AQ88" s="536"/>
      <c r="AR88" s="540" t="str">
        <f t="shared" si="3"/>
        <v/>
      </c>
      <c r="AS88" s="541"/>
      <c r="AT88" s="540" t="str">
        <f t="shared" si="2"/>
        <v/>
      </c>
      <c r="AU88" s="542"/>
      <c r="AV88" s="541"/>
      <c r="AW88" s="564"/>
      <c r="AX88" s="565"/>
      <c r="AY88" s="566"/>
      <c r="AZ88" s="564"/>
      <c r="BA88" s="565"/>
      <c r="BB88" s="566"/>
      <c r="BC88" s="543"/>
      <c r="BD88" s="544"/>
      <c r="BE88" s="544"/>
      <c r="BF88" s="544"/>
      <c r="BG88" s="545"/>
      <c r="BI88" s="74" t="str">
        <f>IF(X88=Datos!$AH$2,15,"")</f>
        <v/>
      </c>
      <c r="BJ88" s="74" t="str">
        <f>IF(Z88=Datos!$AI$2,15,"")</f>
        <v/>
      </c>
      <c r="BK88" s="74" t="str">
        <f>IF(AB88=Datos!$AJ$2,15,"")</f>
        <v/>
      </c>
      <c r="BL88" s="74" t="str">
        <f>IF(AD88=Datos!$AK$2,15,"")</f>
        <v/>
      </c>
      <c r="BM88" s="74" t="str">
        <f>IF(AF88=Datos!$AL$2,15,"")</f>
        <v/>
      </c>
      <c r="BN88" s="74" t="str">
        <f>IF(AH88=Datos!$AM$2,15,"")</f>
        <v/>
      </c>
      <c r="BO88" s="74" t="str">
        <f>IF(AJ88=Datos!$AN$2,10,IF(AJ88=Datos!$AN$3,5,IF(AJ88=Datos!$AN$4,"","")))</f>
        <v/>
      </c>
      <c r="BP88" s="74">
        <f t="shared" si="4"/>
        <v>0</v>
      </c>
      <c r="BQ88" s="74" t="str">
        <f>IF(D88="","",IF(BP88&gt;=96,Datos!$AO$2,IF(BP88&gt;=86,Datos!$AO$3,IF(BP88&lt;86,Datos!$AO$4,""))))</f>
        <v/>
      </c>
      <c r="BR88" s="74" t="str">
        <f>IF(AN88="","",IF(AN88=Datos!$AP$2,Datos!$AO$2,IF(AN88=Datos!$AP$3,Datos!$AO$3,IF(AN88=Datos!$AP$4,Datos!$AO$4,""))))</f>
        <v/>
      </c>
      <c r="BS88" s="74" t="str">
        <f t="shared" si="5"/>
        <v/>
      </c>
      <c r="BT88" s="74" t="str">
        <f t="shared" si="6"/>
        <v/>
      </c>
      <c r="BU88" s="74" t="str">
        <f t="shared" si="7"/>
        <v/>
      </c>
      <c r="BV88" s="74" t="str">
        <f t="shared" si="8"/>
        <v/>
      </c>
      <c r="BW88" s="74" t="str">
        <f>IF(BV88=Datos!$AO$2,100,IF(BV88=Datos!$AO$3,50,IF(BV88=Datos!$AO$4,0,"")))</f>
        <v/>
      </c>
      <c r="BX88" s="79"/>
      <c r="BY88" s="79"/>
      <c r="BZ88" s="78"/>
    </row>
    <row r="89" spans="1:78" ht="26.25" customHeight="1">
      <c r="A89" s="10"/>
      <c r="B89" s="11"/>
      <c r="C89" s="11"/>
      <c r="D89" s="533"/>
      <c r="E89" s="533"/>
      <c r="F89" s="533"/>
      <c r="G89" s="533"/>
      <c r="H89" s="533"/>
      <c r="I89" s="533"/>
      <c r="J89" s="533"/>
      <c r="K89" s="533"/>
      <c r="L89" s="533"/>
      <c r="M89" s="533"/>
      <c r="N89" s="533"/>
      <c r="O89" s="533"/>
      <c r="P89" s="533"/>
      <c r="Q89" s="533"/>
      <c r="R89" s="533"/>
      <c r="S89" s="533"/>
      <c r="T89" s="534" t="str">
        <f t="shared" si="0"/>
        <v/>
      </c>
      <c r="U89" s="534"/>
      <c r="V89" s="534"/>
      <c r="W89" s="534"/>
      <c r="X89" s="535"/>
      <c r="Y89" s="536"/>
      <c r="Z89" s="535"/>
      <c r="AA89" s="536"/>
      <c r="AB89" s="535"/>
      <c r="AC89" s="536"/>
      <c r="AD89" s="535"/>
      <c r="AE89" s="536"/>
      <c r="AF89" s="535"/>
      <c r="AG89" s="536"/>
      <c r="AH89" s="535"/>
      <c r="AI89" s="536"/>
      <c r="AJ89" s="535"/>
      <c r="AK89" s="536"/>
      <c r="AL89" s="540" t="str">
        <f t="shared" si="1"/>
        <v/>
      </c>
      <c r="AM89" s="541"/>
      <c r="AN89" s="535"/>
      <c r="AO89" s="560"/>
      <c r="AP89" s="560"/>
      <c r="AQ89" s="536"/>
      <c r="AR89" s="540" t="str">
        <f t="shared" si="3"/>
        <v/>
      </c>
      <c r="AS89" s="541"/>
      <c r="AT89" s="540" t="str">
        <f t="shared" si="2"/>
        <v/>
      </c>
      <c r="AU89" s="542"/>
      <c r="AV89" s="541"/>
      <c r="AW89" s="564"/>
      <c r="AX89" s="565"/>
      <c r="AY89" s="566"/>
      <c r="AZ89" s="564"/>
      <c r="BA89" s="565"/>
      <c r="BB89" s="566"/>
      <c r="BC89" s="543"/>
      <c r="BD89" s="544"/>
      <c r="BE89" s="544"/>
      <c r="BF89" s="544"/>
      <c r="BG89" s="545"/>
      <c r="BI89" s="74" t="str">
        <f>IF(X89=Datos!$AH$2,15,"")</f>
        <v/>
      </c>
      <c r="BJ89" s="74" t="str">
        <f>IF(Z89=Datos!$AI$2,15,"")</f>
        <v/>
      </c>
      <c r="BK89" s="74" t="str">
        <f>IF(AB89=Datos!$AJ$2,15,"")</f>
        <v/>
      </c>
      <c r="BL89" s="74" t="str">
        <f>IF(AD89=Datos!$AK$2,15,"")</f>
        <v/>
      </c>
      <c r="BM89" s="74" t="str">
        <f>IF(AF89=Datos!$AL$2,15,"")</f>
        <v/>
      </c>
      <c r="BN89" s="74" t="str">
        <f>IF(AH89=Datos!$AM$2,15,"")</f>
        <v/>
      </c>
      <c r="BO89" s="74" t="str">
        <f>IF(AJ89=Datos!$AN$2,10,IF(AJ89=Datos!$AN$3,5,IF(AJ89=Datos!$AN$4,"","")))</f>
        <v/>
      </c>
      <c r="BP89" s="74">
        <f t="shared" si="4"/>
        <v>0</v>
      </c>
      <c r="BQ89" s="74" t="str">
        <f>IF(D89="","",IF(BP89&gt;=96,Datos!$AO$2,IF(BP89&gt;=86,Datos!$AO$3,IF(BP89&lt;86,Datos!$AO$4,""))))</f>
        <v/>
      </c>
      <c r="BR89" s="74" t="str">
        <f>IF(AN89="","",IF(AN89=Datos!$AP$2,Datos!$AO$2,IF(AN89=Datos!$AP$3,Datos!$AO$3,IF(AN89=Datos!$AP$4,Datos!$AO$4,""))))</f>
        <v/>
      </c>
      <c r="BS89" s="74" t="str">
        <f t="shared" si="5"/>
        <v/>
      </c>
      <c r="BT89" s="74" t="str">
        <f t="shared" si="6"/>
        <v/>
      </c>
      <c r="BU89" s="74" t="str">
        <f t="shared" si="7"/>
        <v/>
      </c>
      <c r="BV89" s="74" t="str">
        <f t="shared" si="8"/>
        <v/>
      </c>
      <c r="BW89" s="74" t="str">
        <f>IF(BV89=Datos!$AO$2,100,IF(BV89=Datos!$AO$3,50,IF(BV89=Datos!$AO$4,0,"")))</f>
        <v/>
      </c>
      <c r="BX89" s="79"/>
      <c r="BY89" s="79"/>
      <c r="BZ89" s="78"/>
    </row>
    <row r="90" spans="1:78" ht="26.25" customHeight="1">
      <c r="A90" s="10"/>
      <c r="B90" s="11"/>
      <c r="C90" s="11"/>
      <c r="D90" s="533"/>
      <c r="E90" s="533"/>
      <c r="F90" s="533"/>
      <c r="G90" s="533"/>
      <c r="H90" s="533"/>
      <c r="I90" s="533"/>
      <c r="J90" s="533"/>
      <c r="K90" s="533"/>
      <c r="L90" s="533"/>
      <c r="M90" s="533"/>
      <c r="N90" s="533"/>
      <c r="O90" s="533"/>
      <c r="P90" s="533"/>
      <c r="Q90" s="533"/>
      <c r="R90" s="533"/>
      <c r="S90" s="533"/>
      <c r="T90" s="534" t="str">
        <f t="shared" si="0"/>
        <v/>
      </c>
      <c r="U90" s="534"/>
      <c r="V90" s="534"/>
      <c r="W90" s="534"/>
      <c r="X90" s="535"/>
      <c r="Y90" s="536"/>
      <c r="Z90" s="535"/>
      <c r="AA90" s="536"/>
      <c r="AB90" s="535"/>
      <c r="AC90" s="536"/>
      <c r="AD90" s="535"/>
      <c r="AE90" s="536"/>
      <c r="AF90" s="535"/>
      <c r="AG90" s="536"/>
      <c r="AH90" s="535"/>
      <c r="AI90" s="536"/>
      <c r="AJ90" s="535"/>
      <c r="AK90" s="536"/>
      <c r="AL90" s="540" t="str">
        <f t="shared" si="1"/>
        <v/>
      </c>
      <c r="AM90" s="541"/>
      <c r="AN90" s="535"/>
      <c r="AO90" s="560"/>
      <c r="AP90" s="560"/>
      <c r="AQ90" s="536"/>
      <c r="AR90" s="540" t="str">
        <f t="shared" si="3"/>
        <v/>
      </c>
      <c r="AS90" s="541"/>
      <c r="AT90" s="540" t="str">
        <f t="shared" si="2"/>
        <v/>
      </c>
      <c r="AU90" s="542"/>
      <c r="AV90" s="541"/>
      <c r="AW90" s="564"/>
      <c r="AX90" s="565"/>
      <c r="AY90" s="566"/>
      <c r="AZ90" s="564"/>
      <c r="BA90" s="565"/>
      <c r="BB90" s="566"/>
      <c r="BC90" s="543"/>
      <c r="BD90" s="544"/>
      <c r="BE90" s="544"/>
      <c r="BF90" s="544"/>
      <c r="BG90" s="545"/>
      <c r="BI90" s="74" t="str">
        <f>IF(X90=Datos!$AH$2,15,"")</f>
        <v/>
      </c>
      <c r="BJ90" s="74" t="str">
        <f>IF(Z90=Datos!$AI$2,15,"")</f>
        <v/>
      </c>
      <c r="BK90" s="74" t="str">
        <f>IF(AB90=Datos!$AJ$2,15,"")</f>
        <v/>
      </c>
      <c r="BL90" s="74" t="str">
        <f>IF(AD90=Datos!$AK$2,15,"")</f>
        <v/>
      </c>
      <c r="BM90" s="74" t="str">
        <f>IF(AF90=Datos!$AL$2,15,"")</f>
        <v/>
      </c>
      <c r="BN90" s="74" t="str">
        <f>IF(AH90=Datos!$AM$2,15,"")</f>
        <v/>
      </c>
      <c r="BO90" s="74" t="str">
        <f>IF(AJ90=Datos!$AN$2,10,IF(AJ90=Datos!$AN$3,5,IF(AJ90=Datos!$AN$4,"","")))</f>
        <v/>
      </c>
      <c r="BP90" s="74">
        <f t="shared" si="4"/>
        <v>0</v>
      </c>
      <c r="BQ90" s="74" t="str">
        <f>IF(D90="","",IF(BP90&gt;=96,Datos!$AO$2,IF(BP90&gt;=86,Datos!$AO$3,IF(BP90&lt;86,Datos!$AO$4,""))))</f>
        <v/>
      </c>
      <c r="BR90" s="74" t="str">
        <f>IF(AN90="","",IF(AN90=Datos!$AP$2,Datos!$AO$2,IF(AN90=Datos!$AP$3,Datos!$AO$3,IF(AN90=Datos!$AP$4,Datos!$AO$4,""))))</f>
        <v/>
      </c>
      <c r="BS90" s="74" t="str">
        <f t="shared" si="5"/>
        <v/>
      </c>
      <c r="BT90" s="74" t="str">
        <f t="shared" si="6"/>
        <v/>
      </c>
      <c r="BU90" s="74" t="str">
        <f t="shared" si="7"/>
        <v/>
      </c>
      <c r="BV90" s="74" t="str">
        <f t="shared" si="8"/>
        <v/>
      </c>
      <c r="BW90" s="74" t="str">
        <f>IF(BV90=Datos!$AO$2,100,IF(BV90=Datos!$AO$3,50,IF(BV90=Datos!$AO$4,0,"")))</f>
        <v/>
      </c>
      <c r="BX90" s="79"/>
      <c r="BY90" s="79"/>
      <c r="BZ90" s="78"/>
    </row>
    <row r="91" spans="1:78" ht="26.25" customHeight="1">
      <c r="A91" s="10"/>
      <c r="B91" s="11"/>
      <c r="C91" s="11"/>
      <c r="D91" s="533"/>
      <c r="E91" s="533"/>
      <c r="F91" s="533"/>
      <c r="G91" s="533"/>
      <c r="H91" s="533"/>
      <c r="I91" s="533"/>
      <c r="J91" s="533"/>
      <c r="K91" s="533"/>
      <c r="L91" s="533"/>
      <c r="M91" s="533"/>
      <c r="N91" s="533"/>
      <c r="O91" s="533"/>
      <c r="P91" s="533"/>
      <c r="Q91" s="533"/>
      <c r="R91" s="533"/>
      <c r="S91" s="533"/>
      <c r="T91" s="534" t="str">
        <f t="shared" si="0"/>
        <v/>
      </c>
      <c r="U91" s="534"/>
      <c r="V91" s="534"/>
      <c r="W91" s="534"/>
      <c r="X91" s="535"/>
      <c r="Y91" s="536"/>
      <c r="Z91" s="535"/>
      <c r="AA91" s="536"/>
      <c r="AB91" s="535"/>
      <c r="AC91" s="536"/>
      <c r="AD91" s="535"/>
      <c r="AE91" s="536"/>
      <c r="AF91" s="535"/>
      <c r="AG91" s="536"/>
      <c r="AH91" s="535"/>
      <c r="AI91" s="536"/>
      <c r="AJ91" s="535"/>
      <c r="AK91" s="536"/>
      <c r="AL91" s="540" t="str">
        <f t="shared" si="1"/>
        <v/>
      </c>
      <c r="AM91" s="541"/>
      <c r="AN91" s="535"/>
      <c r="AO91" s="560"/>
      <c r="AP91" s="560"/>
      <c r="AQ91" s="536"/>
      <c r="AR91" s="540" t="str">
        <f t="shared" si="3"/>
        <v/>
      </c>
      <c r="AS91" s="541"/>
      <c r="AT91" s="540" t="str">
        <f t="shared" si="2"/>
        <v/>
      </c>
      <c r="AU91" s="542"/>
      <c r="AV91" s="541"/>
      <c r="AW91" s="564"/>
      <c r="AX91" s="565"/>
      <c r="AY91" s="566"/>
      <c r="AZ91" s="564"/>
      <c r="BA91" s="565"/>
      <c r="BB91" s="566"/>
      <c r="BC91" s="543"/>
      <c r="BD91" s="544"/>
      <c r="BE91" s="544"/>
      <c r="BF91" s="544"/>
      <c r="BG91" s="545"/>
      <c r="BI91" s="74" t="str">
        <f>IF(X91=Datos!$AH$2,15,"")</f>
        <v/>
      </c>
      <c r="BJ91" s="74" t="str">
        <f>IF(Z91=Datos!$AI$2,15,"")</f>
        <v/>
      </c>
      <c r="BK91" s="74" t="str">
        <f>IF(AB91=Datos!$AJ$2,15,"")</f>
        <v/>
      </c>
      <c r="BL91" s="74" t="str">
        <f>IF(AD91=Datos!$AK$2,15,"")</f>
        <v/>
      </c>
      <c r="BM91" s="74" t="str">
        <f>IF(AF91=Datos!$AL$2,15,"")</f>
        <v/>
      </c>
      <c r="BN91" s="74" t="str">
        <f>IF(AH91=Datos!$AM$2,15,"")</f>
        <v/>
      </c>
      <c r="BO91" s="74" t="str">
        <f>IF(AJ91=Datos!$AN$2,10,IF(AJ91=Datos!$AN$3,5,IF(AJ91=Datos!$AN$4,"","")))</f>
        <v/>
      </c>
      <c r="BP91" s="74">
        <f t="shared" si="4"/>
        <v>0</v>
      </c>
      <c r="BQ91" s="74" t="str">
        <f>IF(D91="","",IF(BP91&gt;=96,Datos!$AO$2,IF(BP91&gt;=86,Datos!$AO$3,IF(BP91&lt;86,Datos!$AO$4,""))))</f>
        <v/>
      </c>
      <c r="BR91" s="74" t="str">
        <f>IF(AN91="","",IF(AN91=Datos!$AP$2,Datos!$AO$2,IF(AN91=Datos!$AP$3,Datos!$AO$3,IF(AN91=Datos!$AP$4,Datos!$AO$4,""))))</f>
        <v/>
      </c>
      <c r="BS91" s="74" t="str">
        <f t="shared" si="5"/>
        <v/>
      </c>
      <c r="BT91" s="74" t="str">
        <f t="shared" si="6"/>
        <v/>
      </c>
      <c r="BU91" s="74" t="str">
        <f t="shared" si="7"/>
        <v/>
      </c>
      <c r="BV91" s="74" t="str">
        <f t="shared" si="8"/>
        <v/>
      </c>
      <c r="BW91" s="74" t="str">
        <f>IF(BV91=Datos!$AO$2,100,IF(BV91=Datos!$AO$3,50,IF(BV91=Datos!$AO$4,0,"")))</f>
        <v/>
      </c>
      <c r="BX91" s="79"/>
      <c r="BY91" s="79"/>
      <c r="BZ91" s="78"/>
    </row>
    <row r="92" spans="1:78" ht="26.25" customHeight="1">
      <c r="A92" s="10"/>
      <c r="B92" s="11"/>
      <c r="C92" s="11"/>
      <c r="D92" s="533"/>
      <c r="E92" s="533"/>
      <c r="F92" s="533"/>
      <c r="G92" s="533"/>
      <c r="H92" s="533"/>
      <c r="I92" s="533"/>
      <c r="J92" s="533"/>
      <c r="K92" s="533"/>
      <c r="L92" s="533"/>
      <c r="M92" s="533"/>
      <c r="N92" s="533"/>
      <c r="O92" s="533"/>
      <c r="P92" s="533"/>
      <c r="Q92" s="533"/>
      <c r="R92" s="533"/>
      <c r="S92" s="533"/>
      <c r="T92" s="534" t="str">
        <f t="shared" si="0"/>
        <v/>
      </c>
      <c r="U92" s="534"/>
      <c r="V92" s="534"/>
      <c r="W92" s="534"/>
      <c r="X92" s="535"/>
      <c r="Y92" s="536"/>
      <c r="Z92" s="535"/>
      <c r="AA92" s="536"/>
      <c r="AB92" s="535"/>
      <c r="AC92" s="536"/>
      <c r="AD92" s="535"/>
      <c r="AE92" s="536"/>
      <c r="AF92" s="535"/>
      <c r="AG92" s="536"/>
      <c r="AH92" s="535"/>
      <c r="AI92" s="536"/>
      <c r="AJ92" s="535"/>
      <c r="AK92" s="536"/>
      <c r="AL92" s="540" t="str">
        <f t="shared" si="1"/>
        <v/>
      </c>
      <c r="AM92" s="541"/>
      <c r="AN92" s="535"/>
      <c r="AO92" s="560"/>
      <c r="AP92" s="560"/>
      <c r="AQ92" s="536"/>
      <c r="AR92" s="540" t="str">
        <f t="shared" si="3"/>
        <v/>
      </c>
      <c r="AS92" s="541"/>
      <c r="AT92" s="540" t="str">
        <f t="shared" si="2"/>
        <v/>
      </c>
      <c r="AU92" s="542"/>
      <c r="AV92" s="541"/>
      <c r="AW92" s="564"/>
      <c r="AX92" s="565"/>
      <c r="AY92" s="566"/>
      <c r="AZ92" s="564"/>
      <c r="BA92" s="565"/>
      <c r="BB92" s="566"/>
      <c r="BC92" s="543"/>
      <c r="BD92" s="544"/>
      <c r="BE92" s="544"/>
      <c r="BF92" s="544"/>
      <c r="BG92" s="545"/>
      <c r="BI92" s="74" t="str">
        <f>IF(X92=Datos!$AH$2,15,"")</f>
        <v/>
      </c>
      <c r="BJ92" s="74" t="str">
        <f>IF(Z92=Datos!$AI$2,15,"")</f>
        <v/>
      </c>
      <c r="BK92" s="74" t="str">
        <f>IF(AB92=Datos!$AJ$2,15,"")</f>
        <v/>
      </c>
      <c r="BL92" s="74" t="str">
        <f>IF(AD92=Datos!$AK$2,15,"")</f>
        <v/>
      </c>
      <c r="BM92" s="74" t="str">
        <f>IF(AF92=Datos!$AL$2,15,"")</f>
        <v/>
      </c>
      <c r="BN92" s="74" t="str">
        <f>IF(AH92=Datos!$AM$2,15,"")</f>
        <v/>
      </c>
      <c r="BO92" s="74" t="str">
        <f>IF(AJ92=Datos!$AN$2,10,IF(AJ92=Datos!$AN$3,5,IF(AJ92=Datos!$AN$4,"","")))</f>
        <v/>
      </c>
      <c r="BP92" s="74">
        <f t="shared" si="4"/>
        <v>0</v>
      </c>
      <c r="BQ92" s="74" t="str">
        <f>IF(D92="","",IF(BP92&gt;=96,Datos!$AO$2,IF(BP92&gt;=86,Datos!$AO$3,IF(BP92&lt;86,Datos!$AO$4,""))))</f>
        <v/>
      </c>
      <c r="BR92" s="74" t="str">
        <f>IF(AN92="","",IF(AN92=Datos!$AP$2,Datos!$AO$2,IF(AN92=Datos!$AP$3,Datos!$AO$3,IF(AN92=Datos!$AP$4,Datos!$AO$4,""))))</f>
        <v/>
      </c>
      <c r="BS92" s="74" t="str">
        <f t="shared" si="5"/>
        <v/>
      </c>
      <c r="BT92" s="74" t="str">
        <f t="shared" si="6"/>
        <v/>
      </c>
      <c r="BU92" s="74" t="str">
        <f t="shared" si="7"/>
        <v/>
      </c>
      <c r="BV92" s="74" t="str">
        <f t="shared" si="8"/>
        <v/>
      </c>
      <c r="BW92" s="74" t="str">
        <f>IF(BV92=Datos!$AO$2,100,IF(BV92=Datos!$AO$3,50,IF(BV92=Datos!$AO$4,0,"")))</f>
        <v/>
      </c>
      <c r="BX92" s="79"/>
      <c r="BY92" s="79"/>
      <c r="BZ92" s="78"/>
    </row>
    <row r="93" spans="1:78" ht="26.25" customHeight="1">
      <c r="A93" s="10"/>
      <c r="B93" s="11"/>
      <c r="C93" s="11"/>
      <c r="D93" s="533"/>
      <c r="E93" s="533"/>
      <c r="F93" s="533"/>
      <c r="G93" s="533"/>
      <c r="H93" s="533"/>
      <c r="I93" s="533"/>
      <c r="J93" s="533"/>
      <c r="K93" s="533"/>
      <c r="L93" s="533"/>
      <c r="M93" s="533"/>
      <c r="N93" s="533"/>
      <c r="O93" s="533"/>
      <c r="P93" s="533"/>
      <c r="Q93" s="533"/>
      <c r="R93" s="533"/>
      <c r="S93" s="533"/>
      <c r="T93" s="534" t="str">
        <f t="shared" si="0"/>
        <v/>
      </c>
      <c r="U93" s="534"/>
      <c r="V93" s="534"/>
      <c r="W93" s="534"/>
      <c r="X93" s="535"/>
      <c r="Y93" s="536"/>
      <c r="Z93" s="535"/>
      <c r="AA93" s="536"/>
      <c r="AB93" s="535"/>
      <c r="AC93" s="536"/>
      <c r="AD93" s="535"/>
      <c r="AE93" s="536"/>
      <c r="AF93" s="535"/>
      <c r="AG93" s="536"/>
      <c r="AH93" s="535"/>
      <c r="AI93" s="536"/>
      <c r="AJ93" s="535"/>
      <c r="AK93" s="536"/>
      <c r="AL93" s="540" t="str">
        <f t="shared" si="1"/>
        <v/>
      </c>
      <c r="AM93" s="541"/>
      <c r="AN93" s="535"/>
      <c r="AO93" s="560"/>
      <c r="AP93" s="560"/>
      <c r="AQ93" s="536"/>
      <c r="AR93" s="540" t="str">
        <f t="shared" si="3"/>
        <v/>
      </c>
      <c r="AS93" s="541"/>
      <c r="AT93" s="540" t="str">
        <f t="shared" si="2"/>
        <v/>
      </c>
      <c r="AU93" s="542"/>
      <c r="AV93" s="541"/>
      <c r="AW93" s="564"/>
      <c r="AX93" s="565"/>
      <c r="AY93" s="566"/>
      <c r="AZ93" s="564"/>
      <c r="BA93" s="565"/>
      <c r="BB93" s="566"/>
      <c r="BC93" s="543"/>
      <c r="BD93" s="544"/>
      <c r="BE93" s="544"/>
      <c r="BF93" s="544"/>
      <c r="BG93" s="545"/>
      <c r="BI93" s="74" t="str">
        <f>IF(X93=Datos!$AH$2,15,"")</f>
        <v/>
      </c>
      <c r="BJ93" s="74" t="str">
        <f>IF(Z93=Datos!$AI$2,15,"")</f>
        <v/>
      </c>
      <c r="BK93" s="74" t="str">
        <f>IF(AB93=Datos!$AJ$2,15,"")</f>
        <v/>
      </c>
      <c r="BL93" s="74" t="str">
        <f>IF(AD93=Datos!$AK$2,15,"")</f>
        <v/>
      </c>
      <c r="BM93" s="74" t="str">
        <f>IF(AF93=Datos!$AL$2,15,"")</f>
        <v/>
      </c>
      <c r="BN93" s="74" t="str">
        <f>IF(AH93=Datos!$AM$2,15,"")</f>
        <v/>
      </c>
      <c r="BO93" s="74" t="str">
        <f>IF(AJ93=Datos!$AN$2,10,IF(AJ93=Datos!$AN$3,5,IF(AJ93=Datos!$AN$4,"","")))</f>
        <v/>
      </c>
      <c r="BP93" s="74">
        <f t="shared" si="4"/>
        <v>0</v>
      </c>
      <c r="BQ93" s="74" t="str">
        <f>IF(D93="","",IF(BP93&gt;=96,Datos!$AO$2,IF(BP93&gt;=86,Datos!$AO$3,IF(BP93&lt;86,Datos!$AO$4,""))))</f>
        <v/>
      </c>
      <c r="BR93" s="74" t="str">
        <f>IF(AN93="","",IF(AN93=Datos!$AP$2,Datos!$AO$2,IF(AN93=Datos!$AP$3,Datos!$AO$3,IF(AN93=Datos!$AP$4,Datos!$AO$4,""))))</f>
        <v/>
      </c>
      <c r="BS93" s="74" t="str">
        <f t="shared" si="5"/>
        <v/>
      </c>
      <c r="BT93" s="74" t="str">
        <f t="shared" si="6"/>
        <v/>
      </c>
      <c r="BU93" s="74" t="str">
        <f t="shared" si="7"/>
        <v/>
      </c>
      <c r="BV93" s="74" t="str">
        <f t="shared" si="8"/>
        <v/>
      </c>
      <c r="BW93" s="74" t="str">
        <f>IF(BV93=Datos!$AO$2,100,IF(BV93=Datos!$AO$3,50,IF(BV93=Datos!$AO$4,0,"")))</f>
        <v/>
      </c>
      <c r="BX93" s="79"/>
      <c r="BY93" s="79"/>
      <c r="BZ93" s="78"/>
    </row>
    <row r="94" spans="1:78" ht="26.25" customHeight="1">
      <c r="A94" s="10"/>
      <c r="B94" s="11"/>
      <c r="C94" s="11"/>
      <c r="D94" s="533"/>
      <c r="E94" s="533"/>
      <c r="F94" s="533"/>
      <c r="G94" s="533"/>
      <c r="H94" s="533"/>
      <c r="I94" s="533"/>
      <c r="J94" s="533"/>
      <c r="K94" s="533"/>
      <c r="L94" s="533"/>
      <c r="M94" s="533"/>
      <c r="N94" s="533"/>
      <c r="O94" s="533"/>
      <c r="P94" s="533"/>
      <c r="Q94" s="533"/>
      <c r="R94" s="533"/>
      <c r="S94" s="533"/>
      <c r="T94" s="534" t="str">
        <f t="shared" si="0"/>
        <v/>
      </c>
      <c r="U94" s="534"/>
      <c r="V94" s="534"/>
      <c r="W94" s="534"/>
      <c r="X94" s="535"/>
      <c r="Y94" s="536"/>
      <c r="Z94" s="535"/>
      <c r="AA94" s="536"/>
      <c r="AB94" s="535"/>
      <c r="AC94" s="536"/>
      <c r="AD94" s="535"/>
      <c r="AE94" s="536"/>
      <c r="AF94" s="535"/>
      <c r="AG94" s="536"/>
      <c r="AH94" s="535"/>
      <c r="AI94" s="536"/>
      <c r="AJ94" s="535"/>
      <c r="AK94" s="536"/>
      <c r="AL94" s="540" t="str">
        <f t="shared" si="1"/>
        <v/>
      </c>
      <c r="AM94" s="541"/>
      <c r="AN94" s="535"/>
      <c r="AO94" s="560"/>
      <c r="AP94" s="560"/>
      <c r="AQ94" s="536"/>
      <c r="AR94" s="540" t="str">
        <f t="shared" si="3"/>
        <v/>
      </c>
      <c r="AS94" s="541"/>
      <c r="AT94" s="540" t="str">
        <f t="shared" si="2"/>
        <v/>
      </c>
      <c r="AU94" s="542"/>
      <c r="AV94" s="541"/>
      <c r="AW94" s="564"/>
      <c r="AX94" s="565"/>
      <c r="AY94" s="566"/>
      <c r="AZ94" s="564"/>
      <c r="BA94" s="565"/>
      <c r="BB94" s="566"/>
      <c r="BC94" s="543"/>
      <c r="BD94" s="544"/>
      <c r="BE94" s="544"/>
      <c r="BF94" s="544"/>
      <c r="BG94" s="545"/>
      <c r="BI94" s="74" t="str">
        <f>IF(X94=Datos!$AH$2,15,"")</f>
        <v/>
      </c>
      <c r="BJ94" s="74" t="str">
        <f>IF(Z94=Datos!$AI$2,15,"")</f>
        <v/>
      </c>
      <c r="BK94" s="74" t="str">
        <f>IF(AB94=Datos!$AJ$2,15,"")</f>
        <v/>
      </c>
      <c r="BL94" s="74" t="str">
        <f>IF(AD94=Datos!$AK$2,15,"")</f>
        <v/>
      </c>
      <c r="BM94" s="74" t="str">
        <f>IF(AF94=Datos!$AL$2,15,"")</f>
        <v/>
      </c>
      <c r="BN94" s="74" t="str">
        <f>IF(AH94=Datos!$AM$2,15,"")</f>
        <v/>
      </c>
      <c r="BO94" s="74" t="str">
        <f>IF(AJ94=Datos!$AN$2,10,IF(AJ94=Datos!$AN$3,5,IF(AJ94=Datos!$AN$4,"","")))</f>
        <v/>
      </c>
      <c r="BP94" s="74">
        <f t="shared" si="4"/>
        <v>0</v>
      </c>
      <c r="BQ94" s="74" t="str">
        <f>IF(D94="","",IF(BP94&gt;=96,Datos!$AO$2,IF(BP94&gt;=86,Datos!$AO$3,IF(BP94&lt;86,Datos!$AO$4,""))))</f>
        <v/>
      </c>
      <c r="BR94" s="74" t="str">
        <f>IF(AN94="","",IF(AN94=Datos!$AP$2,Datos!$AO$2,IF(AN94=Datos!$AP$3,Datos!$AO$3,IF(AN94=Datos!$AP$4,Datos!$AO$4,""))))</f>
        <v/>
      </c>
      <c r="BS94" s="74" t="str">
        <f t="shared" si="5"/>
        <v/>
      </c>
      <c r="BT94" s="74" t="str">
        <f t="shared" si="6"/>
        <v/>
      </c>
      <c r="BU94" s="74" t="str">
        <f t="shared" si="7"/>
        <v/>
      </c>
      <c r="BV94" s="74" t="str">
        <f t="shared" si="8"/>
        <v/>
      </c>
      <c r="BW94" s="74" t="str">
        <f>IF(BV94=Datos!$AO$2,100,IF(BV94=Datos!$AO$3,50,IF(BV94=Datos!$AO$4,0,"")))</f>
        <v/>
      </c>
      <c r="BX94" s="79"/>
      <c r="BY94" s="79"/>
      <c r="BZ94" s="78"/>
    </row>
    <row r="95" spans="1:78" ht="26.25" customHeight="1">
      <c r="A95" s="10"/>
      <c r="B95" s="11"/>
      <c r="C95" s="11"/>
      <c r="D95" s="533"/>
      <c r="E95" s="533"/>
      <c r="F95" s="533"/>
      <c r="G95" s="533"/>
      <c r="H95" s="533"/>
      <c r="I95" s="533"/>
      <c r="J95" s="533"/>
      <c r="K95" s="533"/>
      <c r="L95" s="533"/>
      <c r="M95" s="533"/>
      <c r="N95" s="533"/>
      <c r="O95" s="533"/>
      <c r="P95" s="533"/>
      <c r="Q95" s="533"/>
      <c r="R95" s="533"/>
      <c r="S95" s="533"/>
      <c r="T95" s="534" t="str">
        <f t="shared" si="0"/>
        <v/>
      </c>
      <c r="U95" s="534"/>
      <c r="V95" s="534"/>
      <c r="W95" s="534"/>
      <c r="X95" s="535"/>
      <c r="Y95" s="536"/>
      <c r="Z95" s="535"/>
      <c r="AA95" s="536"/>
      <c r="AB95" s="535"/>
      <c r="AC95" s="536"/>
      <c r="AD95" s="535"/>
      <c r="AE95" s="536"/>
      <c r="AF95" s="535"/>
      <c r="AG95" s="536"/>
      <c r="AH95" s="535"/>
      <c r="AI95" s="536"/>
      <c r="AJ95" s="535"/>
      <c r="AK95" s="536"/>
      <c r="AL95" s="540" t="str">
        <f t="shared" si="1"/>
        <v/>
      </c>
      <c r="AM95" s="541"/>
      <c r="AN95" s="535"/>
      <c r="AO95" s="560"/>
      <c r="AP95" s="560"/>
      <c r="AQ95" s="536"/>
      <c r="AR95" s="540" t="str">
        <f t="shared" si="3"/>
        <v/>
      </c>
      <c r="AS95" s="541"/>
      <c r="AT95" s="540" t="str">
        <f t="shared" si="2"/>
        <v/>
      </c>
      <c r="AU95" s="542"/>
      <c r="AV95" s="541"/>
      <c r="AW95" s="567"/>
      <c r="AX95" s="568"/>
      <c r="AY95" s="569"/>
      <c r="AZ95" s="567"/>
      <c r="BA95" s="568"/>
      <c r="BB95" s="569"/>
      <c r="BC95" s="543"/>
      <c r="BD95" s="544"/>
      <c r="BE95" s="544"/>
      <c r="BF95" s="544"/>
      <c r="BG95" s="545"/>
      <c r="BI95" s="74" t="str">
        <f>IF(X95=Datos!$AH$2,15,"")</f>
        <v/>
      </c>
      <c r="BJ95" s="74" t="str">
        <f>IF(Z95=Datos!$AI$2,15,"")</f>
        <v/>
      </c>
      <c r="BK95" s="74" t="str">
        <f>IF(AB95=Datos!$AJ$2,15,"")</f>
        <v/>
      </c>
      <c r="BL95" s="74" t="str">
        <f>IF(AD95=Datos!$AK$2,15,"")</f>
        <v/>
      </c>
      <c r="BM95" s="74" t="str">
        <f>IF(AF95=Datos!$AL$2,15,"")</f>
        <v/>
      </c>
      <c r="BN95" s="74" t="str">
        <f>IF(AH95=Datos!$AM$2,15,"")</f>
        <v/>
      </c>
      <c r="BO95" s="74" t="str">
        <f>IF(AJ95=Datos!$AN$2,10,IF(AJ95=Datos!$AN$3,5,IF(AJ95=Datos!$AN$4,"","")))</f>
        <v/>
      </c>
      <c r="BP95" s="74">
        <f t="shared" si="4"/>
        <v>0</v>
      </c>
      <c r="BQ95" s="74" t="str">
        <f>IF(D95="","",IF(BP95&gt;=96,Datos!$AO$2,IF(BP95&gt;=86,Datos!$AO$3,IF(BP95&lt;86,Datos!$AO$4,""))))</f>
        <v/>
      </c>
      <c r="BR95" s="74" t="str">
        <f>IF(AN95="","",IF(AN95=Datos!$AP$2,Datos!$AO$2,IF(AN95=Datos!$AP$3,Datos!$AO$3,IF(AN95=Datos!$AP$4,Datos!$AO$4,""))))</f>
        <v/>
      </c>
      <c r="BS95" s="74" t="str">
        <f t="shared" si="5"/>
        <v/>
      </c>
      <c r="BT95" s="74" t="str">
        <f t="shared" si="6"/>
        <v/>
      </c>
      <c r="BU95" s="74" t="str">
        <f t="shared" si="7"/>
        <v/>
      </c>
      <c r="BV95" s="74" t="str">
        <f t="shared" si="8"/>
        <v/>
      </c>
      <c r="BW95" s="74" t="str">
        <f>IF(BV95=Datos!$AO$2,100,IF(BV95=Datos!$AO$3,50,IF(BV95=Datos!$AO$4,0,"")))</f>
        <v/>
      </c>
      <c r="BX95" s="79"/>
      <c r="BY95" s="79"/>
      <c r="BZ95" s="78"/>
    </row>
    <row r="96" spans="1:78" ht="15" customHeight="1">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27"/>
      <c r="BF96" s="11"/>
      <c r="BG96" s="13"/>
      <c r="BI96" s="73"/>
      <c r="BJ96" s="73"/>
      <c r="BK96" s="73"/>
      <c r="BL96" s="73"/>
      <c r="BM96" s="73"/>
      <c r="BN96" s="73"/>
      <c r="BO96" s="73" t="s">
        <v>79</v>
      </c>
      <c r="BP96" s="73">
        <f>IF(COUNTA(D86:D95)=0,0,SUM(BP86:BP95)/(COUNTA(D86:D95)))</f>
        <v>100</v>
      </c>
      <c r="BV96" s="74" t="s">
        <v>254</v>
      </c>
      <c r="BW96" s="74">
        <f>IF(COUNTA(D86:D95)=0,0,SUM(BW86:BW95)/(COUNTA(D86:S95)))</f>
        <v>100</v>
      </c>
      <c r="BX96" s="77" t="str">
        <f>IF(BW96="","",IF(BW96=100,Datos!$AO$2,IF(BW96&gt;=50,Datos!$AO$3,Datos!$AO$4)))</f>
        <v>Fuerte</v>
      </c>
      <c r="BY96" s="77" t="str">
        <f>IF(AZ86="","",AZ86)</f>
        <v>Directamente</v>
      </c>
      <c r="BZ96" s="77">
        <f>IF(OR(BX96="",BY96=""),"",IF(AND(BX96=Datos!$AO$2,BY96=Datos!$AQ$2),2,IF(AND(BX96=Datos!$AO$2,BY96=Datos!$AQ$3),0,IF(AND(BX96=Datos!$AO$3,BY96=Datos!$AQ$2),1,IF(AND(BX96=Datos!$AO$3,BY96=Datos!$AQ$3),0,IF(BX96=Datos!$AO$4,0,""))))))</f>
        <v>2</v>
      </c>
    </row>
    <row r="97" spans="1:78" ht="15" customHeight="1" thickBot="1">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3"/>
    </row>
    <row r="98" spans="1:78" ht="32.25" customHeight="1">
      <c r="A98" s="10"/>
      <c r="B98" s="11"/>
      <c r="C98" s="11"/>
      <c r="D98" s="11"/>
      <c r="E98" s="11"/>
      <c r="F98" s="11"/>
      <c r="G98" s="11"/>
      <c r="H98" s="11"/>
      <c r="I98" s="11"/>
      <c r="J98" s="11"/>
      <c r="K98" s="11"/>
      <c r="L98" s="11"/>
      <c r="M98" s="11"/>
      <c r="N98" s="11"/>
      <c r="O98" s="11"/>
      <c r="P98" s="11"/>
      <c r="Q98" s="11"/>
      <c r="R98" s="11"/>
      <c r="S98" s="11"/>
      <c r="T98" s="11"/>
      <c r="U98" s="11"/>
      <c r="V98" s="11"/>
      <c r="W98" s="11"/>
      <c r="X98" s="589" t="s">
        <v>209</v>
      </c>
      <c r="Y98" s="590"/>
      <c r="Z98" s="590"/>
      <c r="AA98" s="590"/>
      <c r="AB98" s="590"/>
      <c r="AC98" s="590"/>
      <c r="AD98" s="590"/>
      <c r="AE98" s="590"/>
      <c r="AF98" s="590"/>
      <c r="AG98" s="590"/>
      <c r="AH98" s="590"/>
      <c r="AI98" s="590"/>
      <c r="AJ98" s="590"/>
      <c r="AK98" s="590"/>
      <c r="AL98" s="590"/>
      <c r="AM98" s="591"/>
      <c r="AN98" s="592" t="s">
        <v>251</v>
      </c>
      <c r="AO98" s="593"/>
      <c r="AP98" s="593"/>
      <c r="AQ98" s="593"/>
      <c r="AR98" s="593"/>
      <c r="AS98" s="594"/>
      <c r="AT98" s="11"/>
      <c r="AU98" s="11"/>
      <c r="AV98" s="11"/>
      <c r="AW98" s="11"/>
      <c r="AX98" s="11"/>
      <c r="AY98" s="11"/>
      <c r="AZ98" s="11"/>
      <c r="BA98" s="11"/>
      <c r="BB98" s="11"/>
      <c r="BC98" s="11"/>
      <c r="BD98" s="11"/>
      <c r="BE98" s="11"/>
      <c r="BF98" s="11"/>
      <c r="BG98" s="13"/>
    </row>
    <row r="99" spans="1:78" ht="15" customHeight="1">
      <c r="A99" s="10"/>
      <c r="B99" s="11"/>
      <c r="C99" s="11"/>
      <c r="D99" s="81"/>
      <c r="E99" s="81"/>
      <c r="F99" s="81"/>
      <c r="G99" s="81"/>
      <c r="H99" s="81"/>
      <c r="I99" s="81"/>
      <c r="J99" s="81"/>
      <c r="K99" s="81"/>
      <c r="L99" s="81"/>
      <c r="M99" s="81"/>
      <c r="N99" s="81"/>
      <c r="O99" s="81"/>
      <c r="P99" s="81"/>
      <c r="Q99" s="81"/>
      <c r="R99" s="81"/>
      <c r="S99" s="81"/>
      <c r="T99" s="81"/>
      <c r="U99" s="81"/>
      <c r="V99" s="81"/>
      <c r="W99" s="81"/>
      <c r="X99" s="595" t="s">
        <v>102</v>
      </c>
      <c r="Y99" s="595"/>
      <c r="Z99" s="595"/>
      <c r="AA99" s="595"/>
      <c r="AB99" s="595" t="s">
        <v>210</v>
      </c>
      <c r="AC99" s="595"/>
      <c r="AD99" s="595" t="s">
        <v>211</v>
      </c>
      <c r="AE99" s="595"/>
      <c r="AF99" s="595" t="s">
        <v>212</v>
      </c>
      <c r="AG99" s="595"/>
      <c r="AH99" s="596" t="s">
        <v>214</v>
      </c>
      <c r="AI99" s="597"/>
      <c r="AJ99" s="595" t="s">
        <v>213</v>
      </c>
      <c r="AK99" s="595"/>
      <c r="AL99" s="583" t="s">
        <v>236</v>
      </c>
      <c r="AM99" s="583"/>
      <c r="AN99" s="584" t="s">
        <v>243</v>
      </c>
      <c r="AO99" s="584"/>
      <c r="AP99" s="584"/>
      <c r="AQ99" s="584"/>
      <c r="AR99" s="583" t="s">
        <v>250</v>
      </c>
      <c r="AS99" s="583"/>
      <c r="AT99" s="81"/>
      <c r="AU99" s="81"/>
      <c r="AV99" s="81"/>
      <c r="AW99" s="81"/>
      <c r="AX99" s="81"/>
      <c r="AY99" s="81"/>
      <c r="AZ99" s="11"/>
      <c r="BA99" s="11"/>
      <c r="BB99" s="11"/>
      <c r="BC99" s="11"/>
      <c r="BD99" s="11"/>
      <c r="BE99" s="30"/>
      <c r="BF99" s="11"/>
      <c r="BG99" s="13"/>
      <c r="BS99" s="585" t="s">
        <v>257</v>
      </c>
      <c r="BT99" s="586"/>
      <c r="BU99" s="587"/>
      <c r="BV99" s="585" t="s">
        <v>258</v>
      </c>
      <c r="BW99" s="586"/>
      <c r="BX99" s="587"/>
    </row>
    <row r="100" spans="1:78" ht="217.5" customHeight="1">
      <c r="A100" s="10"/>
      <c r="B100" s="11"/>
      <c r="C100" s="11"/>
      <c r="D100" s="435" t="s">
        <v>271</v>
      </c>
      <c r="E100" s="435"/>
      <c r="F100" s="435"/>
      <c r="G100" s="435"/>
      <c r="H100" s="435"/>
      <c r="I100" s="435"/>
      <c r="J100" s="435"/>
      <c r="K100" s="435"/>
      <c r="L100" s="435"/>
      <c r="M100" s="435"/>
      <c r="N100" s="435"/>
      <c r="O100" s="435"/>
      <c r="P100" s="435"/>
      <c r="Q100" s="435"/>
      <c r="R100" s="435"/>
      <c r="S100" s="435"/>
      <c r="T100" s="588" t="s">
        <v>73</v>
      </c>
      <c r="U100" s="588"/>
      <c r="V100" s="588"/>
      <c r="W100" s="588"/>
      <c r="X100" s="579" t="s">
        <v>203</v>
      </c>
      <c r="Y100" s="579"/>
      <c r="Z100" s="579" t="s">
        <v>204</v>
      </c>
      <c r="AA100" s="579"/>
      <c r="AB100" s="579" t="s">
        <v>205</v>
      </c>
      <c r="AC100" s="579"/>
      <c r="AD100" s="579" t="s">
        <v>277</v>
      </c>
      <c r="AE100" s="579"/>
      <c r="AF100" s="579" t="s">
        <v>206</v>
      </c>
      <c r="AG100" s="579"/>
      <c r="AH100" s="579" t="s">
        <v>207</v>
      </c>
      <c r="AI100" s="579"/>
      <c r="AJ100" s="579" t="s">
        <v>208</v>
      </c>
      <c r="AK100" s="579"/>
      <c r="AL100" s="583"/>
      <c r="AM100" s="583"/>
      <c r="AN100" s="580" t="s">
        <v>244</v>
      </c>
      <c r="AO100" s="581"/>
      <c r="AP100" s="581"/>
      <c r="AQ100" s="582"/>
      <c r="AR100" s="583"/>
      <c r="AS100" s="583"/>
      <c r="AT100" s="570" t="s">
        <v>256</v>
      </c>
      <c r="AU100" s="571"/>
      <c r="AV100" s="572"/>
      <c r="AW100" s="570" t="s">
        <v>255</v>
      </c>
      <c r="AX100" s="571"/>
      <c r="AY100" s="572"/>
      <c r="AZ100" s="573" t="str">
        <f>IF(AK12=Datos!A6,"¿El conjunto de controles ayuda a incrementar el impacto?","¿El conjunto de controles ayuda a disminunir la impacto?")</f>
        <v>¿El conjunto de controles ayuda a disminunir la impacto?</v>
      </c>
      <c r="BA100" s="574"/>
      <c r="BB100" s="575"/>
      <c r="BC100" s="576" t="s">
        <v>282</v>
      </c>
      <c r="BD100" s="577"/>
      <c r="BE100" s="577"/>
      <c r="BF100" s="577"/>
      <c r="BG100" s="578"/>
      <c r="BI100" s="39" t="str">
        <f>$X$84</f>
        <v>Responsable</v>
      </c>
      <c r="BJ100" s="39" t="str">
        <f>$X$84</f>
        <v>Responsable</v>
      </c>
      <c r="BK100" s="39" t="str">
        <f>$AB$84</f>
        <v>Periodicidad</v>
      </c>
      <c r="BL100" s="39" t="str">
        <f>$AD$84</f>
        <v>Propósito</v>
      </c>
      <c r="BM100" s="39" t="str">
        <f>$AF$84</f>
        <v>Realización</v>
      </c>
      <c r="BN100" s="39" t="str">
        <f>$AH$84</f>
        <v>Observación</v>
      </c>
      <c r="BO100" s="39" t="str">
        <f>$AJ$84</f>
        <v>Evidencia</v>
      </c>
      <c r="BP100" s="40" t="s">
        <v>78</v>
      </c>
      <c r="BQ100" s="76" t="s">
        <v>238</v>
      </c>
      <c r="BR100" s="76" t="s">
        <v>249</v>
      </c>
      <c r="BS100" s="74" t="str">
        <f>Datos!$AO$2</f>
        <v>Fuerte</v>
      </c>
      <c r="BT100" s="74" t="str">
        <f>Datos!$AO$3</f>
        <v>Moderado</v>
      </c>
      <c r="BU100" s="74" t="str">
        <f>Datos!$AO$4</f>
        <v>Débil</v>
      </c>
      <c r="BV100" s="74" t="s">
        <v>237</v>
      </c>
      <c r="BW100" s="74" t="s">
        <v>252</v>
      </c>
      <c r="BX100" s="74" t="s">
        <v>253</v>
      </c>
      <c r="BY100" s="74" t="s">
        <v>270</v>
      </c>
      <c r="BZ100" s="74" t="s">
        <v>265</v>
      </c>
    </row>
    <row r="101" spans="1:78" ht="26.25" customHeight="1">
      <c r="A101" s="10"/>
      <c r="B101" s="11"/>
      <c r="C101" s="11"/>
      <c r="D101" s="533"/>
      <c r="E101" s="533"/>
      <c r="F101" s="533"/>
      <c r="G101" s="533"/>
      <c r="H101" s="533"/>
      <c r="I101" s="533"/>
      <c r="J101" s="533"/>
      <c r="K101" s="533"/>
      <c r="L101" s="533"/>
      <c r="M101" s="533"/>
      <c r="N101" s="533"/>
      <c r="O101" s="533"/>
      <c r="P101" s="533"/>
      <c r="Q101" s="533"/>
      <c r="R101" s="533"/>
      <c r="S101" s="533"/>
      <c r="T101" s="534" t="str">
        <f>IF(D101&lt;&gt;"","Detectivo","")</f>
        <v/>
      </c>
      <c r="U101" s="534"/>
      <c r="V101" s="534"/>
      <c r="W101" s="534"/>
      <c r="X101" s="535"/>
      <c r="Y101" s="536"/>
      <c r="Z101" s="535"/>
      <c r="AA101" s="536"/>
      <c r="AB101" s="535"/>
      <c r="AC101" s="536"/>
      <c r="AD101" s="535"/>
      <c r="AE101" s="536"/>
      <c r="AF101" s="535"/>
      <c r="AG101" s="536"/>
      <c r="AH101" s="535"/>
      <c r="AI101" s="536"/>
      <c r="AJ101" s="535"/>
      <c r="AK101" s="536"/>
      <c r="AL101" s="540" t="str">
        <f t="shared" ref="AL101" si="9">IF(D101&lt;&gt;"",BQ101,"")</f>
        <v/>
      </c>
      <c r="AM101" s="541"/>
      <c r="AN101" s="535"/>
      <c r="AO101" s="560"/>
      <c r="AP101" s="560"/>
      <c r="AQ101" s="536"/>
      <c r="AR101" s="540" t="str">
        <f t="shared" ref="AR101" si="10">IF(AN101&lt;&gt;"",BR101,"")</f>
        <v/>
      </c>
      <c r="AS101" s="541"/>
      <c r="AT101" s="540" t="str">
        <f t="shared" ref="AT101" si="11">IF(BV101="","",BV101)</f>
        <v/>
      </c>
      <c r="AU101" s="542"/>
      <c r="AV101" s="541"/>
      <c r="AW101" s="561" t="str">
        <f>IF(OR(AT101="",BX111=""),"",BX111)</f>
        <v/>
      </c>
      <c r="AX101" s="562"/>
      <c r="AY101" s="563"/>
      <c r="AZ101" s="561" t="str">
        <f>IF(AW101="","",IF($AK$12=1,Datos!$AR$4,IF(BW$111&gt;=Datos!$AT$2,Datos!$AR$2,IF(BW$111&gt;=Datos!$AT$3,Datos!$AR$3,IF(BW$111&lt;Datos!$AT$3,Datos!$AR$4,"")))))</f>
        <v/>
      </c>
      <c r="BA101" s="562"/>
      <c r="BB101" s="563"/>
      <c r="BC101" s="543"/>
      <c r="BD101" s="544"/>
      <c r="BE101" s="544"/>
      <c r="BF101" s="544"/>
      <c r="BG101" s="545"/>
      <c r="BI101" s="74" t="str">
        <f>IF(X101=Datos!$AH$2,15,"")</f>
        <v/>
      </c>
      <c r="BJ101" s="74" t="str">
        <f>IF(Z101=Datos!$AI$2,15,"")</f>
        <v/>
      </c>
      <c r="BK101" s="74" t="str">
        <f>IF(AB101=Datos!$AJ$2,15,"")</f>
        <v/>
      </c>
      <c r="BL101" s="74" t="str">
        <f>IF(AD101=Datos!$AK$2,15,"")</f>
        <v/>
      </c>
      <c r="BM101" s="74" t="str">
        <f>IF(AF101=Datos!$AL$2,15,"")</f>
        <v/>
      </c>
      <c r="BN101" s="74" t="str">
        <f>IF(AH101=Datos!$AM$2,15,"")</f>
        <v/>
      </c>
      <c r="BO101" s="74" t="str">
        <f>IF(AJ101=Datos!$AN$2,10,IF(AJ101=Datos!$AN$3,5,IF(AJ101=Datos!$AN$4,"","")))</f>
        <v/>
      </c>
      <c r="BP101" s="74">
        <f>SUM(BI101:BO101)</f>
        <v>0</v>
      </c>
      <c r="BQ101" s="74" t="str">
        <f>IF(D101="","",IF(BP101&gt;=96,Datos!$AO$2,IF(BP101&gt;=86,Datos!$AO$3,IF(BP101&lt;86,Datos!$AO$4,""))))</f>
        <v/>
      </c>
      <c r="BR101" s="74" t="str">
        <f>IF(AN101="","",IF(AN101=Datos!$AP$2,Datos!$AO$2,IF(AN101=Datos!$AP$3,Datos!$AO$3,IF(AN101=Datos!$AP$4,Datos!$AO$4,""))))</f>
        <v/>
      </c>
      <c r="BS101" s="74" t="str">
        <f>IF(AND(BQ101=$BS$100,BR101=$BS$100),$BS$100,"")</f>
        <v/>
      </c>
      <c r="BT101" s="74" t="str">
        <f>IF(AND(BQ101=$BS$100,BR101=$BT$100),$BT$100,IF(AND(BQ101=$BT$100,BR101=$BS$100),$BT$100,IF(AND(BQ101=$BT$100,BR101=$BT$100),$BT$100,"")))</f>
        <v/>
      </c>
      <c r="BU101" s="74" t="str">
        <f>IF(AND(BQ101=$BS$100,BR101=$BU$100),$BU$100,IF(AND(BQ101=$BT$100,BR101=$BU$100),$BU$100,IF(AND(BQ101=$BU$100,BR101=$BS$100),$BU$100,IF(AND(BQ101=$BU$100,BR101=$BT$100),$BU$100,IF(AND(BQ101=$BU$100,BR101=$BU$100),$BU$100,"")))))</f>
        <v/>
      </c>
      <c r="BV101" s="74" t="str">
        <f>IF(BS101&lt;&gt;"",BS101,IF(BT101&lt;&gt;"",BT101,IF(BU101&lt;&gt;"",BU101,"")))</f>
        <v/>
      </c>
      <c r="BW101" s="74" t="str">
        <f>IF(BV101=Datos!$AO$2,100,IF(BV101=Datos!$AO$3,50,IF(BV101=Datos!$AO$4,0,"")))</f>
        <v/>
      </c>
      <c r="BX101" s="79"/>
      <c r="BY101" s="82"/>
      <c r="BZ101" s="78"/>
    </row>
    <row r="102" spans="1:78" ht="26.25" customHeight="1">
      <c r="A102" s="10"/>
      <c r="B102" s="11"/>
      <c r="C102" s="11"/>
      <c r="D102" s="533"/>
      <c r="E102" s="533"/>
      <c r="F102" s="533"/>
      <c r="G102" s="533"/>
      <c r="H102" s="533"/>
      <c r="I102" s="533"/>
      <c r="J102" s="533"/>
      <c r="K102" s="533"/>
      <c r="L102" s="533"/>
      <c r="M102" s="533"/>
      <c r="N102" s="533"/>
      <c r="O102" s="533"/>
      <c r="P102" s="533"/>
      <c r="Q102" s="533"/>
      <c r="R102" s="533"/>
      <c r="S102" s="533"/>
      <c r="T102" s="534" t="str">
        <f t="shared" ref="T102:T110" si="12">IF(D102&lt;&gt;"","Detectivo","")</f>
        <v/>
      </c>
      <c r="U102" s="534"/>
      <c r="V102" s="534"/>
      <c r="W102" s="534"/>
      <c r="X102" s="535"/>
      <c r="Y102" s="536"/>
      <c r="Z102" s="535"/>
      <c r="AA102" s="536"/>
      <c r="AB102" s="535"/>
      <c r="AC102" s="536"/>
      <c r="AD102" s="535"/>
      <c r="AE102" s="536"/>
      <c r="AF102" s="535"/>
      <c r="AG102" s="536"/>
      <c r="AH102" s="535"/>
      <c r="AI102" s="536"/>
      <c r="AJ102" s="535"/>
      <c r="AK102" s="536"/>
      <c r="AL102" s="540"/>
      <c r="AM102" s="541"/>
      <c r="AN102" s="535"/>
      <c r="AO102" s="560"/>
      <c r="AP102" s="560"/>
      <c r="AQ102" s="536"/>
      <c r="AR102" s="540" t="str">
        <f t="shared" ref="AR102:AR110" si="13">IF(AN102&lt;&gt;"",BR102,"")</f>
        <v/>
      </c>
      <c r="AS102" s="541"/>
      <c r="AT102" s="540" t="str">
        <f t="shared" ref="AT102:AT110" si="14">IF(BV102="","",BV102)</f>
        <v/>
      </c>
      <c r="AU102" s="542"/>
      <c r="AV102" s="541"/>
      <c r="AW102" s="564"/>
      <c r="AX102" s="565"/>
      <c r="AY102" s="566"/>
      <c r="AZ102" s="564"/>
      <c r="BA102" s="565"/>
      <c r="BB102" s="566"/>
      <c r="BC102" s="543"/>
      <c r="BD102" s="544"/>
      <c r="BE102" s="544"/>
      <c r="BF102" s="544"/>
      <c r="BG102" s="545"/>
      <c r="BI102" s="74" t="str">
        <f>IF(X102=Datos!$AH$2,15,"")</f>
        <v/>
      </c>
      <c r="BJ102" s="74" t="str">
        <f>IF(Z102=Datos!$AI$2,15,"")</f>
        <v/>
      </c>
      <c r="BK102" s="74" t="str">
        <f>IF(AB102=Datos!$AJ$2,15,"")</f>
        <v/>
      </c>
      <c r="BL102" s="74" t="str">
        <f>IF(AD102=Datos!$AK$2,15,"")</f>
        <v/>
      </c>
      <c r="BM102" s="74" t="str">
        <f>IF(AF102=Datos!$AL$2,15,"")</f>
        <v/>
      </c>
      <c r="BN102" s="74" t="str">
        <f>IF(AH102=Datos!$AM$2,15,"")</f>
        <v/>
      </c>
      <c r="BO102" s="74" t="str">
        <f>IF(AJ102=Datos!$AN$2,10,IF(AJ102=Datos!$AN$3,5,IF(AJ102=Datos!$AN$4,"","")))</f>
        <v/>
      </c>
      <c r="BP102" s="74">
        <f t="shared" ref="BP102:BP110" si="15">SUM(BI102:BO102)</f>
        <v>0</v>
      </c>
      <c r="BQ102" s="74" t="str">
        <f>IF(D102="","",IF(BP102&gt;=96,Datos!$AO$2,IF(BP102&gt;=86,Datos!$AO$3,IF(BP102&lt;86,Datos!$AO$4,""))))</f>
        <v/>
      </c>
      <c r="BR102" s="74" t="str">
        <f>IF(AN102="","",IF(AN102=Datos!$AP$2,Datos!$AO$2,IF(AN102=Datos!$AP$3,Datos!$AO$3,IF(AN102=Datos!$AP$4,Datos!$AO$4,""))))</f>
        <v/>
      </c>
      <c r="BS102" s="74" t="str">
        <f t="shared" ref="BS102:BS110" si="16">IF(AND(BQ102=$BS$100,BR102=$BS$100),$BS$100,"")</f>
        <v/>
      </c>
      <c r="BT102" s="74" t="str">
        <f t="shared" ref="BT102:BT110" si="17">IF(AND(BQ102=$BS$100,BR102=$BT$100),$BT$100,IF(AND(BQ102=$BT$100,BR102=$BS$100),$BT$100,IF(AND(BQ102=$BT$100,BR102=$BT$100),$BT$100,"")))</f>
        <v/>
      </c>
      <c r="BU102" s="74" t="str">
        <f t="shared" ref="BU102:BU110" si="18">IF(AND(BQ102=$BS$100,BR102=$BU$100),$BU$100,IF(AND(BQ102=$BT$100,BR102=$BU$100),$BU$100,IF(AND(BQ102=$BU$100,BR102=$BS$100),$BU$100,IF(AND(BQ102=$BU$100,BR102=$BT$100),$BU$100,IF(AND(BQ102=$BU$100,BR102=$BU$100),$BU$100,"")))))</f>
        <v/>
      </c>
      <c r="BV102" s="74" t="str">
        <f t="shared" ref="BV102:BV110" si="19">IF(BS102&lt;&gt;"",BS102,IF(BT102&lt;&gt;"",BT102,IF(BU102&lt;&gt;"",BU102,"")))</f>
        <v/>
      </c>
      <c r="BW102" s="74" t="str">
        <f>IF(BV102=Datos!$AO$2,100,IF(BV102=Datos!$AO$3,50,IF(BV102=Datos!$AO$4,0,"")))</f>
        <v/>
      </c>
      <c r="BX102" s="79"/>
      <c r="BY102" s="79"/>
      <c r="BZ102" s="78"/>
    </row>
    <row r="103" spans="1:78" ht="26.25" customHeight="1">
      <c r="A103" s="10"/>
      <c r="B103" s="11"/>
      <c r="C103" s="11"/>
      <c r="D103" s="533"/>
      <c r="E103" s="533"/>
      <c r="F103" s="533"/>
      <c r="G103" s="533"/>
      <c r="H103" s="533"/>
      <c r="I103" s="533"/>
      <c r="J103" s="533"/>
      <c r="K103" s="533"/>
      <c r="L103" s="533"/>
      <c r="M103" s="533"/>
      <c r="N103" s="533"/>
      <c r="O103" s="533"/>
      <c r="P103" s="533"/>
      <c r="Q103" s="533"/>
      <c r="R103" s="533"/>
      <c r="S103" s="533"/>
      <c r="T103" s="534" t="str">
        <f t="shared" si="12"/>
        <v/>
      </c>
      <c r="U103" s="534"/>
      <c r="V103" s="534"/>
      <c r="W103" s="534"/>
      <c r="X103" s="535"/>
      <c r="Y103" s="536"/>
      <c r="Z103" s="535"/>
      <c r="AA103" s="536"/>
      <c r="AB103" s="535"/>
      <c r="AC103" s="536"/>
      <c r="AD103" s="535"/>
      <c r="AE103" s="536"/>
      <c r="AF103" s="535"/>
      <c r="AG103" s="536"/>
      <c r="AH103" s="535"/>
      <c r="AI103" s="536"/>
      <c r="AJ103" s="535"/>
      <c r="AK103" s="536"/>
      <c r="AL103" s="540"/>
      <c r="AM103" s="541"/>
      <c r="AN103" s="535"/>
      <c r="AO103" s="560"/>
      <c r="AP103" s="560"/>
      <c r="AQ103" s="536"/>
      <c r="AR103" s="540" t="str">
        <f t="shared" si="13"/>
        <v/>
      </c>
      <c r="AS103" s="541"/>
      <c r="AT103" s="540" t="str">
        <f t="shared" si="14"/>
        <v/>
      </c>
      <c r="AU103" s="542"/>
      <c r="AV103" s="541"/>
      <c r="AW103" s="564"/>
      <c r="AX103" s="565"/>
      <c r="AY103" s="566"/>
      <c r="AZ103" s="564"/>
      <c r="BA103" s="565"/>
      <c r="BB103" s="566"/>
      <c r="BC103" s="543"/>
      <c r="BD103" s="544"/>
      <c r="BE103" s="544"/>
      <c r="BF103" s="544"/>
      <c r="BG103" s="545"/>
      <c r="BI103" s="74" t="str">
        <f>IF(X103=Datos!$AH$2,15,"")</f>
        <v/>
      </c>
      <c r="BJ103" s="74" t="str">
        <f>IF(Z103=Datos!$AI$2,15,"")</f>
        <v/>
      </c>
      <c r="BK103" s="74" t="str">
        <f>IF(AB103=Datos!$AJ$2,15,"")</f>
        <v/>
      </c>
      <c r="BL103" s="74" t="str">
        <f>IF(AD103=Datos!$AK$2,15,"")</f>
        <v/>
      </c>
      <c r="BM103" s="74" t="str">
        <f>IF(AF103=Datos!$AL$2,15,"")</f>
        <v/>
      </c>
      <c r="BN103" s="74" t="str">
        <f>IF(AH103=Datos!$AM$2,15,"")</f>
        <v/>
      </c>
      <c r="BO103" s="74" t="str">
        <f>IF(AJ103=Datos!$AN$2,10,IF(AJ103=Datos!$AN$3,5,IF(AJ103=Datos!$AN$4,"","")))</f>
        <v/>
      </c>
      <c r="BP103" s="74">
        <f t="shared" si="15"/>
        <v>0</v>
      </c>
      <c r="BQ103" s="74" t="str">
        <f>IF(D103="","",IF(BP103&gt;=96,Datos!$AO$2,IF(BP103&gt;=86,Datos!$AO$3,IF(BP103&lt;86,Datos!$AO$4,""))))</f>
        <v/>
      </c>
      <c r="BR103" s="74" t="str">
        <f>IF(AN103="","",IF(AN103=Datos!$AP$2,Datos!$AO$2,IF(AN103=Datos!$AP$3,Datos!$AO$3,IF(AN103=Datos!$AP$4,Datos!$AO$4,""))))</f>
        <v/>
      </c>
      <c r="BS103" s="74" t="str">
        <f t="shared" si="16"/>
        <v/>
      </c>
      <c r="BT103" s="74" t="str">
        <f t="shared" si="17"/>
        <v/>
      </c>
      <c r="BU103" s="74" t="str">
        <f t="shared" si="18"/>
        <v/>
      </c>
      <c r="BV103" s="74" t="str">
        <f t="shared" si="19"/>
        <v/>
      </c>
      <c r="BW103" s="74" t="str">
        <f>IF(BV103=Datos!$AO$2,100,IF(BV103=Datos!$AO$3,50,IF(BV103=Datos!$AO$4,0,"")))</f>
        <v/>
      </c>
      <c r="BX103" s="79"/>
      <c r="BY103" s="79"/>
      <c r="BZ103" s="78"/>
    </row>
    <row r="104" spans="1:78" ht="26.25" customHeight="1">
      <c r="A104" s="10"/>
      <c r="B104" s="11"/>
      <c r="C104" s="11"/>
      <c r="D104" s="533"/>
      <c r="E104" s="533"/>
      <c r="F104" s="533"/>
      <c r="G104" s="533"/>
      <c r="H104" s="533"/>
      <c r="I104" s="533"/>
      <c r="J104" s="533"/>
      <c r="K104" s="533"/>
      <c r="L104" s="533"/>
      <c r="M104" s="533"/>
      <c r="N104" s="533"/>
      <c r="O104" s="533"/>
      <c r="P104" s="533"/>
      <c r="Q104" s="533"/>
      <c r="R104" s="533"/>
      <c r="S104" s="533"/>
      <c r="T104" s="534" t="str">
        <f t="shared" si="12"/>
        <v/>
      </c>
      <c r="U104" s="534"/>
      <c r="V104" s="534"/>
      <c r="W104" s="534"/>
      <c r="X104" s="535"/>
      <c r="Y104" s="536"/>
      <c r="Z104" s="535"/>
      <c r="AA104" s="536"/>
      <c r="AB104" s="535"/>
      <c r="AC104" s="536"/>
      <c r="AD104" s="535"/>
      <c r="AE104" s="536"/>
      <c r="AF104" s="535"/>
      <c r="AG104" s="536"/>
      <c r="AH104" s="535"/>
      <c r="AI104" s="536"/>
      <c r="AJ104" s="535"/>
      <c r="AK104" s="536"/>
      <c r="AL104" s="540" t="str">
        <f t="shared" ref="AL104:AL110" si="20">IF(D104&lt;&gt;"",BQ104,"")</f>
        <v/>
      </c>
      <c r="AM104" s="541"/>
      <c r="AN104" s="535"/>
      <c r="AO104" s="560"/>
      <c r="AP104" s="560"/>
      <c r="AQ104" s="536"/>
      <c r="AR104" s="540" t="str">
        <f t="shared" si="13"/>
        <v/>
      </c>
      <c r="AS104" s="541"/>
      <c r="AT104" s="540" t="str">
        <f t="shared" si="14"/>
        <v/>
      </c>
      <c r="AU104" s="542"/>
      <c r="AV104" s="541"/>
      <c r="AW104" s="564"/>
      <c r="AX104" s="565"/>
      <c r="AY104" s="566"/>
      <c r="AZ104" s="564"/>
      <c r="BA104" s="565"/>
      <c r="BB104" s="566"/>
      <c r="BC104" s="543"/>
      <c r="BD104" s="544"/>
      <c r="BE104" s="544"/>
      <c r="BF104" s="544"/>
      <c r="BG104" s="545"/>
      <c r="BI104" s="74" t="str">
        <f>IF(X104=Datos!$AH$2,15,"")</f>
        <v/>
      </c>
      <c r="BJ104" s="74" t="str">
        <f>IF(Z104=Datos!$AI$2,15,"")</f>
        <v/>
      </c>
      <c r="BK104" s="74" t="str">
        <f>IF(AB104=Datos!$AJ$2,15,"")</f>
        <v/>
      </c>
      <c r="BL104" s="74" t="str">
        <f>IF(AD104=Datos!$AK$2,15,"")</f>
        <v/>
      </c>
      <c r="BM104" s="74" t="str">
        <f>IF(AF104=Datos!$AL$2,15,"")</f>
        <v/>
      </c>
      <c r="BN104" s="74" t="str">
        <f>IF(AH104=Datos!$AM$2,15,"")</f>
        <v/>
      </c>
      <c r="BO104" s="74" t="str">
        <f>IF(AJ104=Datos!$AN$2,10,IF(AJ104=Datos!$AN$3,5,IF(AJ104=Datos!$AN$4,"","")))</f>
        <v/>
      </c>
      <c r="BP104" s="74">
        <f t="shared" si="15"/>
        <v>0</v>
      </c>
      <c r="BQ104" s="74" t="str">
        <f>IF(D104="","",IF(BP104&gt;=96,Datos!$AO$2,IF(BP104&gt;=86,Datos!$AO$3,IF(BP104&lt;86,Datos!$AO$4,""))))</f>
        <v/>
      </c>
      <c r="BR104" s="74" t="str">
        <f>IF(AN104="","",IF(AN104=Datos!$AP$2,Datos!$AO$2,IF(AN104=Datos!$AP$3,Datos!$AO$3,IF(AN104=Datos!$AP$4,Datos!$AO$4,""))))</f>
        <v/>
      </c>
      <c r="BS104" s="74" t="str">
        <f t="shared" si="16"/>
        <v/>
      </c>
      <c r="BT104" s="74" t="str">
        <f t="shared" si="17"/>
        <v/>
      </c>
      <c r="BU104" s="74" t="str">
        <f t="shared" si="18"/>
        <v/>
      </c>
      <c r="BV104" s="74" t="str">
        <f t="shared" si="19"/>
        <v/>
      </c>
      <c r="BW104" s="74" t="str">
        <f>IF(BV104=Datos!$AO$2,100,IF(BV104=Datos!$AO$3,50,IF(BV104=Datos!$AO$4,0,"")))</f>
        <v/>
      </c>
      <c r="BX104" s="79"/>
      <c r="BY104" s="79"/>
      <c r="BZ104" s="78"/>
    </row>
    <row r="105" spans="1:78" ht="26.25" customHeight="1">
      <c r="A105" s="10"/>
      <c r="B105" s="11"/>
      <c r="C105" s="11"/>
      <c r="D105" s="533"/>
      <c r="E105" s="533"/>
      <c r="F105" s="533"/>
      <c r="G105" s="533"/>
      <c r="H105" s="533"/>
      <c r="I105" s="533"/>
      <c r="J105" s="533"/>
      <c r="K105" s="533"/>
      <c r="L105" s="533"/>
      <c r="M105" s="533"/>
      <c r="N105" s="533"/>
      <c r="O105" s="533"/>
      <c r="P105" s="533"/>
      <c r="Q105" s="533"/>
      <c r="R105" s="533"/>
      <c r="S105" s="533"/>
      <c r="T105" s="534" t="str">
        <f t="shared" si="12"/>
        <v/>
      </c>
      <c r="U105" s="534"/>
      <c r="V105" s="534"/>
      <c r="W105" s="534"/>
      <c r="X105" s="535"/>
      <c r="Y105" s="536"/>
      <c r="Z105" s="535"/>
      <c r="AA105" s="536"/>
      <c r="AB105" s="535"/>
      <c r="AC105" s="536"/>
      <c r="AD105" s="535"/>
      <c r="AE105" s="536"/>
      <c r="AF105" s="535"/>
      <c r="AG105" s="536"/>
      <c r="AH105" s="535"/>
      <c r="AI105" s="536"/>
      <c r="AJ105" s="535"/>
      <c r="AK105" s="536"/>
      <c r="AL105" s="540" t="str">
        <f t="shared" si="20"/>
        <v/>
      </c>
      <c r="AM105" s="541"/>
      <c r="AN105" s="535"/>
      <c r="AO105" s="560"/>
      <c r="AP105" s="560"/>
      <c r="AQ105" s="536"/>
      <c r="AR105" s="540" t="str">
        <f t="shared" si="13"/>
        <v/>
      </c>
      <c r="AS105" s="541"/>
      <c r="AT105" s="540" t="str">
        <f t="shared" si="14"/>
        <v/>
      </c>
      <c r="AU105" s="542"/>
      <c r="AV105" s="541"/>
      <c r="AW105" s="564"/>
      <c r="AX105" s="565"/>
      <c r="AY105" s="566"/>
      <c r="AZ105" s="564"/>
      <c r="BA105" s="565"/>
      <c r="BB105" s="566"/>
      <c r="BC105" s="543"/>
      <c r="BD105" s="544"/>
      <c r="BE105" s="544"/>
      <c r="BF105" s="544"/>
      <c r="BG105" s="545"/>
      <c r="BI105" s="74" t="str">
        <f>IF(X105=Datos!$AH$2,15,"")</f>
        <v/>
      </c>
      <c r="BJ105" s="74" t="str">
        <f>IF(Z105=Datos!$AI$2,15,"")</f>
        <v/>
      </c>
      <c r="BK105" s="74" t="str">
        <f>IF(AB105=Datos!$AJ$2,15,"")</f>
        <v/>
      </c>
      <c r="BL105" s="74" t="str">
        <f>IF(AD105=Datos!$AK$2,15,"")</f>
        <v/>
      </c>
      <c r="BM105" s="74" t="str">
        <f>IF(AF105=Datos!$AL$2,15,"")</f>
        <v/>
      </c>
      <c r="BN105" s="74" t="str">
        <f>IF(AH105=Datos!$AM$2,15,"")</f>
        <v/>
      </c>
      <c r="BO105" s="74" t="str">
        <f>IF(AJ105=Datos!$AN$2,10,IF(AJ105=Datos!$AN$3,5,IF(AJ105=Datos!$AN$4,"","")))</f>
        <v/>
      </c>
      <c r="BP105" s="74">
        <f t="shared" si="15"/>
        <v>0</v>
      </c>
      <c r="BQ105" s="74" t="str">
        <f>IF(D105="","",IF(BP105&gt;=96,Datos!$AO$2,IF(BP105&gt;=86,Datos!$AO$3,IF(BP105&lt;86,Datos!$AO$4,""))))</f>
        <v/>
      </c>
      <c r="BR105" s="74" t="str">
        <f>IF(AN105="","",IF(AN105=Datos!$AP$2,Datos!$AO$2,IF(AN105=Datos!$AP$3,Datos!$AO$3,IF(AN105=Datos!$AP$4,Datos!$AO$4,""))))</f>
        <v/>
      </c>
      <c r="BS105" s="74" t="str">
        <f t="shared" si="16"/>
        <v/>
      </c>
      <c r="BT105" s="74" t="str">
        <f t="shared" si="17"/>
        <v/>
      </c>
      <c r="BU105" s="74" t="str">
        <f t="shared" si="18"/>
        <v/>
      </c>
      <c r="BV105" s="74" t="str">
        <f t="shared" si="19"/>
        <v/>
      </c>
      <c r="BW105" s="74" t="str">
        <f>IF(BV105=Datos!$AO$2,100,IF(BV105=Datos!$AO$3,50,IF(BV105=Datos!$AO$4,0,"")))</f>
        <v/>
      </c>
      <c r="BX105" s="79"/>
      <c r="BY105" s="79"/>
      <c r="BZ105" s="78"/>
    </row>
    <row r="106" spans="1:78" ht="26.25" customHeight="1">
      <c r="A106" s="10"/>
      <c r="B106" s="11"/>
      <c r="C106" s="11"/>
      <c r="D106" s="533"/>
      <c r="E106" s="533"/>
      <c r="F106" s="533"/>
      <c r="G106" s="533"/>
      <c r="H106" s="533"/>
      <c r="I106" s="533"/>
      <c r="J106" s="533"/>
      <c r="K106" s="533"/>
      <c r="L106" s="533"/>
      <c r="M106" s="533"/>
      <c r="N106" s="533"/>
      <c r="O106" s="533"/>
      <c r="P106" s="533"/>
      <c r="Q106" s="533"/>
      <c r="R106" s="533"/>
      <c r="S106" s="533"/>
      <c r="T106" s="534" t="str">
        <f t="shared" si="12"/>
        <v/>
      </c>
      <c r="U106" s="534"/>
      <c r="V106" s="534"/>
      <c r="W106" s="534"/>
      <c r="X106" s="535"/>
      <c r="Y106" s="536"/>
      <c r="Z106" s="535"/>
      <c r="AA106" s="536"/>
      <c r="AB106" s="535"/>
      <c r="AC106" s="536"/>
      <c r="AD106" s="535"/>
      <c r="AE106" s="536"/>
      <c r="AF106" s="535"/>
      <c r="AG106" s="536"/>
      <c r="AH106" s="535"/>
      <c r="AI106" s="536"/>
      <c r="AJ106" s="535"/>
      <c r="AK106" s="536"/>
      <c r="AL106" s="540" t="str">
        <f t="shared" si="20"/>
        <v/>
      </c>
      <c r="AM106" s="541"/>
      <c r="AN106" s="535"/>
      <c r="AO106" s="560"/>
      <c r="AP106" s="560"/>
      <c r="AQ106" s="536"/>
      <c r="AR106" s="540" t="str">
        <f t="shared" si="13"/>
        <v/>
      </c>
      <c r="AS106" s="541"/>
      <c r="AT106" s="540" t="str">
        <f t="shared" si="14"/>
        <v/>
      </c>
      <c r="AU106" s="542"/>
      <c r="AV106" s="541"/>
      <c r="AW106" s="564"/>
      <c r="AX106" s="565"/>
      <c r="AY106" s="566"/>
      <c r="AZ106" s="564"/>
      <c r="BA106" s="565"/>
      <c r="BB106" s="566"/>
      <c r="BC106" s="543"/>
      <c r="BD106" s="544"/>
      <c r="BE106" s="544"/>
      <c r="BF106" s="544"/>
      <c r="BG106" s="545"/>
      <c r="BI106" s="74" t="str">
        <f>IF(X106=Datos!$AH$2,15,"")</f>
        <v/>
      </c>
      <c r="BJ106" s="74" t="str">
        <f>IF(Z106=Datos!$AI$2,15,"")</f>
        <v/>
      </c>
      <c r="BK106" s="74" t="str">
        <f>IF(AB106=Datos!$AJ$2,15,"")</f>
        <v/>
      </c>
      <c r="BL106" s="74" t="str">
        <f>IF(AD106=Datos!$AK$2,15,"")</f>
        <v/>
      </c>
      <c r="BM106" s="74" t="str">
        <f>IF(AF106=Datos!$AL$2,15,"")</f>
        <v/>
      </c>
      <c r="BN106" s="74" t="str">
        <f>IF(AH106=Datos!$AM$2,15,"")</f>
        <v/>
      </c>
      <c r="BO106" s="74" t="str">
        <f>IF(AJ106=Datos!$AN$2,10,IF(AJ106=Datos!$AN$3,5,IF(AJ106=Datos!$AN$4,"","")))</f>
        <v/>
      </c>
      <c r="BP106" s="74">
        <f t="shared" si="15"/>
        <v>0</v>
      </c>
      <c r="BQ106" s="74" t="str">
        <f>IF(D106="","",IF(BP106&gt;=96,Datos!$AO$2,IF(BP106&gt;=86,Datos!$AO$3,IF(BP106&lt;86,Datos!$AO$4,""))))</f>
        <v/>
      </c>
      <c r="BR106" s="74" t="str">
        <f>IF(AN106="","",IF(AN106=Datos!$AP$2,Datos!$AO$2,IF(AN106=Datos!$AP$3,Datos!$AO$3,IF(AN106=Datos!$AP$4,Datos!$AO$4,""))))</f>
        <v/>
      </c>
      <c r="BS106" s="74" t="str">
        <f t="shared" si="16"/>
        <v/>
      </c>
      <c r="BT106" s="74" t="str">
        <f t="shared" si="17"/>
        <v/>
      </c>
      <c r="BU106" s="74" t="str">
        <f t="shared" si="18"/>
        <v/>
      </c>
      <c r="BV106" s="74" t="str">
        <f t="shared" si="19"/>
        <v/>
      </c>
      <c r="BW106" s="74" t="str">
        <f>IF(BV106=Datos!$AO$2,100,IF(BV106=Datos!$AO$3,50,IF(BV106=Datos!$AO$4,0,"")))</f>
        <v/>
      </c>
      <c r="BX106" s="79"/>
      <c r="BY106" s="79"/>
      <c r="BZ106" s="78"/>
    </row>
    <row r="107" spans="1:78" ht="26.25" customHeight="1">
      <c r="A107" s="10"/>
      <c r="B107" s="11"/>
      <c r="C107" s="11"/>
      <c r="D107" s="533"/>
      <c r="E107" s="533"/>
      <c r="F107" s="533"/>
      <c r="G107" s="533"/>
      <c r="H107" s="533"/>
      <c r="I107" s="533"/>
      <c r="J107" s="533"/>
      <c r="K107" s="533"/>
      <c r="L107" s="533"/>
      <c r="M107" s="533"/>
      <c r="N107" s="533"/>
      <c r="O107" s="533"/>
      <c r="P107" s="533"/>
      <c r="Q107" s="533"/>
      <c r="R107" s="533"/>
      <c r="S107" s="533"/>
      <c r="T107" s="534" t="str">
        <f t="shared" si="12"/>
        <v/>
      </c>
      <c r="U107" s="534"/>
      <c r="V107" s="534"/>
      <c r="W107" s="534"/>
      <c r="X107" s="535"/>
      <c r="Y107" s="536"/>
      <c r="Z107" s="535"/>
      <c r="AA107" s="536"/>
      <c r="AB107" s="535"/>
      <c r="AC107" s="536"/>
      <c r="AD107" s="535"/>
      <c r="AE107" s="536"/>
      <c r="AF107" s="535"/>
      <c r="AG107" s="536"/>
      <c r="AH107" s="535"/>
      <c r="AI107" s="536"/>
      <c r="AJ107" s="535"/>
      <c r="AK107" s="536"/>
      <c r="AL107" s="540" t="str">
        <f t="shared" si="20"/>
        <v/>
      </c>
      <c r="AM107" s="541"/>
      <c r="AN107" s="535"/>
      <c r="AO107" s="560"/>
      <c r="AP107" s="560"/>
      <c r="AQ107" s="536"/>
      <c r="AR107" s="540" t="str">
        <f t="shared" si="13"/>
        <v/>
      </c>
      <c r="AS107" s="541"/>
      <c r="AT107" s="540" t="str">
        <f t="shared" si="14"/>
        <v/>
      </c>
      <c r="AU107" s="542"/>
      <c r="AV107" s="541"/>
      <c r="AW107" s="564"/>
      <c r="AX107" s="565"/>
      <c r="AY107" s="566"/>
      <c r="AZ107" s="564"/>
      <c r="BA107" s="565"/>
      <c r="BB107" s="566"/>
      <c r="BC107" s="543"/>
      <c r="BD107" s="544"/>
      <c r="BE107" s="544"/>
      <c r="BF107" s="544"/>
      <c r="BG107" s="545"/>
      <c r="BI107" s="74" t="str">
        <f>IF(X107=Datos!$AH$2,15,"")</f>
        <v/>
      </c>
      <c r="BJ107" s="74" t="str">
        <f>IF(Z107=Datos!$AI$2,15,"")</f>
        <v/>
      </c>
      <c r="BK107" s="74" t="str">
        <f>IF(AB107=Datos!$AJ$2,15,"")</f>
        <v/>
      </c>
      <c r="BL107" s="74" t="str">
        <f>IF(AD107=Datos!$AK$2,15,"")</f>
        <v/>
      </c>
      <c r="BM107" s="74" t="str">
        <f>IF(AF107=Datos!$AL$2,15,"")</f>
        <v/>
      </c>
      <c r="BN107" s="74" t="str">
        <f>IF(AH107=Datos!$AM$2,15,"")</f>
        <v/>
      </c>
      <c r="BO107" s="74" t="str">
        <f>IF(AJ107=Datos!$AN$2,10,IF(AJ107=Datos!$AN$3,5,IF(AJ107=Datos!$AN$4,"","")))</f>
        <v/>
      </c>
      <c r="BP107" s="74">
        <f t="shared" si="15"/>
        <v>0</v>
      </c>
      <c r="BQ107" s="74" t="str">
        <f>IF(D107="","",IF(BP107&gt;=96,Datos!$AO$2,IF(BP107&gt;=86,Datos!$AO$3,IF(BP107&lt;86,Datos!$AO$4,""))))</f>
        <v/>
      </c>
      <c r="BR107" s="74" t="str">
        <f>IF(AN107="","",IF(AN107=Datos!$AP$2,Datos!$AO$2,IF(AN107=Datos!$AP$3,Datos!$AO$3,IF(AN107=Datos!$AP$4,Datos!$AO$4,""))))</f>
        <v/>
      </c>
      <c r="BS107" s="74" t="str">
        <f t="shared" si="16"/>
        <v/>
      </c>
      <c r="BT107" s="74" t="str">
        <f t="shared" si="17"/>
        <v/>
      </c>
      <c r="BU107" s="74" t="str">
        <f t="shared" si="18"/>
        <v/>
      </c>
      <c r="BV107" s="74" t="str">
        <f t="shared" si="19"/>
        <v/>
      </c>
      <c r="BW107" s="74" t="str">
        <f>IF(BV107=Datos!$AO$2,100,IF(BV107=Datos!$AO$3,50,IF(BV107=Datos!$AO$4,0,"")))</f>
        <v/>
      </c>
      <c r="BX107" s="79"/>
      <c r="BY107" s="79"/>
      <c r="BZ107" s="78"/>
    </row>
    <row r="108" spans="1:78" ht="26.25" customHeight="1">
      <c r="A108" s="10"/>
      <c r="B108" s="11"/>
      <c r="C108" s="11"/>
      <c r="D108" s="533"/>
      <c r="E108" s="533"/>
      <c r="F108" s="533"/>
      <c r="G108" s="533"/>
      <c r="H108" s="533"/>
      <c r="I108" s="533"/>
      <c r="J108" s="533"/>
      <c r="K108" s="533"/>
      <c r="L108" s="533"/>
      <c r="M108" s="533"/>
      <c r="N108" s="533"/>
      <c r="O108" s="533"/>
      <c r="P108" s="533"/>
      <c r="Q108" s="533"/>
      <c r="R108" s="533"/>
      <c r="S108" s="533"/>
      <c r="T108" s="534" t="str">
        <f t="shared" si="12"/>
        <v/>
      </c>
      <c r="U108" s="534"/>
      <c r="V108" s="534"/>
      <c r="W108" s="534"/>
      <c r="X108" s="535"/>
      <c r="Y108" s="536"/>
      <c r="Z108" s="535"/>
      <c r="AA108" s="536"/>
      <c r="AB108" s="535"/>
      <c r="AC108" s="536"/>
      <c r="AD108" s="535"/>
      <c r="AE108" s="536"/>
      <c r="AF108" s="535"/>
      <c r="AG108" s="536"/>
      <c r="AH108" s="535"/>
      <c r="AI108" s="536"/>
      <c r="AJ108" s="535"/>
      <c r="AK108" s="536"/>
      <c r="AL108" s="540" t="str">
        <f t="shared" si="20"/>
        <v/>
      </c>
      <c r="AM108" s="541"/>
      <c r="AN108" s="535"/>
      <c r="AO108" s="560"/>
      <c r="AP108" s="560"/>
      <c r="AQ108" s="536"/>
      <c r="AR108" s="540" t="str">
        <f t="shared" si="13"/>
        <v/>
      </c>
      <c r="AS108" s="541"/>
      <c r="AT108" s="540" t="str">
        <f t="shared" si="14"/>
        <v/>
      </c>
      <c r="AU108" s="542"/>
      <c r="AV108" s="541"/>
      <c r="AW108" s="564"/>
      <c r="AX108" s="565"/>
      <c r="AY108" s="566"/>
      <c r="AZ108" s="564"/>
      <c r="BA108" s="565"/>
      <c r="BB108" s="566"/>
      <c r="BC108" s="543"/>
      <c r="BD108" s="544"/>
      <c r="BE108" s="544"/>
      <c r="BF108" s="544"/>
      <c r="BG108" s="545"/>
      <c r="BI108" s="74" t="str">
        <f>IF(X108=Datos!$AH$2,15,"")</f>
        <v/>
      </c>
      <c r="BJ108" s="74" t="str">
        <f>IF(Z108=Datos!$AI$2,15,"")</f>
        <v/>
      </c>
      <c r="BK108" s="74" t="str">
        <f>IF(AB108=Datos!$AJ$2,15,"")</f>
        <v/>
      </c>
      <c r="BL108" s="74" t="str">
        <f>IF(AD108=Datos!$AK$2,15,"")</f>
        <v/>
      </c>
      <c r="BM108" s="74" t="str">
        <f>IF(AF108=Datos!$AL$2,15,"")</f>
        <v/>
      </c>
      <c r="BN108" s="74" t="str">
        <f>IF(AH108=Datos!$AM$2,15,"")</f>
        <v/>
      </c>
      <c r="BO108" s="74" t="str">
        <f>IF(AJ108=Datos!$AN$2,10,IF(AJ108=Datos!$AN$3,5,IF(AJ108=Datos!$AN$4,"","")))</f>
        <v/>
      </c>
      <c r="BP108" s="74">
        <f t="shared" si="15"/>
        <v>0</v>
      </c>
      <c r="BQ108" s="74" t="str">
        <f>IF(D108="","",IF(BP108&gt;=96,Datos!$AO$2,IF(BP108&gt;=86,Datos!$AO$3,IF(BP108&lt;86,Datos!$AO$4,""))))</f>
        <v/>
      </c>
      <c r="BR108" s="74" t="str">
        <f>IF(AN108="","",IF(AN108=Datos!$AP$2,Datos!$AO$2,IF(AN108=Datos!$AP$3,Datos!$AO$3,IF(AN108=Datos!$AP$4,Datos!$AO$4,""))))</f>
        <v/>
      </c>
      <c r="BS108" s="74" t="str">
        <f t="shared" si="16"/>
        <v/>
      </c>
      <c r="BT108" s="74" t="str">
        <f t="shared" si="17"/>
        <v/>
      </c>
      <c r="BU108" s="74" t="str">
        <f t="shared" si="18"/>
        <v/>
      </c>
      <c r="BV108" s="74" t="str">
        <f t="shared" si="19"/>
        <v/>
      </c>
      <c r="BW108" s="74" t="str">
        <f>IF(BV108=Datos!$AO$2,100,IF(BV108=Datos!$AO$3,50,IF(BV108=Datos!$AO$4,0,"")))</f>
        <v/>
      </c>
      <c r="BX108" s="79"/>
      <c r="BY108" s="79"/>
      <c r="BZ108" s="78"/>
    </row>
    <row r="109" spans="1:78" ht="26.25" customHeight="1">
      <c r="A109" s="10"/>
      <c r="B109" s="11"/>
      <c r="C109" s="11"/>
      <c r="D109" s="533"/>
      <c r="E109" s="533"/>
      <c r="F109" s="533"/>
      <c r="G109" s="533"/>
      <c r="H109" s="533"/>
      <c r="I109" s="533"/>
      <c r="J109" s="533"/>
      <c r="K109" s="533"/>
      <c r="L109" s="533"/>
      <c r="M109" s="533"/>
      <c r="N109" s="533"/>
      <c r="O109" s="533"/>
      <c r="P109" s="533"/>
      <c r="Q109" s="533"/>
      <c r="R109" s="533"/>
      <c r="S109" s="533"/>
      <c r="T109" s="534" t="str">
        <f t="shared" si="12"/>
        <v/>
      </c>
      <c r="U109" s="534"/>
      <c r="V109" s="534"/>
      <c r="W109" s="534"/>
      <c r="X109" s="535"/>
      <c r="Y109" s="536"/>
      <c r="Z109" s="535"/>
      <c r="AA109" s="536"/>
      <c r="AB109" s="535"/>
      <c r="AC109" s="536"/>
      <c r="AD109" s="535"/>
      <c r="AE109" s="536"/>
      <c r="AF109" s="535"/>
      <c r="AG109" s="536"/>
      <c r="AH109" s="535"/>
      <c r="AI109" s="536"/>
      <c r="AJ109" s="535"/>
      <c r="AK109" s="536"/>
      <c r="AL109" s="540" t="str">
        <f t="shared" si="20"/>
        <v/>
      </c>
      <c r="AM109" s="541"/>
      <c r="AN109" s="535"/>
      <c r="AO109" s="560"/>
      <c r="AP109" s="560"/>
      <c r="AQ109" s="536"/>
      <c r="AR109" s="540" t="str">
        <f t="shared" si="13"/>
        <v/>
      </c>
      <c r="AS109" s="541"/>
      <c r="AT109" s="540" t="str">
        <f t="shared" si="14"/>
        <v/>
      </c>
      <c r="AU109" s="542"/>
      <c r="AV109" s="541"/>
      <c r="AW109" s="564"/>
      <c r="AX109" s="565"/>
      <c r="AY109" s="566"/>
      <c r="AZ109" s="564"/>
      <c r="BA109" s="565"/>
      <c r="BB109" s="566"/>
      <c r="BC109" s="543"/>
      <c r="BD109" s="544"/>
      <c r="BE109" s="544"/>
      <c r="BF109" s="544"/>
      <c r="BG109" s="545"/>
      <c r="BI109" s="74" t="str">
        <f>IF(X109=Datos!$AH$2,15,"")</f>
        <v/>
      </c>
      <c r="BJ109" s="74" t="str">
        <f>IF(Z109=Datos!$AI$2,15,"")</f>
        <v/>
      </c>
      <c r="BK109" s="74" t="str">
        <f>IF(AB109=Datos!$AJ$2,15,"")</f>
        <v/>
      </c>
      <c r="BL109" s="74" t="str">
        <f>IF(AD109=Datos!$AK$2,15,"")</f>
        <v/>
      </c>
      <c r="BM109" s="74" t="str">
        <f>IF(AF109=Datos!$AL$2,15,"")</f>
        <v/>
      </c>
      <c r="BN109" s="74" t="str">
        <f>IF(AH109=Datos!$AM$2,15,"")</f>
        <v/>
      </c>
      <c r="BO109" s="74" t="str">
        <f>IF(AJ109=Datos!$AN$2,10,IF(AJ109=Datos!$AN$3,5,IF(AJ109=Datos!$AN$4,"","")))</f>
        <v/>
      </c>
      <c r="BP109" s="74">
        <f t="shared" si="15"/>
        <v>0</v>
      </c>
      <c r="BQ109" s="74" t="str">
        <f>IF(D109="","",IF(BP109&gt;=96,Datos!$AO$2,IF(BP109&gt;=86,Datos!$AO$3,IF(BP109&lt;86,Datos!$AO$4,""))))</f>
        <v/>
      </c>
      <c r="BR109" s="74" t="str">
        <f>IF(AN109="","",IF(AN109=Datos!$AP$2,Datos!$AO$2,IF(AN109=Datos!$AP$3,Datos!$AO$3,IF(AN109=Datos!$AP$4,Datos!$AO$4,""))))</f>
        <v/>
      </c>
      <c r="BS109" s="74" t="str">
        <f t="shared" si="16"/>
        <v/>
      </c>
      <c r="BT109" s="74" t="str">
        <f t="shared" si="17"/>
        <v/>
      </c>
      <c r="BU109" s="74" t="str">
        <f t="shared" si="18"/>
        <v/>
      </c>
      <c r="BV109" s="74" t="str">
        <f t="shared" si="19"/>
        <v/>
      </c>
      <c r="BW109" s="74" t="str">
        <f>IF(BV109=Datos!$AO$2,100,IF(BV109=Datos!$AO$3,50,IF(BV109=Datos!$AO$4,0,"")))</f>
        <v/>
      </c>
      <c r="BX109" s="79"/>
      <c r="BY109" s="79"/>
      <c r="BZ109" s="78"/>
    </row>
    <row r="110" spans="1:78" ht="26.25" customHeight="1">
      <c r="A110" s="10"/>
      <c r="B110" s="11"/>
      <c r="C110" s="11"/>
      <c r="D110" s="533"/>
      <c r="E110" s="533"/>
      <c r="F110" s="533"/>
      <c r="G110" s="533"/>
      <c r="H110" s="533"/>
      <c r="I110" s="533"/>
      <c r="J110" s="533"/>
      <c r="K110" s="533"/>
      <c r="L110" s="533"/>
      <c r="M110" s="533"/>
      <c r="N110" s="533"/>
      <c r="O110" s="533"/>
      <c r="P110" s="533"/>
      <c r="Q110" s="533"/>
      <c r="R110" s="533"/>
      <c r="S110" s="533"/>
      <c r="T110" s="534" t="str">
        <f t="shared" si="12"/>
        <v/>
      </c>
      <c r="U110" s="534"/>
      <c r="V110" s="534"/>
      <c r="W110" s="534"/>
      <c r="X110" s="535"/>
      <c r="Y110" s="536"/>
      <c r="Z110" s="535"/>
      <c r="AA110" s="536"/>
      <c r="AB110" s="535"/>
      <c r="AC110" s="536"/>
      <c r="AD110" s="535"/>
      <c r="AE110" s="536"/>
      <c r="AF110" s="535"/>
      <c r="AG110" s="536"/>
      <c r="AH110" s="535"/>
      <c r="AI110" s="536"/>
      <c r="AJ110" s="535"/>
      <c r="AK110" s="536"/>
      <c r="AL110" s="540" t="str">
        <f t="shared" si="20"/>
        <v/>
      </c>
      <c r="AM110" s="541"/>
      <c r="AN110" s="535"/>
      <c r="AO110" s="560"/>
      <c r="AP110" s="560"/>
      <c r="AQ110" s="536"/>
      <c r="AR110" s="540" t="str">
        <f t="shared" si="13"/>
        <v/>
      </c>
      <c r="AS110" s="541"/>
      <c r="AT110" s="540" t="str">
        <f t="shared" si="14"/>
        <v/>
      </c>
      <c r="AU110" s="542"/>
      <c r="AV110" s="541"/>
      <c r="AW110" s="567"/>
      <c r="AX110" s="568"/>
      <c r="AY110" s="569"/>
      <c r="AZ110" s="567"/>
      <c r="BA110" s="568"/>
      <c r="BB110" s="569"/>
      <c r="BC110" s="543"/>
      <c r="BD110" s="544"/>
      <c r="BE110" s="544"/>
      <c r="BF110" s="544"/>
      <c r="BG110" s="545"/>
      <c r="BI110" s="74" t="str">
        <f>IF(X110=Datos!$AH$2,15,"")</f>
        <v/>
      </c>
      <c r="BJ110" s="74" t="str">
        <f>IF(Z110=Datos!$AI$2,15,"")</f>
        <v/>
      </c>
      <c r="BK110" s="74" t="str">
        <f>IF(AB110=Datos!$AJ$2,15,"")</f>
        <v/>
      </c>
      <c r="BL110" s="74" t="str">
        <f>IF(AD110=Datos!$AK$2,15,"")</f>
        <v/>
      </c>
      <c r="BM110" s="74" t="str">
        <f>IF(AF110=Datos!$AL$2,15,"")</f>
        <v/>
      </c>
      <c r="BN110" s="74" t="str">
        <f>IF(AH110=Datos!$AM$2,15,"")</f>
        <v/>
      </c>
      <c r="BO110" s="74" t="str">
        <f>IF(AJ110=Datos!$AN$2,10,IF(AJ110=Datos!$AN$3,5,IF(AJ110=Datos!$AN$4,"","")))</f>
        <v/>
      </c>
      <c r="BP110" s="74">
        <f t="shared" si="15"/>
        <v>0</v>
      </c>
      <c r="BQ110" s="74" t="str">
        <f>IF(D110="","",IF(BP110&gt;=96,Datos!$AO$2,IF(BP110&gt;=86,Datos!$AO$3,IF(BP110&lt;86,Datos!$AO$4,""))))</f>
        <v/>
      </c>
      <c r="BR110" s="74" t="str">
        <f>IF(AN110="","",IF(AN110=Datos!$AP$2,Datos!$AO$2,IF(AN110=Datos!$AP$3,Datos!$AO$3,IF(AN110=Datos!$AP$4,Datos!$AO$4,""))))</f>
        <v/>
      </c>
      <c r="BS110" s="74" t="str">
        <f t="shared" si="16"/>
        <v/>
      </c>
      <c r="BT110" s="74" t="str">
        <f t="shared" si="17"/>
        <v/>
      </c>
      <c r="BU110" s="74" t="str">
        <f t="shared" si="18"/>
        <v/>
      </c>
      <c r="BV110" s="74" t="str">
        <f t="shared" si="19"/>
        <v/>
      </c>
      <c r="BW110" s="74" t="str">
        <f>IF(BV110=Datos!$AO$2,100,IF(BV110=Datos!$AO$3,50,IF(BV110=Datos!$AO$4,0,"")))</f>
        <v/>
      </c>
      <c r="BX110" s="79"/>
      <c r="BY110" s="79"/>
      <c r="BZ110" s="78"/>
    </row>
    <row r="111" spans="1:78" ht="15" customHeight="1">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27"/>
      <c r="BG111" s="13"/>
      <c r="BI111" s="73"/>
      <c r="BJ111" s="73"/>
      <c r="BK111" s="73"/>
      <c r="BL111" s="73"/>
      <c r="BM111" s="73"/>
      <c r="BN111" s="73"/>
      <c r="BO111" s="73" t="s">
        <v>79</v>
      </c>
      <c r="BP111" s="73">
        <f>IF(COUNTA(D101:D110)=0,0,SUM(BP101:BP110)/(COUNTA(D101:D110)))</f>
        <v>0</v>
      </c>
      <c r="BV111" s="74" t="s">
        <v>254</v>
      </c>
      <c r="BW111" s="74">
        <f>IF(COUNTA(D101:D110)=0,0,SUM(BW101:BW110)/(COUNTA(D101:S110)))</f>
        <v>0</v>
      </c>
      <c r="BX111" s="77" t="str">
        <f>IF(BW111="","",IF(BW111=100,Datos!$AO$2,IF(BW111&gt;=50,Datos!$AO$3,Datos!$AO$4)))</f>
        <v>Débil</v>
      </c>
      <c r="BY111" s="77" t="str">
        <f>IF(AZ101="","",AZ101)</f>
        <v/>
      </c>
      <c r="BZ111" s="77" t="str">
        <f>IF(OR(BX111="",BY111=""),"",IF($AK$12=1,0,IF(AND(BX111=Datos!$AO$2,BY111=Datos!$AR$2),2,IF(AND(BX111=Datos!$AO$2,BY111=Datos!$AR$3),1,IF(AND(BX111=Datos!$AO$2,BY111=Datos!$AR$4),0,IF(AND(BX111=Datos!$AO$3,BY111=Datos!$AR$2),1,IF(AND(BX111=Datos!$AO$3,BY111=Datos!$AR$3),0,IF(AND(BX111=Datos!$AO$3,BY111=Datos!$AR$4),0,IF(BX111=Datos!$AO$4,0,"")))))))))</f>
        <v/>
      </c>
    </row>
    <row r="112" spans="1:78" ht="15" customHeight="1" thickBot="1">
      <c r="A112" s="3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8"/>
    </row>
    <row r="113" spans="1:73" ht="32.25" customHeight="1" thickBot="1">
      <c r="A113" s="546" t="str">
        <f>IF(AK12=Datos!$A$6,"VALORACIÓN DE LA OPORTUNIDAD","VALORACIÓN DEL RIESGO")</f>
        <v>VALORACIÓN DEL RIESGO</v>
      </c>
      <c r="B113" s="547"/>
      <c r="C113" s="547"/>
      <c r="D113" s="547"/>
      <c r="E113" s="547"/>
      <c r="F113" s="547"/>
      <c r="G113" s="547"/>
      <c r="H113" s="547"/>
      <c r="I113" s="547"/>
      <c r="J113" s="548"/>
      <c r="K113" s="20"/>
      <c r="L113" s="20"/>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9"/>
      <c r="BO113" s="6" t="s">
        <v>79</v>
      </c>
      <c r="BP113" s="6">
        <f>IF(COUNTA(D101:S110)=0,0,SUM(BP101:BP105)/(COUNTA(D101:S110)))</f>
        <v>0</v>
      </c>
    </row>
    <row r="114" spans="1:73" ht="27" customHeight="1">
      <c r="A114" s="41"/>
      <c r="B114" s="130"/>
      <c r="C114" s="130"/>
      <c r="D114" s="130"/>
      <c r="E114" s="130"/>
      <c r="F114" s="130"/>
      <c r="G114" s="130"/>
      <c r="H114" s="130"/>
      <c r="I114" s="130"/>
      <c r="J114" s="130"/>
      <c r="K114" s="12"/>
      <c r="L114" s="12"/>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3"/>
    </row>
    <row r="115" spans="1:73" ht="21" customHeight="1">
      <c r="A115" s="41"/>
      <c r="B115" s="130"/>
      <c r="C115" s="130"/>
      <c r="D115" s="130"/>
      <c r="E115" s="130"/>
      <c r="F115" s="130"/>
      <c r="G115" s="130"/>
      <c r="H115" s="130"/>
      <c r="I115" s="130"/>
      <c r="J115" s="130"/>
      <c r="K115" s="12"/>
      <c r="L115" s="12"/>
      <c r="M115" s="11"/>
      <c r="N115" s="11"/>
      <c r="O115" s="11"/>
      <c r="P115" s="11"/>
      <c r="Q115" s="11"/>
      <c r="R115" s="11"/>
      <c r="S115" s="11"/>
      <c r="T115" s="11"/>
      <c r="U115" s="549" t="str">
        <f>IF(AK12=Datos!$A$6,"Número máximo de cuadrantes a aumentar","Número máximo de cuadrantes a disminuir")</f>
        <v>Número máximo de cuadrantes a disminuir</v>
      </c>
      <c r="V115" s="550"/>
      <c r="W115" s="551"/>
      <c r="X115" s="551"/>
      <c r="Y115" s="551"/>
      <c r="Z115" s="551"/>
      <c r="AA115" s="551"/>
      <c r="AB115" s="551"/>
      <c r="AC115" s="551"/>
      <c r="AD115" s="551"/>
      <c r="AE115" s="551"/>
      <c r="AF115" s="551"/>
      <c r="AG115" s="551"/>
      <c r="AH115" s="551"/>
      <c r="AI115" s="551"/>
      <c r="AJ115" s="551"/>
      <c r="AK115" s="552"/>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3"/>
    </row>
    <row r="116" spans="1:73">
      <c r="A116" s="41"/>
      <c r="B116" s="130"/>
      <c r="C116" s="130"/>
      <c r="D116" s="130"/>
      <c r="E116" s="130"/>
      <c r="F116" s="130"/>
      <c r="G116" s="130"/>
      <c r="H116" s="130"/>
      <c r="I116" s="130"/>
      <c r="J116" s="130"/>
      <c r="K116" s="12"/>
      <c r="L116" s="12"/>
      <c r="M116" s="11"/>
      <c r="N116" s="11"/>
      <c r="O116" s="11"/>
      <c r="P116" s="11"/>
      <c r="Q116" s="11"/>
      <c r="R116" s="11"/>
      <c r="S116" s="11"/>
      <c r="T116" s="11"/>
      <c r="U116" s="553" t="s">
        <v>72</v>
      </c>
      <c r="V116" s="554"/>
      <c r="W116" s="554"/>
      <c r="X116" s="554"/>
      <c r="Y116" s="554"/>
      <c r="Z116" s="555">
        <f>IF(COUNTA(D86:D95)=0,0,IF(BZ96=0,0,BZ96))</f>
        <v>2</v>
      </c>
      <c r="AA116" s="556"/>
      <c r="AB116" s="11"/>
      <c r="AC116" s="11"/>
      <c r="AD116" s="11"/>
      <c r="AE116" s="557" t="s">
        <v>71</v>
      </c>
      <c r="AF116" s="557"/>
      <c r="AG116" s="557"/>
      <c r="AH116" s="557"/>
      <c r="AI116" s="558"/>
      <c r="AJ116" s="559">
        <f>IF(COUNTA(D101:D110)=0,0,IF(BZ111=0,0,BZ111))</f>
        <v>0</v>
      </c>
      <c r="AK116" s="559"/>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3"/>
    </row>
    <row r="117" spans="1:73">
      <c r="A117" s="41"/>
      <c r="B117" s="130"/>
      <c r="C117" s="130"/>
      <c r="D117" s="130"/>
      <c r="E117" s="130"/>
      <c r="F117" s="130"/>
      <c r="G117" s="130"/>
      <c r="H117" s="130"/>
      <c r="I117" s="130"/>
      <c r="J117" s="130"/>
      <c r="K117" s="12"/>
      <c r="L117" s="12"/>
      <c r="M117" s="11"/>
      <c r="N117" s="11"/>
      <c r="O117" s="11"/>
      <c r="P117" s="11"/>
      <c r="Q117" s="11"/>
      <c r="R117" s="11"/>
      <c r="S117" s="11"/>
      <c r="T117" s="11"/>
      <c r="U117" s="42"/>
      <c r="V117" s="42"/>
      <c r="W117" s="42"/>
      <c r="X117" s="42"/>
      <c r="Y117" s="42"/>
      <c r="Z117" s="43"/>
      <c r="AA117" s="43"/>
      <c r="AB117" s="11"/>
      <c r="AC117" s="11"/>
      <c r="AD117" s="11"/>
      <c r="AE117" s="43"/>
      <c r="AF117" s="43"/>
      <c r="AG117" s="43"/>
      <c r="AH117" s="43"/>
      <c r="AI117" s="43"/>
      <c r="AJ117" s="43"/>
      <c r="AK117" s="43"/>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3"/>
    </row>
    <row r="118" spans="1:73" ht="14.45" customHeight="1">
      <c r="A118" s="41"/>
      <c r="B118" s="130"/>
      <c r="C118" s="130"/>
      <c r="D118" s="130"/>
      <c r="E118" s="130"/>
      <c r="F118" s="130"/>
      <c r="G118" s="130"/>
      <c r="H118" s="130"/>
      <c r="I118" s="130"/>
      <c r="J118" s="130"/>
      <c r="K118" s="12"/>
      <c r="L118" s="12"/>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3"/>
    </row>
    <row r="119" spans="1:73">
      <c r="A119" s="41"/>
      <c r="B119" s="130"/>
      <c r="C119" s="130"/>
      <c r="D119" s="130"/>
      <c r="E119" s="130"/>
      <c r="F119" s="130"/>
      <c r="G119" s="130"/>
      <c r="H119" s="130"/>
      <c r="I119" s="130"/>
      <c r="J119" s="130"/>
      <c r="K119" s="12"/>
      <c r="L119" s="12"/>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3"/>
    </row>
    <row r="120" spans="1:73" ht="14.45" customHeight="1">
      <c r="A120" s="1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530" t="s">
        <v>50</v>
      </c>
      <c r="AA120" s="530"/>
      <c r="AB120" s="530"/>
      <c r="AC120" s="530"/>
      <c r="AD120" s="530"/>
      <c r="AE120" s="530"/>
      <c r="AF120" s="530"/>
      <c r="AG120" s="530"/>
      <c r="AH120" s="530"/>
      <c r="AI120" s="530"/>
      <c r="AJ120" s="530"/>
      <c r="AK120" s="530"/>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3"/>
      <c r="BK120" s="531" t="s">
        <v>122</v>
      </c>
      <c r="BL120" s="531"/>
      <c r="BM120" s="531"/>
    </row>
    <row r="121" spans="1:73" ht="14.45" customHeight="1">
      <c r="A121" s="10"/>
      <c r="B121" s="11"/>
      <c r="C121" s="11"/>
      <c r="D121" s="532" t="s">
        <v>51</v>
      </c>
      <c r="E121" s="532"/>
      <c r="F121" s="532"/>
      <c r="G121" s="532"/>
      <c r="H121" s="11"/>
      <c r="I121" s="11"/>
      <c r="J121" s="11"/>
      <c r="K121" s="11"/>
      <c r="L121" s="11"/>
      <c r="M121" s="11"/>
      <c r="N121" s="11"/>
      <c r="O121" s="11"/>
      <c r="P121" s="11"/>
      <c r="Q121" s="11"/>
      <c r="R121" s="11"/>
      <c r="S121" s="11"/>
      <c r="T121" s="11"/>
      <c r="U121" s="11"/>
      <c r="V121" s="11"/>
      <c r="W121" s="11"/>
      <c r="X121" s="11"/>
      <c r="Y121" s="11"/>
      <c r="Z121" s="2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3"/>
      <c r="BK121" s="531"/>
      <c r="BL121" s="531"/>
      <c r="BM121" s="531"/>
      <c r="BN121" s="25"/>
      <c r="BO121" s="25"/>
      <c r="BP121" s="531" t="s">
        <v>82</v>
      </c>
      <c r="BQ121" s="531" t="s">
        <v>83</v>
      </c>
      <c r="BS121" s="6" t="s">
        <v>88</v>
      </c>
    </row>
    <row r="122" spans="1:73" ht="14.45" customHeight="1">
      <c r="A122" s="10"/>
      <c r="B122" s="11"/>
      <c r="C122" s="11"/>
      <c r="D122" s="11"/>
      <c r="E122" s="11"/>
      <c r="F122" s="11"/>
      <c r="G122" s="11"/>
      <c r="H122" s="11"/>
      <c r="I122" s="11"/>
      <c r="J122" s="11"/>
      <c r="K122" s="11"/>
      <c r="L122" s="11"/>
      <c r="M122" s="11"/>
      <c r="N122" s="11"/>
      <c r="O122" s="11"/>
      <c r="P122" s="11"/>
      <c r="Q122" s="11"/>
      <c r="R122" s="497" t="str">
        <f>Datos!O2</f>
        <v>Rara vez (1)</v>
      </c>
      <c r="S122" s="497"/>
      <c r="T122" s="497"/>
      <c r="U122" s="497"/>
      <c r="V122" s="497"/>
      <c r="W122" s="497"/>
      <c r="X122" s="11"/>
      <c r="Y122" s="11"/>
      <c r="Z122" s="11"/>
      <c r="AA122" s="11"/>
      <c r="AB122" s="538" t="str">
        <f>IF(AK12=Datos!$A$6,"Escala de impacto-beneficio resultante","Escala de impacto resultante")</f>
        <v>Escala de impacto resultante</v>
      </c>
      <c r="AC122" s="529"/>
      <c r="AD122" s="529"/>
      <c r="AE122" s="529"/>
      <c r="AF122" s="529"/>
      <c r="AG122" s="529"/>
      <c r="AH122" s="529"/>
      <c r="AI122" s="529"/>
      <c r="AJ122" s="529"/>
      <c r="AK122" s="539"/>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3"/>
      <c r="BK122" s="6" t="s">
        <v>72</v>
      </c>
      <c r="BL122" s="19" t="e">
        <f>IF(AK12=Datos!A6,BQ132,BL132)</f>
        <v>#REF!</v>
      </c>
      <c r="BM122" s="19" t="e">
        <f>INDEX($R$122:$W$126,$BL$122,1)</f>
        <v>#REF!</v>
      </c>
      <c r="BP122" s="537"/>
      <c r="BQ122" s="537"/>
      <c r="BS122" s="6" t="s">
        <v>72</v>
      </c>
      <c r="BT122" s="19" t="e">
        <f>IF($AK$12&lt;&gt;"",BL122,"")</f>
        <v>#REF!</v>
      </c>
      <c r="BU122" s="19" t="e">
        <f>IF($AK$12&lt;&gt;"",$BM$122,"")</f>
        <v>#REF!</v>
      </c>
    </row>
    <row r="123" spans="1:73" ht="14.45" customHeight="1">
      <c r="A123" s="10"/>
      <c r="B123" s="11"/>
      <c r="C123" s="11"/>
      <c r="D123" s="11"/>
      <c r="E123" s="11"/>
      <c r="F123" s="11"/>
      <c r="G123" s="11"/>
      <c r="H123" s="11"/>
      <c r="I123" s="11"/>
      <c r="J123" s="11"/>
      <c r="K123" s="11"/>
      <c r="L123" s="11"/>
      <c r="M123" s="11"/>
      <c r="N123" s="11"/>
      <c r="O123" s="11"/>
      <c r="P123" s="11"/>
      <c r="Q123" s="11"/>
      <c r="R123" s="497" t="str">
        <f>Datos!O3</f>
        <v>Improbable (2)</v>
      </c>
      <c r="S123" s="497"/>
      <c r="T123" s="497"/>
      <c r="U123" s="497"/>
      <c r="V123" s="497"/>
      <c r="W123" s="497"/>
      <c r="X123" s="11"/>
      <c r="Y123" s="11"/>
      <c r="Z123" s="11"/>
      <c r="AA123" s="11"/>
      <c r="AB123" s="529" t="str">
        <f>AB65</f>
        <v/>
      </c>
      <c r="AC123" s="529"/>
      <c r="AD123" s="529" t="str">
        <f>AD65</f>
        <v/>
      </c>
      <c r="AE123" s="529"/>
      <c r="AF123" s="529">
        <f>AF65</f>
        <v>1</v>
      </c>
      <c r="AG123" s="529"/>
      <c r="AH123" s="529">
        <f>AH65</f>
        <v>2</v>
      </c>
      <c r="AI123" s="529"/>
      <c r="AJ123" s="529">
        <f>AJ65</f>
        <v>3</v>
      </c>
      <c r="AK123" s="529"/>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3"/>
      <c r="BK123" s="6" t="s">
        <v>71</v>
      </c>
      <c r="BL123" s="19" t="e">
        <f>IF($AK$12&lt;&gt;"",(INDEX($BK$125:$BN$131,MATCH($BT$62,$BK$125:$BK$131,0),MATCH($AJ$116,$BK$126:$BN$126,0))),"")</f>
        <v>#REF!</v>
      </c>
      <c r="BM123" s="19" t="e">
        <f>INDEX($R$129:$W$133,$BL$123,1)</f>
        <v>#REF!</v>
      </c>
      <c r="BO123" s="6" t="s">
        <v>89</v>
      </c>
      <c r="BP123" s="19" t="e">
        <f>IF($AK$12&lt;&gt;"",(INDEX($BK$125:$BN$131,MATCH($BT$62,$BK$125:$BK$131,0),MATCH($AJ$116,$BK$126:$BN$126,0))),"")</f>
        <v>#REF!</v>
      </c>
      <c r="BQ123" s="19" t="e">
        <f>INDEX($R$129:$W$133,$BP$123+1,1)</f>
        <v>#REF!</v>
      </c>
      <c r="BS123" s="6" t="s">
        <v>71</v>
      </c>
      <c r="BT123" s="19" t="e">
        <f>IF($AK$12="","",IF($AK$12=1,$BP$123,$BL$123))</f>
        <v>#REF!</v>
      </c>
      <c r="BU123" s="19" t="e">
        <f>IF($AK$12="","",IF($AK$12=1,$BQ$123,$BM$123))</f>
        <v>#REF!</v>
      </c>
    </row>
    <row r="124" spans="1:73" ht="28.5" customHeight="1">
      <c r="A124" s="10"/>
      <c r="B124" s="11"/>
      <c r="C124" s="11"/>
      <c r="D124" s="11"/>
      <c r="E124" s="525" t="s">
        <v>77</v>
      </c>
      <c r="F124" s="525"/>
      <c r="G124" s="525"/>
      <c r="H124" s="525"/>
      <c r="I124" s="525"/>
      <c r="J124" s="525"/>
      <c r="K124" s="525"/>
      <c r="L124" s="525"/>
      <c r="M124" s="525"/>
      <c r="N124" s="525"/>
      <c r="O124" s="525"/>
      <c r="P124" s="525"/>
      <c r="Q124" s="11"/>
      <c r="R124" s="497" t="str">
        <f>Datos!O4</f>
        <v>Posible (3)</v>
      </c>
      <c r="S124" s="497"/>
      <c r="T124" s="497"/>
      <c r="U124" s="497"/>
      <c r="V124" s="497"/>
      <c r="W124" s="497"/>
      <c r="X124" s="11"/>
      <c r="Y124" s="11"/>
      <c r="Z124" s="526" t="s">
        <v>49</v>
      </c>
      <c r="AA124" s="511">
        <f>AA66</f>
        <v>1</v>
      </c>
      <c r="AB124" s="520" t="str">
        <f>IF(ISERROR(BL139=TRUE),"",IF(BL139="","",BL139))</f>
        <v/>
      </c>
      <c r="AC124" s="521"/>
      <c r="AD124" s="520" t="str">
        <f>IF(ISERROR(BM139=TRUE),"",IF(BM139="","",BM139))</f>
        <v/>
      </c>
      <c r="AE124" s="521"/>
      <c r="AF124" s="513" t="str">
        <f>IF(ISERROR(BN139=TRUE),"",IF(BN139="","",BN139))</f>
        <v/>
      </c>
      <c r="AG124" s="514"/>
      <c r="AH124" s="503" t="str">
        <f>IF(ISERROR(BO139=TRUE),"",IF(BO139="","",BO139))</f>
        <v/>
      </c>
      <c r="AI124" s="504"/>
      <c r="AJ124" s="507" t="str">
        <f>IF(ISERROR(BP139=TRUE),"",IF(BP139="","",BP139))</f>
        <v/>
      </c>
      <c r="AK124" s="508"/>
      <c r="AL124" s="11"/>
      <c r="AM124" s="11"/>
      <c r="AN124" s="11"/>
      <c r="AO124" s="11"/>
      <c r="AP124" s="435" t="str">
        <f>IF(AK12=Datos!$A$6,"Zona de ubicación de la oportunidad","Zona de ubicación del riesgo")</f>
        <v>Zona de ubicación del riesgo</v>
      </c>
      <c r="AQ124" s="435"/>
      <c r="AR124" s="435"/>
      <c r="AS124" s="435"/>
      <c r="AT124" s="435"/>
      <c r="AU124" s="435"/>
      <c r="AV124" s="435"/>
      <c r="AW124" s="435"/>
      <c r="AX124" s="435"/>
      <c r="AY124" s="435"/>
      <c r="AZ124" s="435"/>
      <c r="BA124" s="435"/>
      <c r="BB124" s="435"/>
      <c r="BC124" s="435"/>
      <c r="BD124" s="435"/>
      <c r="BE124" s="435"/>
      <c r="BF124" s="435"/>
      <c r="BG124" s="13"/>
      <c r="BL124" s="11"/>
      <c r="BM124" s="11"/>
    </row>
    <row r="125" spans="1:73" ht="14.45" customHeight="1">
      <c r="A125" s="10"/>
      <c r="B125" s="11"/>
      <c r="C125" s="11"/>
      <c r="D125" s="11"/>
      <c r="E125" s="11"/>
      <c r="F125" s="11"/>
      <c r="G125" s="11"/>
      <c r="H125" s="11"/>
      <c r="I125" s="11"/>
      <c r="J125" s="26"/>
      <c r="K125" s="27"/>
      <c r="L125" s="27"/>
      <c r="M125" s="27"/>
      <c r="N125" s="27"/>
      <c r="O125" s="27"/>
      <c r="P125" s="28"/>
      <c r="Q125" s="11"/>
      <c r="R125" s="497" t="str">
        <f>Datos!O5</f>
        <v>Probable (4)</v>
      </c>
      <c r="S125" s="497"/>
      <c r="T125" s="497"/>
      <c r="U125" s="497"/>
      <c r="V125" s="497"/>
      <c r="W125" s="497"/>
      <c r="X125" s="11"/>
      <c r="Y125" s="11"/>
      <c r="Z125" s="527"/>
      <c r="AA125" s="511"/>
      <c r="AB125" s="522"/>
      <c r="AC125" s="523"/>
      <c r="AD125" s="522"/>
      <c r="AE125" s="523"/>
      <c r="AF125" s="515"/>
      <c r="AG125" s="516"/>
      <c r="AH125" s="505"/>
      <c r="AI125" s="506"/>
      <c r="AJ125" s="509"/>
      <c r="AK125" s="510"/>
      <c r="AL125" s="11"/>
      <c r="AM125" s="11"/>
      <c r="AN125" s="11"/>
      <c r="AO125" s="11"/>
      <c r="AP125" s="524" t="e">
        <f>IF(OR(J126="",J133=""),"",(INDEX($BK$64:$BP$69,MATCH($BU$122,$BK$64:$BK$69,0),MATCH($BU$123,$BK$64:$BP$64,0))))</f>
        <v>#REF!</v>
      </c>
      <c r="AQ125" s="524"/>
      <c r="AR125" s="524"/>
      <c r="AS125" s="524"/>
      <c r="AT125" s="524"/>
      <c r="AU125" s="524"/>
      <c r="AV125" s="524"/>
      <c r="AW125" s="524"/>
      <c r="AX125" s="524"/>
      <c r="AY125" s="524"/>
      <c r="AZ125" s="524"/>
      <c r="BA125" s="524"/>
      <c r="BB125" s="524"/>
      <c r="BC125" s="524"/>
      <c r="BD125" s="524"/>
      <c r="BE125" s="524"/>
      <c r="BF125" s="524"/>
      <c r="BG125" s="13"/>
      <c r="BK125" s="83"/>
      <c r="BL125" s="517" t="s">
        <v>129</v>
      </c>
      <c r="BM125" s="518"/>
      <c r="BN125" s="519"/>
      <c r="BP125" s="83"/>
      <c r="BQ125" s="517" t="s">
        <v>130</v>
      </c>
      <c r="BR125" s="518"/>
      <c r="BS125" s="519"/>
    </row>
    <row r="126" spans="1:73" ht="28.5" customHeight="1">
      <c r="A126" s="10"/>
      <c r="B126" s="11"/>
      <c r="C126" s="11"/>
      <c r="D126" s="11"/>
      <c r="E126" s="11"/>
      <c r="F126" s="11"/>
      <c r="G126" s="11"/>
      <c r="H126" s="11"/>
      <c r="I126" s="11"/>
      <c r="J126" s="496" t="e">
        <f>IF(J71="","",BU122)</f>
        <v>#REF!</v>
      </c>
      <c r="K126" s="496"/>
      <c r="L126" s="496"/>
      <c r="M126" s="496"/>
      <c r="N126" s="496"/>
      <c r="O126" s="496"/>
      <c r="P126" s="496"/>
      <c r="Q126" s="11"/>
      <c r="R126" s="497" t="str">
        <f>Datos!O6</f>
        <v>Casi seguro (5)</v>
      </c>
      <c r="S126" s="497"/>
      <c r="T126" s="497"/>
      <c r="U126" s="497"/>
      <c r="V126" s="497"/>
      <c r="W126" s="497"/>
      <c r="X126" s="11"/>
      <c r="Y126" s="11"/>
      <c r="Z126" s="527"/>
      <c r="AA126" s="511">
        <f>AA68</f>
        <v>2</v>
      </c>
      <c r="AB126" s="520" t="str">
        <f>IF(ISERROR(BL140=TRUE),"",IF(BL140="","",BL140))</f>
        <v/>
      </c>
      <c r="AC126" s="521"/>
      <c r="AD126" s="520" t="str">
        <f>IF(ISERROR(BM140=TRUE),"",IF(BM140="","",BM140))</f>
        <v/>
      </c>
      <c r="AE126" s="521"/>
      <c r="AF126" s="513" t="str">
        <f>IF(ISERROR(BN140=TRUE),"",IF(BN140="","",BN140))</f>
        <v/>
      </c>
      <c r="AG126" s="514"/>
      <c r="AH126" s="503" t="str">
        <f>IF(ISERROR(BO140=TRUE),"",IF(BO140="","",BO140))</f>
        <v/>
      </c>
      <c r="AI126" s="504"/>
      <c r="AJ126" s="507" t="str">
        <f>IF(ISERROR(BP140=TRUE),"",IF(BP140="","",BP140))</f>
        <v/>
      </c>
      <c r="AK126" s="508"/>
      <c r="AL126" s="11"/>
      <c r="AM126" s="11"/>
      <c r="AN126" s="11"/>
      <c r="AO126" s="11"/>
      <c r="AP126" s="524"/>
      <c r="AQ126" s="524"/>
      <c r="AR126" s="524"/>
      <c r="AS126" s="524"/>
      <c r="AT126" s="524"/>
      <c r="AU126" s="524"/>
      <c r="AV126" s="524"/>
      <c r="AW126" s="524"/>
      <c r="AX126" s="524"/>
      <c r="AY126" s="524"/>
      <c r="AZ126" s="524"/>
      <c r="BA126" s="524"/>
      <c r="BB126" s="524"/>
      <c r="BC126" s="524"/>
      <c r="BD126" s="524"/>
      <c r="BE126" s="524"/>
      <c r="BF126" s="524"/>
      <c r="BG126" s="13"/>
      <c r="BK126" s="84" t="s">
        <v>80</v>
      </c>
      <c r="BL126" s="84">
        <v>0</v>
      </c>
      <c r="BM126" s="84">
        <v>1</v>
      </c>
      <c r="BN126" s="84">
        <v>2</v>
      </c>
      <c r="BO126" s="23"/>
      <c r="BP126" s="84" t="s">
        <v>80</v>
      </c>
      <c r="BQ126" s="84">
        <v>0</v>
      </c>
      <c r="BR126" s="84">
        <v>1</v>
      </c>
      <c r="BS126" s="84">
        <v>2</v>
      </c>
    </row>
    <row r="127" spans="1:73" ht="14.45" customHeight="1">
      <c r="A127" s="10"/>
      <c r="B127" s="11"/>
      <c r="C127" s="11"/>
      <c r="D127" s="11"/>
      <c r="E127" s="11"/>
      <c r="F127" s="11"/>
      <c r="G127" s="11"/>
      <c r="H127" s="11"/>
      <c r="I127" s="11"/>
      <c r="J127" s="29"/>
      <c r="K127" s="30"/>
      <c r="L127" s="30"/>
      <c r="M127" s="30"/>
      <c r="N127" s="30"/>
      <c r="O127" s="30"/>
      <c r="P127" s="31"/>
      <c r="Q127" s="11"/>
      <c r="R127" s="11"/>
      <c r="S127" s="11"/>
      <c r="T127" s="11"/>
      <c r="U127" s="11"/>
      <c r="V127" s="11"/>
      <c r="W127" s="11"/>
      <c r="X127" s="11"/>
      <c r="Y127" s="11"/>
      <c r="Z127" s="527"/>
      <c r="AA127" s="511"/>
      <c r="AB127" s="522"/>
      <c r="AC127" s="523"/>
      <c r="AD127" s="522"/>
      <c r="AE127" s="523"/>
      <c r="AF127" s="515"/>
      <c r="AG127" s="516"/>
      <c r="AH127" s="505"/>
      <c r="AI127" s="506"/>
      <c r="AJ127" s="509"/>
      <c r="AK127" s="510"/>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3"/>
      <c r="BK127" s="84">
        <v>1</v>
      </c>
      <c r="BL127" s="84">
        <v>1</v>
      </c>
      <c r="BM127" s="84">
        <v>1</v>
      </c>
      <c r="BN127" s="84">
        <v>1</v>
      </c>
      <c r="BO127" s="23"/>
      <c r="BP127" s="84">
        <v>1</v>
      </c>
      <c r="BQ127" s="84">
        <v>1</v>
      </c>
      <c r="BR127" s="84">
        <v>2</v>
      </c>
      <c r="BS127" s="84">
        <v>3</v>
      </c>
    </row>
    <row r="128" spans="1:73" ht="14.45" customHeight="1">
      <c r="A128" s="10"/>
      <c r="B128" s="11"/>
      <c r="C128" s="11"/>
      <c r="D128" s="11"/>
      <c r="E128" s="11"/>
      <c r="F128" s="11"/>
      <c r="G128" s="11"/>
      <c r="H128" s="11"/>
      <c r="I128" s="11"/>
      <c r="J128" s="11"/>
      <c r="K128" s="11"/>
      <c r="L128" s="11"/>
      <c r="M128" s="11"/>
      <c r="N128" s="11"/>
      <c r="O128" s="11"/>
      <c r="P128" s="11"/>
      <c r="Q128" s="11"/>
      <c r="R128" s="44"/>
      <c r="S128" s="44"/>
      <c r="T128" s="11"/>
      <c r="U128" s="11"/>
      <c r="V128" s="11"/>
      <c r="W128" s="11"/>
      <c r="X128" s="11"/>
      <c r="Y128" s="11"/>
      <c r="Z128" s="527"/>
      <c r="AA128" s="511">
        <f>AA70</f>
        <v>3</v>
      </c>
      <c r="AB128" s="520" t="str">
        <f>IF(ISERROR(BL141=TRUE),"",IF(BL141="","",BL141))</f>
        <v/>
      </c>
      <c r="AC128" s="521"/>
      <c r="AD128" s="513" t="str">
        <f>IF(ISERROR(BM141=TRUE),"",IF(BM141="","",BM141))</f>
        <v/>
      </c>
      <c r="AE128" s="514"/>
      <c r="AF128" s="503" t="str">
        <f>IF(ISERROR(BN141=TRUE),"",IF(BN141="","",BN141))</f>
        <v/>
      </c>
      <c r="AG128" s="504"/>
      <c r="AH128" s="507" t="str">
        <f>IF(ISERROR(BO141=TRUE),"",IF(BO141="","",BO141))</f>
        <v/>
      </c>
      <c r="AI128" s="508"/>
      <c r="AJ128" s="507" t="str">
        <f>IF(ISERROR(BP141=TRUE),"",IF(BP141="","",BP141))</f>
        <v/>
      </c>
      <c r="AK128" s="508"/>
      <c r="AL128" s="11"/>
      <c r="AM128" s="11"/>
      <c r="AN128" s="11"/>
      <c r="AO128" s="11"/>
      <c r="AP128" s="435" t="s">
        <v>266</v>
      </c>
      <c r="AQ128" s="435"/>
      <c r="AR128" s="435"/>
      <c r="AS128" s="435"/>
      <c r="AT128" s="435"/>
      <c r="AU128" s="435"/>
      <c r="AV128" s="435"/>
      <c r="AW128" s="435"/>
      <c r="AX128" s="435"/>
      <c r="AY128" s="435"/>
      <c r="AZ128" s="435"/>
      <c r="BA128" s="435"/>
      <c r="BB128" s="435"/>
      <c r="BC128" s="435"/>
      <c r="BD128" s="435"/>
      <c r="BE128" s="435"/>
      <c r="BF128" s="435"/>
      <c r="BG128" s="13"/>
      <c r="BK128" s="84">
        <v>2</v>
      </c>
      <c r="BL128" s="84">
        <v>2</v>
      </c>
      <c r="BM128" s="84">
        <v>1</v>
      </c>
      <c r="BN128" s="84">
        <v>1</v>
      </c>
      <c r="BO128" s="23"/>
      <c r="BP128" s="84">
        <v>2</v>
      </c>
      <c r="BQ128" s="84">
        <v>2</v>
      </c>
      <c r="BR128" s="84">
        <v>3</v>
      </c>
      <c r="BS128" s="84">
        <v>4</v>
      </c>
    </row>
    <row r="129" spans="1:71" ht="28.5" customHeight="1">
      <c r="A129" s="10"/>
      <c r="B129" s="11"/>
      <c r="C129" s="11"/>
      <c r="D129" s="11"/>
      <c r="E129" s="11"/>
      <c r="F129" s="11"/>
      <c r="G129" s="11"/>
      <c r="H129" s="11"/>
      <c r="I129" s="11"/>
      <c r="J129" s="11"/>
      <c r="K129" s="11"/>
      <c r="L129" s="11"/>
      <c r="M129" s="11"/>
      <c r="N129" s="11"/>
      <c r="O129" s="11"/>
      <c r="P129" s="11"/>
      <c r="Q129" s="11"/>
      <c r="R129" s="497" t="str">
        <f>IF($AK$12=1,Datos!P2,IF(OR($AK$12=2,$AK$12=3,$AK$12=4),Datos!Q2,IF($AK$12=5,Datos!R2,"")))</f>
        <v/>
      </c>
      <c r="S129" s="497"/>
      <c r="T129" s="497"/>
      <c r="U129" s="497"/>
      <c r="V129" s="497"/>
      <c r="W129" s="497"/>
      <c r="X129" s="11"/>
      <c r="Y129" s="11"/>
      <c r="Z129" s="527"/>
      <c r="AA129" s="511"/>
      <c r="AB129" s="522"/>
      <c r="AC129" s="523"/>
      <c r="AD129" s="515"/>
      <c r="AE129" s="516"/>
      <c r="AF129" s="505"/>
      <c r="AG129" s="506"/>
      <c r="AH129" s="509"/>
      <c r="AI129" s="510"/>
      <c r="AJ129" s="509"/>
      <c r="AK129" s="510"/>
      <c r="AL129" s="11"/>
      <c r="AM129" s="11"/>
      <c r="AN129" s="11"/>
      <c r="AO129" s="11"/>
      <c r="AP129" s="512"/>
      <c r="AQ129" s="512"/>
      <c r="AR129" s="512"/>
      <c r="AS129" s="512"/>
      <c r="AT129" s="512"/>
      <c r="AU129" s="512"/>
      <c r="AV129" s="512"/>
      <c r="AW129" s="512"/>
      <c r="AX129" s="512"/>
      <c r="AY129" s="512"/>
      <c r="AZ129" s="512"/>
      <c r="BA129" s="512"/>
      <c r="BB129" s="512"/>
      <c r="BC129" s="512"/>
      <c r="BD129" s="512"/>
      <c r="BE129" s="512"/>
      <c r="BF129" s="512"/>
      <c r="BG129" s="13"/>
      <c r="BK129" s="84">
        <v>3</v>
      </c>
      <c r="BL129" s="84">
        <v>3</v>
      </c>
      <c r="BM129" s="84">
        <v>2</v>
      </c>
      <c r="BN129" s="84">
        <v>1</v>
      </c>
      <c r="BO129" s="23"/>
      <c r="BP129" s="84">
        <v>3</v>
      </c>
      <c r="BQ129" s="84">
        <v>3</v>
      </c>
      <c r="BR129" s="84">
        <v>4</v>
      </c>
      <c r="BS129" s="84">
        <v>5</v>
      </c>
    </row>
    <row r="130" spans="1:71" ht="14.45" customHeight="1">
      <c r="A130" s="10"/>
      <c r="B130" s="11"/>
      <c r="C130" s="11"/>
      <c r="D130" s="11"/>
      <c r="E130" s="11"/>
      <c r="F130" s="11"/>
      <c r="G130" s="11"/>
      <c r="H130" s="11"/>
      <c r="I130" s="11"/>
      <c r="J130" s="11"/>
      <c r="K130" s="11"/>
      <c r="L130" s="11"/>
      <c r="M130" s="11"/>
      <c r="N130" s="11"/>
      <c r="O130" s="11"/>
      <c r="P130" s="11"/>
      <c r="Q130" s="11"/>
      <c r="R130" s="497" t="str">
        <f>IF($AK$12=1,Datos!P3,IF(OR($AK$12=2,$AK$12=3,$AK$12=4),Datos!Q3,IF($AK$12=5,Datos!R3,"")))</f>
        <v/>
      </c>
      <c r="S130" s="497"/>
      <c r="T130" s="497"/>
      <c r="U130" s="497"/>
      <c r="V130" s="497"/>
      <c r="W130" s="497"/>
      <c r="X130" s="11"/>
      <c r="Y130" s="11"/>
      <c r="Z130" s="527"/>
      <c r="AA130" s="511">
        <f>AA72</f>
        <v>4</v>
      </c>
      <c r="AB130" s="513" t="str">
        <f>IF(ISERROR(BL142=TRUE),"",IF(BL142="","",BL142))</f>
        <v/>
      </c>
      <c r="AC130" s="514"/>
      <c r="AD130" s="503" t="str">
        <f>IF(ISERROR(BM142=TRUE),"",IF(BM142="","",BM142))</f>
        <v/>
      </c>
      <c r="AE130" s="504"/>
      <c r="AF130" s="503" t="str">
        <f>IF(ISERROR(BN142=TRUE),"",IF(BN142="","",BN142))</f>
        <v/>
      </c>
      <c r="AG130" s="504"/>
      <c r="AH130" s="507" t="str">
        <f>IF(ISERROR(BO142=TRUE),"",IF(BO142="","",BO142))</f>
        <v/>
      </c>
      <c r="AI130" s="508"/>
      <c r="AJ130" s="507" t="str">
        <f>IF(ISERROR(BP142=TRUE),"",IF(BP142="","",BP142))</f>
        <v/>
      </c>
      <c r="AK130" s="508"/>
      <c r="AL130" s="11"/>
      <c r="AM130" s="11"/>
      <c r="AN130" s="11"/>
      <c r="AO130" s="11"/>
      <c r="AP130" s="512"/>
      <c r="AQ130" s="512"/>
      <c r="AR130" s="512"/>
      <c r="AS130" s="512"/>
      <c r="AT130" s="512"/>
      <c r="AU130" s="512"/>
      <c r="AV130" s="512"/>
      <c r="AW130" s="512"/>
      <c r="AX130" s="512"/>
      <c r="AY130" s="512"/>
      <c r="AZ130" s="512"/>
      <c r="BA130" s="512"/>
      <c r="BB130" s="512"/>
      <c r="BC130" s="512"/>
      <c r="BD130" s="512"/>
      <c r="BE130" s="512"/>
      <c r="BF130" s="512"/>
      <c r="BG130" s="13"/>
      <c r="BK130" s="84">
        <v>4</v>
      </c>
      <c r="BL130" s="84">
        <v>4</v>
      </c>
      <c r="BM130" s="84">
        <v>3</v>
      </c>
      <c r="BN130" s="84">
        <v>2</v>
      </c>
      <c r="BO130" s="23"/>
      <c r="BP130" s="84">
        <v>4</v>
      </c>
      <c r="BQ130" s="84">
        <v>4</v>
      </c>
      <c r="BR130" s="84">
        <v>5</v>
      </c>
      <c r="BS130" s="84">
        <v>5</v>
      </c>
    </row>
    <row r="131" spans="1:71" ht="28.5" customHeight="1">
      <c r="A131" s="10"/>
      <c r="B131" s="11"/>
      <c r="C131" s="11"/>
      <c r="D131" s="11"/>
      <c r="E131" s="85" t="str">
        <f>IF(AK12=Datos!$A$6,"Nueva escala de impacto-beneficio","Nueva escala de impacto")</f>
        <v>Nueva escala de impacto</v>
      </c>
      <c r="F131" s="85"/>
      <c r="G131" s="45"/>
      <c r="H131" s="45"/>
      <c r="I131" s="45"/>
      <c r="J131" s="45"/>
      <c r="K131" s="45"/>
      <c r="L131" s="45"/>
      <c r="M131" s="45"/>
      <c r="N131" s="45"/>
      <c r="O131" s="45"/>
      <c r="P131" s="45"/>
      <c r="Q131" s="11"/>
      <c r="R131" s="497" t="str">
        <f>IF($AK$12=1,Datos!P4,IF(OR($AK$12=2,$AK$12=3,$AK$12=4),Datos!Q4,IF($AK$12=5,Datos!R4,"")))</f>
        <v>Moderado (1)</v>
      </c>
      <c r="S131" s="497"/>
      <c r="T131" s="497"/>
      <c r="U131" s="497"/>
      <c r="V131" s="497"/>
      <c r="W131" s="497"/>
      <c r="X131" s="11"/>
      <c r="Y131" s="11"/>
      <c r="Z131" s="527"/>
      <c r="AA131" s="511"/>
      <c r="AB131" s="515"/>
      <c r="AC131" s="516"/>
      <c r="AD131" s="505"/>
      <c r="AE131" s="506"/>
      <c r="AF131" s="505"/>
      <c r="AG131" s="506"/>
      <c r="AH131" s="509"/>
      <c r="AI131" s="510"/>
      <c r="AJ131" s="509"/>
      <c r="AK131" s="510"/>
      <c r="AL131" s="11"/>
      <c r="AM131" s="11"/>
      <c r="AN131" s="11"/>
      <c r="AO131" s="11"/>
      <c r="AP131" s="512"/>
      <c r="AQ131" s="512"/>
      <c r="AR131" s="512"/>
      <c r="AS131" s="512"/>
      <c r="AT131" s="512"/>
      <c r="AU131" s="512"/>
      <c r="AV131" s="512"/>
      <c r="AW131" s="512"/>
      <c r="AX131" s="512"/>
      <c r="AY131" s="512"/>
      <c r="AZ131" s="512"/>
      <c r="BA131" s="512"/>
      <c r="BB131" s="512"/>
      <c r="BC131" s="512"/>
      <c r="BD131" s="512"/>
      <c r="BE131" s="512"/>
      <c r="BF131" s="512"/>
      <c r="BG131" s="13"/>
      <c r="BK131" s="84">
        <v>5</v>
      </c>
      <c r="BL131" s="84">
        <v>5</v>
      </c>
      <c r="BM131" s="84">
        <v>4</v>
      </c>
      <c r="BN131" s="84">
        <v>3</v>
      </c>
      <c r="BO131" s="23"/>
      <c r="BP131" s="84">
        <v>5</v>
      </c>
      <c r="BQ131" s="84">
        <v>5</v>
      </c>
      <c r="BR131" s="84">
        <v>5</v>
      </c>
      <c r="BS131" s="84">
        <v>5</v>
      </c>
    </row>
    <row r="132" spans="1:71" ht="14.45" customHeight="1">
      <c r="A132" s="10"/>
      <c r="B132" s="11"/>
      <c r="C132" s="11"/>
      <c r="D132" s="11"/>
      <c r="E132" s="11"/>
      <c r="F132" s="11"/>
      <c r="G132" s="11"/>
      <c r="H132" s="11"/>
      <c r="I132" s="11"/>
      <c r="J132" s="46"/>
      <c r="K132" s="47"/>
      <c r="L132" s="47"/>
      <c r="M132" s="47"/>
      <c r="N132" s="47"/>
      <c r="O132" s="47"/>
      <c r="P132" s="48"/>
      <c r="Q132" s="49"/>
      <c r="R132" s="497" t="str">
        <f>IF($AK$12=1,Datos!P5,IF(OR($AK$12=2,$AK$12=3,$AK$12=4),Datos!Q5,IF($AK$12=5,Datos!R5,"")))</f>
        <v>Mayor (2)</v>
      </c>
      <c r="S132" s="497"/>
      <c r="T132" s="497"/>
      <c r="U132" s="497"/>
      <c r="V132" s="497"/>
      <c r="W132" s="497"/>
      <c r="X132" s="11"/>
      <c r="Y132" s="11"/>
      <c r="Z132" s="527"/>
      <c r="AA132" s="511">
        <f>AA74</f>
        <v>5</v>
      </c>
      <c r="AB132" s="503" t="str">
        <f>IF(ISERROR(BL143=TRUE),"",IF(BL143="","",BL143))</f>
        <v/>
      </c>
      <c r="AC132" s="504"/>
      <c r="AD132" s="503" t="str">
        <f>IF(ISERROR(BM143=TRUE),"",IF(BM143="","",BM143))</f>
        <v/>
      </c>
      <c r="AE132" s="504"/>
      <c r="AF132" s="507" t="str">
        <f>IF(ISERROR(BN143=TRUE),"",IF(BN143="","",BN143))</f>
        <v/>
      </c>
      <c r="AG132" s="508"/>
      <c r="AH132" s="507" t="str">
        <f>IF(ISERROR(BO143=TRUE),"",IF(BO143="","",BO143))</f>
        <v/>
      </c>
      <c r="AI132" s="508"/>
      <c r="AJ132" s="507" t="str">
        <f>IF(ISERROR(BP143=TRUE),"",IF(BP143="","",BP143))</f>
        <v/>
      </c>
      <c r="AK132" s="508"/>
      <c r="AL132" s="11"/>
      <c r="AM132" s="11"/>
      <c r="AN132" s="11"/>
      <c r="AO132" s="11"/>
      <c r="AP132" s="512"/>
      <c r="AQ132" s="512"/>
      <c r="AR132" s="512"/>
      <c r="AS132" s="512"/>
      <c r="AT132" s="512"/>
      <c r="AU132" s="512"/>
      <c r="AV132" s="512"/>
      <c r="AW132" s="512"/>
      <c r="AX132" s="512"/>
      <c r="AY132" s="512"/>
      <c r="AZ132" s="512"/>
      <c r="BA132" s="512"/>
      <c r="BB132" s="512"/>
      <c r="BC132" s="512"/>
      <c r="BD132" s="512"/>
      <c r="BE132" s="512"/>
      <c r="BF132" s="512"/>
      <c r="BG132" s="13"/>
      <c r="BK132" s="6" t="s">
        <v>72</v>
      </c>
      <c r="BL132" s="74" t="e">
        <f>IF($AK$12="","",IF($AK$12&lt;&gt;Datos!A6,(INDEX($BK$125:$BN$131,MATCH($BT$61,$BK$125:$BK$131,0),MATCH($Z$116,$BK$126:$BN$126,0)))))</f>
        <v>#REF!</v>
      </c>
      <c r="BP132" s="6" t="s">
        <v>72</v>
      </c>
      <c r="BQ132" s="50" t="b">
        <f>IF($AK$12="","",IF($AK$12=Datos!A6,(INDEX(BP125:BS131,MATCH($BT$61,BP125:BP131,0),MATCH($Z$116,BP126:BS126,0)))))</f>
        <v>0</v>
      </c>
    </row>
    <row r="133" spans="1:71" ht="28.5" customHeight="1">
      <c r="A133" s="10"/>
      <c r="B133" s="11"/>
      <c r="C133" s="11"/>
      <c r="D133" s="11"/>
      <c r="E133" s="11"/>
      <c r="F133" s="11"/>
      <c r="G133" s="11"/>
      <c r="H133" s="11"/>
      <c r="I133" s="11"/>
      <c r="J133" s="496" t="e">
        <f>IF(J78="","",BU123)</f>
        <v>#REF!</v>
      </c>
      <c r="K133" s="496"/>
      <c r="L133" s="496"/>
      <c r="M133" s="496"/>
      <c r="N133" s="496"/>
      <c r="O133" s="496"/>
      <c r="P133" s="496"/>
      <c r="Q133" s="11"/>
      <c r="R133" s="497" t="str">
        <f>IF($AK$12=1,Datos!P6,IF(OR($AK$12=2,$AK$12=3,$AK$12=4),Datos!Q6,IF($AK$12=5,Datos!R6,"")))</f>
        <v>Catastrófico (3)</v>
      </c>
      <c r="S133" s="497"/>
      <c r="T133" s="497"/>
      <c r="U133" s="497"/>
      <c r="V133" s="497"/>
      <c r="W133" s="497"/>
      <c r="X133" s="11"/>
      <c r="Y133" s="11"/>
      <c r="Z133" s="528"/>
      <c r="AA133" s="511"/>
      <c r="AB133" s="505"/>
      <c r="AC133" s="506"/>
      <c r="AD133" s="505"/>
      <c r="AE133" s="506"/>
      <c r="AF133" s="509"/>
      <c r="AG133" s="510"/>
      <c r="AH133" s="509"/>
      <c r="AI133" s="510"/>
      <c r="AJ133" s="509"/>
      <c r="AK133" s="510"/>
      <c r="AL133" s="11"/>
      <c r="AM133" s="11"/>
      <c r="AN133" s="11"/>
      <c r="AO133" s="11"/>
      <c r="AP133" s="512"/>
      <c r="AQ133" s="512"/>
      <c r="AR133" s="512"/>
      <c r="AS133" s="512"/>
      <c r="AT133" s="512"/>
      <c r="AU133" s="512"/>
      <c r="AV133" s="512"/>
      <c r="AW133" s="512"/>
      <c r="AX133" s="512"/>
      <c r="AY133" s="512"/>
      <c r="AZ133" s="512"/>
      <c r="BA133" s="512"/>
      <c r="BB133" s="512"/>
      <c r="BC133" s="512"/>
      <c r="BD133" s="512"/>
      <c r="BE133" s="512"/>
      <c r="BF133" s="512"/>
      <c r="BG133" s="13"/>
      <c r="BK133" s="6" t="s">
        <v>71</v>
      </c>
      <c r="BL133" s="19" t="e">
        <f>IF($AK$12="","",IF($AK$12&lt;&gt;Datos!A6,(INDEX($BK$125:$BN$131,MATCH($BT$62,$BK$125:$BK$131,0),MATCH($AJ$116,$BK$126:$BN$126,0)))))</f>
        <v>#REF!</v>
      </c>
      <c r="BP133" s="6" t="s">
        <v>71</v>
      </c>
      <c r="BQ133" s="50" t="b">
        <f>IF($AK$12="","",IF($AK$12=Datos!A6,(INDEX(BP125:BS131,MATCH($BT$62,BP125:BP131,0),MATCH($AJ$116,BP126:BS126,0)))))</f>
        <v>0</v>
      </c>
    </row>
    <row r="134" spans="1:71" ht="15" customHeight="1">
      <c r="A134" s="10"/>
      <c r="B134" s="11"/>
      <c r="C134" s="11"/>
      <c r="D134" s="11"/>
      <c r="E134" s="11"/>
      <c r="F134" s="11"/>
      <c r="G134" s="11"/>
      <c r="H134" s="11"/>
      <c r="I134" s="11"/>
      <c r="J134" s="29"/>
      <c r="K134" s="30"/>
      <c r="L134" s="30"/>
      <c r="M134" s="30"/>
      <c r="N134" s="30"/>
      <c r="O134" s="30"/>
      <c r="P134" s="31"/>
      <c r="Q134" s="11"/>
      <c r="R134" s="11"/>
      <c r="S134" s="11"/>
      <c r="T134" s="11"/>
      <c r="U134" s="11"/>
      <c r="V134" s="11"/>
      <c r="W134" s="11"/>
      <c r="X134" s="11"/>
      <c r="Y134" s="11"/>
      <c r="Z134" s="33"/>
      <c r="AA134" s="11"/>
      <c r="AB134" s="11"/>
      <c r="AC134" s="11"/>
      <c r="AD134" s="11"/>
      <c r="AE134" s="11"/>
      <c r="AF134" s="11"/>
      <c r="AG134" s="11"/>
      <c r="AH134" s="11"/>
      <c r="AI134" s="11"/>
      <c r="AJ134" s="11"/>
      <c r="AK134" s="11"/>
      <c r="AL134" s="11"/>
      <c r="AM134" s="11"/>
      <c r="AN134" s="11"/>
      <c r="AO134" s="11"/>
      <c r="AP134" s="120"/>
      <c r="AQ134" s="120"/>
      <c r="AR134" s="120"/>
      <c r="AS134" s="120"/>
      <c r="AT134" s="120"/>
      <c r="AU134" s="120"/>
      <c r="AV134" s="120"/>
      <c r="AW134" s="120"/>
      <c r="AX134" s="120"/>
      <c r="AY134" s="120"/>
      <c r="AZ134" s="120"/>
      <c r="BA134" s="120"/>
      <c r="BB134" s="120"/>
      <c r="BC134" s="11"/>
      <c r="BD134" s="11"/>
      <c r="BE134" s="11"/>
      <c r="BF134" s="11"/>
      <c r="BG134" s="13"/>
    </row>
    <row r="135" spans="1:71" ht="15" hidden="1" customHeight="1">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20"/>
      <c r="AQ135" s="120"/>
      <c r="AR135" s="120"/>
      <c r="AS135" s="120"/>
      <c r="AT135" s="120"/>
      <c r="AU135" s="120"/>
      <c r="AV135" s="120"/>
      <c r="AW135" s="120"/>
      <c r="AX135" s="120"/>
      <c r="AY135" s="120"/>
      <c r="AZ135" s="120"/>
      <c r="BA135" s="120"/>
      <c r="BB135" s="120"/>
      <c r="BC135" s="11"/>
      <c r="BD135" s="11"/>
      <c r="BE135" s="11"/>
      <c r="BF135" s="11"/>
      <c r="BG135" s="13"/>
    </row>
    <row r="136" spans="1:71" ht="15" hidden="1" customHeight="1">
      <c r="A136" s="1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34"/>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3"/>
    </row>
    <row r="137" spans="1:71" ht="15" hidden="1" customHeight="1">
      <c r="A137" s="10"/>
      <c r="B137" s="11"/>
      <c r="C137" s="11"/>
      <c r="D137" s="11"/>
      <c r="E137" s="11"/>
      <c r="F137" s="11"/>
      <c r="G137" s="11"/>
      <c r="H137" s="11"/>
      <c r="I137" s="11"/>
      <c r="J137" s="46"/>
      <c r="K137" s="47"/>
      <c r="L137" s="47"/>
      <c r="M137" s="47"/>
      <c r="N137" s="47"/>
      <c r="O137" s="47"/>
      <c r="P137" s="48"/>
      <c r="Q137" s="11"/>
      <c r="R137" s="11"/>
      <c r="S137" s="11"/>
      <c r="T137" s="11"/>
      <c r="U137" s="11"/>
      <c r="V137" s="11"/>
      <c r="W137" s="11"/>
      <c r="X137" s="11"/>
      <c r="Y137" s="11"/>
      <c r="Z137" s="34"/>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3"/>
    </row>
    <row r="138" spans="1:71" ht="15" customHeight="1">
      <c r="A138" s="1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34"/>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3"/>
      <c r="BL138" s="6" t="s">
        <v>145</v>
      </c>
    </row>
    <row r="139" spans="1:71" ht="15" customHeight="1" thickBot="1">
      <c r="A139" s="35"/>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7"/>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8"/>
      <c r="BK139" s="6">
        <f>AA124</f>
        <v>1</v>
      </c>
      <c r="BL139" s="19" t="e">
        <f>IF(AK12="","",IF(AND(BK65=$BU$122,$BL$64=$BU$123),"X",""))</f>
        <v>#REF!</v>
      </c>
      <c r="BM139" s="19" t="e">
        <f>IF(AK12="","",IF(AND(BK65=$BU$122,$BM$64=$BU$123),"X",""))</f>
        <v>#REF!</v>
      </c>
      <c r="BN139" s="19" t="e">
        <f>IF(AK12="","",IF(AND(BK65=$BU$122,$BN$64=$BU$123),"X",""))</f>
        <v>#REF!</v>
      </c>
      <c r="BO139" s="19" t="e">
        <f>IF(AK12="","",IF(AND(BK65=$BU$122,$BO$64=$BU$123),"X",""))</f>
        <v>#REF!</v>
      </c>
      <c r="BP139" s="19" t="e">
        <f>IF(AK12="","",IF(AND(BK65=$BU$122,$BP$64=$BU$123),"X",""))</f>
        <v>#REF!</v>
      </c>
    </row>
    <row r="140" spans="1:71" ht="32.25" customHeight="1" thickBot="1">
      <c r="A140" s="498" t="str">
        <f>IF(AK12=Datos!$A$6,"TRATAMIENTO DE LA OPORTUNIDAD","TRATAMIENTO DEL RIESGO")</f>
        <v>TRATAMIENTO DEL RIESGO</v>
      </c>
      <c r="B140" s="499"/>
      <c r="C140" s="499"/>
      <c r="D140" s="499"/>
      <c r="E140" s="499"/>
      <c r="F140" s="499"/>
      <c r="G140" s="499"/>
      <c r="H140" s="499"/>
      <c r="I140" s="499"/>
      <c r="J140" s="500"/>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8"/>
      <c r="BG140" s="13"/>
      <c r="BK140" s="6">
        <f>AA126</f>
        <v>2</v>
      </c>
      <c r="BL140" s="19" t="e">
        <f>IF(AK12="","",IF(AND(BK66=$BU$122,$BL$64=$BU$123),"X",""))</f>
        <v>#REF!</v>
      </c>
      <c r="BM140" s="19" t="e">
        <f>IF(AK12="","",IF(AND(BK66=$BU$122,$BM$64=$BU$123),"X",""))</f>
        <v>#REF!</v>
      </c>
      <c r="BN140" s="19" t="e">
        <f>IF(AK12="","",IF(AND(BK66=$BU$122,$BN$64=$BU$123),"X",""))</f>
        <v>#REF!</v>
      </c>
      <c r="BO140" s="19" t="e">
        <f>IF(AK12="","",IF(AND(BK66=$BU$122,$BO$64=$BU$123),"X",""))</f>
        <v>#REF!</v>
      </c>
      <c r="BP140" s="19" t="e">
        <f>IF(AK12="","",IF(AND(BK66=$BU$122,$BP$64=$BU$123),"X",""))</f>
        <v>#REF!</v>
      </c>
    </row>
    <row r="141" spans="1:71" ht="14.45" customHeight="1">
      <c r="A141" s="51"/>
      <c r="B141" s="52"/>
      <c r="C141" s="52"/>
      <c r="D141" s="53"/>
      <c r="E141" s="53"/>
      <c r="F141" s="53"/>
      <c r="G141" s="53"/>
      <c r="H141" s="53"/>
      <c r="I141" s="53"/>
      <c r="J141" s="53"/>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3"/>
      <c r="BK141" s="6">
        <f>AA128</f>
        <v>3</v>
      </c>
      <c r="BL141" s="19" t="e">
        <f>IF(AK12="","",IF(AND(BK67=$BU$122,$BL$64=$BU$123),"X",""))</f>
        <v>#REF!</v>
      </c>
      <c r="BM141" s="19" t="e">
        <f>IF(AK12="","",IF(AND(BK67=$BU$122,$BM$64=$BU$123),"X",""))</f>
        <v>#REF!</v>
      </c>
      <c r="BN141" s="19" t="e">
        <f>IF(AK12="","",IF(AND(BK67=$BU$122,$BN$64=$BU$123),"X",""))</f>
        <v>#REF!</v>
      </c>
      <c r="BO141" s="19" t="e">
        <f>IF(AK12="","",IF(AND(BK67=$BU$122,$BO$64=$BU$123),"X",""))</f>
        <v>#REF!</v>
      </c>
      <c r="BP141" s="19" t="e">
        <f>IF(AK12="","",IF(AND(BK67=$BU$122,$BP$64=$BU$123),"X",""))</f>
        <v>#REF!</v>
      </c>
    </row>
    <row r="142" spans="1:71" ht="15.75" thickBot="1">
      <c r="A142" s="10"/>
      <c r="B142" s="11"/>
      <c r="C142" s="11"/>
      <c r="D142" s="26"/>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8"/>
      <c r="BG142" s="13"/>
      <c r="BK142" s="6">
        <f>AA130</f>
        <v>4</v>
      </c>
      <c r="BL142" s="19" t="e">
        <f>IF(AK12="","",IF(AND(BK68=$BU$122,$BL$64=$BU$123),"X",""))</f>
        <v>#REF!</v>
      </c>
      <c r="BM142" s="19" t="e">
        <f>IF(AK12="","",IF(AND(BK68=$BU$122,$BM$64=$BU$123),"X",""))</f>
        <v>#REF!</v>
      </c>
      <c r="BN142" s="19" t="e">
        <f>IF(AK12="","",IF(AND(BK68=$BU$122,$BN$64=$BU$123),"X",""))</f>
        <v>#REF!</v>
      </c>
      <c r="BO142" s="32" t="e">
        <f>IF(AK12="","",IF(AND(BK68=$BU$122,$BO$64=$BU$123),"X",""))</f>
        <v>#REF!</v>
      </c>
      <c r="BP142" s="19" t="e">
        <f>IF(AK12="","",IF(AND(BK68=$BU$122,$BP$64=$BU$123),"X",""))</f>
        <v>#REF!</v>
      </c>
    </row>
    <row r="143" spans="1:71" ht="15" customHeight="1">
      <c r="A143" s="10"/>
      <c r="B143" s="11"/>
      <c r="C143" s="11"/>
      <c r="D143" s="23"/>
      <c r="E143" s="11"/>
      <c r="F143" s="12"/>
      <c r="G143" s="491" t="str">
        <f>IF(AK12=Datos!$A$6,"Manejo de la oportunidad:","Manejo del riesgo:")</f>
        <v>Manejo del riesgo:</v>
      </c>
      <c r="H143" s="491"/>
      <c r="I143" s="491"/>
      <c r="J143" s="491"/>
      <c r="K143" s="491"/>
      <c r="L143" s="11"/>
      <c r="M143" s="11"/>
      <c r="N143" s="11"/>
      <c r="O143" s="11"/>
      <c r="P143" s="11"/>
      <c r="Q143" s="11"/>
      <c r="R143" s="11"/>
      <c r="S143" s="54"/>
      <c r="T143" s="55"/>
      <c r="U143" s="55"/>
      <c r="V143" s="55"/>
      <c r="W143" s="56"/>
      <c r="X143" s="11"/>
      <c r="Y143" s="11"/>
      <c r="Z143" s="11"/>
      <c r="AA143" s="11"/>
      <c r="AB143" s="11"/>
      <c r="AC143" s="11"/>
      <c r="AD143" s="11"/>
      <c r="AE143" s="11"/>
      <c r="AF143" s="11"/>
      <c r="AG143" s="11"/>
      <c r="AH143" s="11"/>
      <c r="AI143" s="11"/>
      <c r="AJ143" s="11"/>
      <c r="AK143" s="11"/>
      <c r="AL143" s="54"/>
      <c r="AM143" s="55"/>
      <c r="AN143" s="55"/>
      <c r="AO143" s="55"/>
      <c r="AP143" s="55"/>
      <c r="AQ143" s="55"/>
      <c r="AR143" s="56"/>
      <c r="AS143" s="11"/>
      <c r="AT143" s="11"/>
      <c r="AU143" s="11"/>
      <c r="AV143" s="11"/>
      <c r="AW143" s="11"/>
      <c r="AX143" s="11"/>
      <c r="AY143" s="11"/>
      <c r="AZ143" s="11"/>
      <c r="BA143" s="11"/>
      <c r="BB143" s="11"/>
      <c r="BC143" s="11"/>
      <c r="BD143" s="11"/>
      <c r="BE143" s="11"/>
      <c r="BF143" s="24"/>
      <c r="BG143" s="13"/>
      <c r="BK143" s="6">
        <f>AA132</f>
        <v>5</v>
      </c>
      <c r="BL143" s="19" t="e">
        <f>IF(AK12="","",IF(AND(BK69=$BU$122,$BL$64=$BU$123),"X",""))</f>
        <v>#REF!</v>
      </c>
      <c r="BM143" s="19" t="e">
        <f>IF(AK12="","",IF(AND(BK69=$BU$122,$BM$64=$BU$123),"X",""))</f>
        <v>#REF!</v>
      </c>
      <c r="BN143" s="19" t="e">
        <f>IF(AK12="","",IF(AND(BK69=$BU$122,$BN$64=$BU$123),"X",""))</f>
        <v>#REF!</v>
      </c>
      <c r="BO143" s="19" t="e">
        <f>IF(AK12="","",IF(AND(BK69=$BU$122,$BO$64=$BU$123),"X",""))</f>
        <v>#REF!</v>
      </c>
      <c r="BP143" s="19" t="e">
        <f>IF(AK12="","",IF(AND(BK69=$BU$122,$BP$64=$BU$123),"X",""))</f>
        <v>#REF!</v>
      </c>
    </row>
    <row r="144" spans="1:71" ht="21.95" customHeight="1">
      <c r="A144" s="10"/>
      <c r="B144" s="11"/>
      <c r="C144" s="11"/>
      <c r="D144" s="57"/>
      <c r="E144" s="12"/>
      <c r="F144" s="12"/>
      <c r="G144" s="491"/>
      <c r="H144" s="491"/>
      <c r="I144" s="491"/>
      <c r="J144" s="491"/>
      <c r="K144" s="491"/>
      <c r="L144" s="11"/>
      <c r="M144" s="11"/>
      <c r="N144" s="11"/>
      <c r="O144" s="11"/>
      <c r="P144" s="11"/>
      <c r="Q144" s="11"/>
      <c r="R144" s="11"/>
      <c r="S144" s="58"/>
      <c r="T144" s="501" t="s">
        <v>84</v>
      </c>
      <c r="U144" s="502"/>
      <c r="V144" s="490" t="str">
        <f>IF(AK12=Datos!$A$6,"Fortalecer","Reducir")</f>
        <v>Reducir</v>
      </c>
      <c r="W144" s="492"/>
      <c r="X144" s="11"/>
      <c r="Y144" s="11"/>
      <c r="Z144" s="11"/>
      <c r="AA144" s="11"/>
      <c r="AB144" s="11"/>
      <c r="AC144" s="11"/>
      <c r="AD144" s="11"/>
      <c r="AE144" s="11"/>
      <c r="AF144" s="11"/>
      <c r="AG144" s="11"/>
      <c r="AH144" s="11"/>
      <c r="AI144" s="11"/>
      <c r="AJ144" s="11"/>
      <c r="AK144" s="11"/>
      <c r="AL144" s="58"/>
      <c r="AM144" s="489"/>
      <c r="AN144" s="489"/>
      <c r="AO144" s="490" t="str">
        <f>IF(AK12=Datos!$A$6,"Aceptar","Aceptar")</f>
        <v>Aceptar</v>
      </c>
      <c r="AP144" s="491"/>
      <c r="AQ144" s="491"/>
      <c r="AR144" s="492"/>
      <c r="AS144" s="11"/>
      <c r="AT144" s="11"/>
      <c r="AU144" s="11"/>
      <c r="AV144" s="11"/>
      <c r="AW144" s="11"/>
      <c r="AX144" s="11"/>
      <c r="AY144" s="11"/>
      <c r="AZ144" s="11"/>
      <c r="BA144" s="11"/>
      <c r="BB144" s="11"/>
      <c r="BC144" s="11"/>
      <c r="BD144" s="11"/>
      <c r="BE144" s="11"/>
      <c r="BF144" s="24"/>
      <c r="BG144" s="13"/>
      <c r="BL144" s="6">
        <v>1</v>
      </c>
      <c r="BM144" s="6">
        <v>2</v>
      </c>
      <c r="BN144" s="6">
        <v>3</v>
      </c>
      <c r="BO144" s="6">
        <v>4</v>
      </c>
      <c r="BP144" s="6">
        <v>5</v>
      </c>
    </row>
    <row r="145" spans="1:59" ht="24" customHeight="1" thickBot="1">
      <c r="A145" s="10"/>
      <c r="B145" s="11"/>
      <c r="C145" s="11"/>
      <c r="D145" s="23"/>
      <c r="E145" s="12"/>
      <c r="F145" s="12"/>
      <c r="G145" s="491"/>
      <c r="H145" s="491"/>
      <c r="I145" s="491"/>
      <c r="J145" s="491"/>
      <c r="K145" s="491"/>
      <c r="L145" s="11"/>
      <c r="M145" s="11"/>
      <c r="N145" s="11"/>
      <c r="O145" s="11"/>
      <c r="P145" s="11"/>
      <c r="Q145" s="11"/>
      <c r="R145" s="11"/>
      <c r="S145" s="59"/>
      <c r="T145" s="60"/>
      <c r="U145" s="60"/>
      <c r="V145" s="60"/>
      <c r="W145" s="61"/>
      <c r="X145" s="11"/>
      <c r="Y145" s="11"/>
      <c r="Z145" s="11"/>
      <c r="AA145" s="11"/>
      <c r="AB145" s="11"/>
      <c r="AC145" s="11"/>
      <c r="AD145" s="11"/>
      <c r="AE145" s="11"/>
      <c r="AF145" s="11"/>
      <c r="AG145" s="11"/>
      <c r="AH145" s="11"/>
      <c r="AI145" s="11"/>
      <c r="AJ145" s="11"/>
      <c r="AK145" s="11"/>
      <c r="AL145" s="59"/>
      <c r="AM145" s="60"/>
      <c r="AN145" s="60"/>
      <c r="AO145" s="60"/>
      <c r="AP145" s="60"/>
      <c r="AQ145" s="60"/>
      <c r="AR145" s="61"/>
      <c r="AS145" s="11"/>
      <c r="AT145" s="11"/>
      <c r="AU145" s="11"/>
      <c r="AV145" s="11"/>
      <c r="AW145" s="11"/>
      <c r="AX145" s="11"/>
      <c r="AY145" s="11"/>
      <c r="AZ145" s="11"/>
      <c r="BA145" s="11"/>
      <c r="BB145" s="11"/>
      <c r="BC145" s="11"/>
      <c r="BD145" s="11"/>
      <c r="BE145" s="11"/>
      <c r="BF145" s="24"/>
      <c r="BG145" s="13"/>
    </row>
    <row r="146" spans="1:59" ht="15.75" customHeight="1">
      <c r="A146" s="10"/>
      <c r="B146" s="11"/>
      <c r="C146" s="11"/>
      <c r="D146" s="29"/>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1"/>
      <c r="BG146" s="13"/>
    </row>
    <row r="147" spans="1:59" ht="21.95" customHeight="1">
      <c r="A147" s="1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3"/>
    </row>
    <row r="148" spans="1:59" ht="90.6" customHeight="1">
      <c r="A148" s="10"/>
      <c r="B148" s="11"/>
      <c r="C148" s="11"/>
      <c r="D148" s="491" t="s">
        <v>294</v>
      </c>
      <c r="E148" s="491"/>
      <c r="F148" s="491"/>
      <c r="G148" s="491"/>
      <c r="H148" s="491"/>
      <c r="I148" s="491"/>
      <c r="J148" s="491"/>
      <c r="K148" s="11"/>
      <c r="L148" s="493" t="s">
        <v>295</v>
      </c>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c r="AN148" s="493"/>
      <c r="AO148" s="493"/>
      <c r="AP148" s="493"/>
      <c r="AQ148" s="493"/>
      <c r="AR148" s="493"/>
      <c r="AS148" s="493"/>
      <c r="AT148" s="493"/>
      <c r="AU148" s="493"/>
      <c r="AV148" s="493"/>
      <c r="AW148" s="493"/>
      <c r="AX148" s="493"/>
      <c r="AY148" s="493"/>
      <c r="AZ148" s="493"/>
      <c r="BA148" s="493"/>
      <c r="BB148" s="493"/>
      <c r="BC148" s="493"/>
      <c r="BD148" s="493"/>
      <c r="BE148" s="493"/>
      <c r="BF148" s="493"/>
      <c r="BG148" s="13"/>
    </row>
    <row r="149" spans="1:59" ht="29.45" customHeight="1">
      <c r="A149" s="10"/>
      <c r="B149" s="11"/>
      <c r="C149" s="11"/>
      <c r="D149" s="491"/>
      <c r="E149" s="491"/>
      <c r="F149" s="491"/>
      <c r="G149" s="491"/>
      <c r="H149" s="491"/>
      <c r="I149" s="491"/>
      <c r="J149" s="491"/>
      <c r="K149" s="11"/>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R149" s="493"/>
      <c r="AS149" s="493"/>
      <c r="AT149" s="493"/>
      <c r="AU149" s="493"/>
      <c r="AV149" s="493"/>
      <c r="AW149" s="493"/>
      <c r="AX149" s="493"/>
      <c r="AY149" s="493"/>
      <c r="AZ149" s="493"/>
      <c r="BA149" s="493"/>
      <c r="BB149" s="493"/>
      <c r="BC149" s="493"/>
      <c r="BD149" s="493"/>
      <c r="BE149" s="493"/>
      <c r="BF149" s="493"/>
      <c r="BG149" s="13"/>
    </row>
    <row r="150" spans="1:59" ht="15.95" customHeight="1">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3"/>
    </row>
    <row r="151" spans="1:59" ht="31.9" customHeight="1">
      <c r="A151" s="10"/>
      <c r="B151" s="11"/>
      <c r="C151" s="11"/>
      <c r="D151" s="460" t="s">
        <v>287</v>
      </c>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0"/>
      <c r="AA151" s="460"/>
      <c r="AB151" s="460"/>
      <c r="AC151" s="460"/>
      <c r="AD151" s="460"/>
      <c r="AE151" s="460"/>
      <c r="AF151" s="460"/>
      <c r="AG151" s="460"/>
      <c r="AH151" s="460"/>
      <c r="AI151" s="460"/>
      <c r="AJ151" s="460"/>
      <c r="AK151" s="460"/>
      <c r="AL151" s="460"/>
      <c r="AM151" s="460"/>
      <c r="AN151" s="460"/>
      <c r="AO151" s="460"/>
      <c r="AP151" s="460"/>
      <c r="AQ151" s="460"/>
      <c r="AR151" s="460"/>
      <c r="AS151" s="460"/>
      <c r="AT151" s="460"/>
      <c r="AU151" s="460"/>
      <c r="AV151" s="460"/>
      <c r="AW151" s="460"/>
      <c r="AX151" s="460"/>
      <c r="AY151" s="460"/>
      <c r="AZ151" s="460"/>
      <c r="BA151" s="460"/>
      <c r="BB151" s="460"/>
      <c r="BC151" s="460"/>
      <c r="BD151" s="460"/>
      <c r="BE151" s="460"/>
      <c r="BF151" s="460"/>
      <c r="BG151" s="461"/>
    </row>
    <row r="152" spans="1:59" ht="20.100000000000001" customHeight="1">
      <c r="A152" s="10"/>
      <c r="B152" s="11"/>
      <c r="C152" s="11"/>
      <c r="D152" s="494" t="s">
        <v>274</v>
      </c>
      <c r="E152" s="494"/>
      <c r="F152" s="494"/>
      <c r="G152" s="494"/>
      <c r="H152" s="494"/>
      <c r="I152" s="494"/>
      <c r="J152" s="494"/>
      <c r="K152" s="494"/>
      <c r="L152" s="494"/>
      <c r="M152" s="494"/>
      <c r="N152" s="494"/>
      <c r="O152" s="494"/>
      <c r="P152" s="494"/>
      <c r="Q152" s="494"/>
      <c r="R152" s="494"/>
      <c r="S152" s="494"/>
      <c r="T152" s="494"/>
      <c r="U152" s="494"/>
      <c r="V152" s="463" t="s">
        <v>283</v>
      </c>
      <c r="W152" s="463"/>
      <c r="X152" s="463"/>
      <c r="Y152" s="463"/>
      <c r="Z152" s="463"/>
      <c r="AA152" s="463"/>
      <c r="AB152" s="463"/>
      <c r="AC152" s="463"/>
      <c r="AD152" s="463"/>
      <c r="AE152" s="463"/>
      <c r="AF152" s="463"/>
      <c r="AG152" s="463"/>
      <c r="AH152" s="463"/>
      <c r="AI152" s="463"/>
      <c r="AJ152" s="463"/>
      <c r="AK152" s="463"/>
      <c r="AL152" s="463"/>
      <c r="AM152" s="463"/>
      <c r="AN152" s="463"/>
      <c r="AO152" s="463"/>
      <c r="AP152" s="463"/>
      <c r="AQ152" s="463"/>
      <c r="AR152" s="463"/>
      <c r="AS152" s="463"/>
      <c r="AT152" s="463"/>
      <c r="AU152" s="463"/>
      <c r="AV152" s="463"/>
      <c r="AW152" s="463"/>
      <c r="AX152" s="463"/>
      <c r="AY152" s="463"/>
      <c r="AZ152" s="463"/>
      <c r="BA152" s="463"/>
      <c r="BB152" s="463"/>
      <c r="BC152" s="463"/>
      <c r="BD152" s="463"/>
      <c r="BE152" s="463"/>
      <c r="BF152" s="463"/>
      <c r="BG152" s="464"/>
    </row>
    <row r="153" spans="1:59" ht="20.100000000000001" customHeight="1">
      <c r="A153" s="10"/>
      <c r="B153" s="11"/>
      <c r="C153" s="11"/>
      <c r="D153" s="495"/>
      <c r="E153" s="495"/>
      <c r="F153" s="495"/>
      <c r="G153" s="495"/>
      <c r="H153" s="495"/>
      <c r="I153" s="495"/>
      <c r="J153" s="495"/>
      <c r="K153" s="495"/>
      <c r="L153" s="495"/>
      <c r="M153" s="495"/>
      <c r="N153" s="495"/>
      <c r="O153" s="495"/>
      <c r="P153" s="495"/>
      <c r="Q153" s="495"/>
      <c r="R153" s="495"/>
      <c r="S153" s="495"/>
      <c r="T153" s="495"/>
      <c r="U153" s="495"/>
      <c r="V153" s="465" t="s">
        <v>133</v>
      </c>
      <c r="W153" s="465"/>
      <c r="X153" s="465"/>
      <c r="Y153" s="465"/>
      <c r="Z153" s="465"/>
      <c r="AA153" s="465"/>
      <c r="AB153" s="465"/>
      <c r="AC153" s="465"/>
      <c r="AD153" s="465"/>
      <c r="AE153" s="465"/>
      <c r="AF153" s="465"/>
      <c r="AG153" s="465"/>
      <c r="AH153" s="465" t="s">
        <v>286</v>
      </c>
      <c r="AI153" s="465"/>
      <c r="AJ153" s="465"/>
      <c r="AK153" s="465"/>
      <c r="AL153" s="465"/>
      <c r="AM153" s="465"/>
      <c r="AN153" s="465"/>
      <c r="AO153" s="465"/>
      <c r="AP153" s="465"/>
      <c r="AQ153" s="465" t="s">
        <v>87</v>
      </c>
      <c r="AR153" s="465"/>
      <c r="AS153" s="465"/>
      <c r="AT153" s="465"/>
      <c r="AU153" s="465"/>
      <c r="AV153" s="465"/>
      <c r="AW153" s="465"/>
      <c r="AX153" s="465"/>
      <c r="AY153" s="465"/>
      <c r="AZ153" s="465"/>
      <c r="BA153" s="465" t="s">
        <v>284</v>
      </c>
      <c r="BB153" s="465"/>
      <c r="BC153" s="465"/>
      <c r="BD153" s="465"/>
      <c r="BE153" s="465"/>
      <c r="BF153" s="465"/>
      <c r="BG153" s="122" t="s">
        <v>285</v>
      </c>
    </row>
    <row r="154" spans="1:59" ht="14.25" customHeight="1">
      <c r="A154" s="10"/>
      <c r="B154" s="11"/>
      <c r="C154" s="11"/>
      <c r="D154" s="486" t="s">
        <v>272</v>
      </c>
      <c r="E154" s="480" t="str">
        <f>IF(D86="","",IF(AT86&lt;&gt;Datos!$AO$2,D86,""))</f>
        <v/>
      </c>
      <c r="F154" s="481"/>
      <c r="G154" s="481"/>
      <c r="H154" s="481"/>
      <c r="I154" s="481"/>
      <c r="J154" s="481"/>
      <c r="K154" s="481"/>
      <c r="L154" s="481"/>
      <c r="M154" s="481"/>
      <c r="N154" s="481"/>
      <c r="O154" s="481"/>
      <c r="P154" s="481"/>
      <c r="Q154" s="481"/>
      <c r="R154" s="481"/>
      <c r="S154" s="481"/>
      <c r="T154" s="481"/>
      <c r="U154" s="482"/>
      <c r="V154" s="440"/>
      <c r="W154" s="440"/>
      <c r="X154" s="440"/>
      <c r="Y154" s="440"/>
      <c r="Z154" s="440"/>
      <c r="AA154" s="440"/>
      <c r="AB154" s="440"/>
      <c r="AC154" s="440"/>
      <c r="AD154" s="440"/>
      <c r="AE154" s="440"/>
      <c r="AF154" s="440"/>
      <c r="AG154" s="440"/>
      <c r="AH154" s="469"/>
      <c r="AI154" s="469"/>
      <c r="AJ154" s="469"/>
      <c r="AK154" s="469"/>
      <c r="AL154" s="469"/>
      <c r="AM154" s="469"/>
      <c r="AN154" s="469"/>
      <c r="AO154" s="469"/>
      <c r="AP154" s="470"/>
      <c r="AQ154" s="440"/>
      <c r="AR154" s="440"/>
      <c r="AS154" s="440"/>
      <c r="AT154" s="440"/>
      <c r="AU154" s="440"/>
      <c r="AV154" s="440"/>
      <c r="AW154" s="440"/>
      <c r="AX154" s="440"/>
      <c r="AY154" s="440"/>
      <c r="AZ154" s="440"/>
      <c r="BA154" s="483"/>
      <c r="BB154" s="484"/>
      <c r="BC154" s="484"/>
      <c r="BD154" s="484"/>
      <c r="BE154" s="484"/>
      <c r="BF154" s="485"/>
      <c r="BG154" s="172"/>
    </row>
    <row r="155" spans="1:59" ht="14.25" customHeight="1">
      <c r="A155" s="10"/>
      <c r="B155" s="11"/>
      <c r="C155" s="11"/>
      <c r="D155" s="487"/>
      <c r="E155" s="480" t="str">
        <f>IF(D87="","",IF(AT87&lt;&gt;Datos!$AO$2,D87,""))</f>
        <v/>
      </c>
      <c r="F155" s="481"/>
      <c r="G155" s="481"/>
      <c r="H155" s="481"/>
      <c r="I155" s="481"/>
      <c r="J155" s="481"/>
      <c r="K155" s="481"/>
      <c r="L155" s="481"/>
      <c r="M155" s="481"/>
      <c r="N155" s="481"/>
      <c r="O155" s="481"/>
      <c r="P155" s="481"/>
      <c r="Q155" s="481"/>
      <c r="R155" s="481"/>
      <c r="S155" s="481"/>
      <c r="T155" s="481"/>
      <c r="U155" s="482"/>
      <c r="V155" s="440"/>
      <c r="W155" s="440"/>
      <c r="X155" s="440"/>
      <c r="Y155" s="440"/>
      <c r="Z155" s="440"/>
      <c r="AA155" s="440"/>
      <c r="AB155" s="440"/>
      <c r="AC155" s="440"/>
      <c r="AD155" s="440"/>
      <c r="AE155" s="440"/>
      <c r="AF155" s="440"/>
      <c r="AG155" s="440"/>
      <c r="AH155" s="469"/>
      <c r="AI155" s="469"/>
      <c r="AJ155" s="469"/>
      <c r="AK155" s="469"/>
      <c r="AL155" s="469"/>
      <c r="AM155" s="469"/>
      <c r="AN155" s="469"/>
      <c r="AO155" s="469"/>
      <c r="AP155" s="470"/>
      <c r="AQ155" s="440"/>
      <c r="AR155" s="440"/>
      <c r="AS155" s="440"/>
      <c r="AT155" s="440"/>
      <c r="AU155" s="440"/>
      <c r="AV155" s="440"/>
      <c r="AW155" s="440"/>
      <c r="AX155" s="440"/>
      <c r="AY155" s="440"/>
      <c r="AZ155" s="440"/>
      <c r="BA155" s="483"/>
      <c r="BB155" s="484"/>
      <c r="BC155" s="484"/>
      <c r="BD155" s="484"/>
      <c r="BE155" s="484"/>
      <c r="BF155" s="485"/>
      <c r="BG155" s="172"/>
    </row>
    <row r="156" spans="1:59" ht="14.25" customHeight="1">
      <c r="A156" s="10"/>
      <c r="B156" s="11"/>
      <c r="C156" s="11"/>
      <c r="D156" s="487"/>
      <c r="E156" s="480" t="str">
        <f>IF(D88="","",IF(AT88&lt;&gt;Datos!$AO$2,D88,""))</f>
        <v/>
      </c>
      <c r="F156" s="481"/>
      <c r="G156" s="481"/>
      <c r="H156" s="481"/>
      <c r="I156" s="481"/>
      <c r="J156" s="481"/>
      <c r="K156" s="481"/>
      <c r="L156" s="481"/>
      <c r="M156" s="481"/>
      <c r="N156" s="481"/>
      <c r="O156" s="481"/>
      <c r="P156" s="481"/>
      <c r="Q156" s="481"/>
      <c r="R156" s="481"/>
      <c r="S156" s="481"/>
      <c r="T156" s="481"/>
      <c r="U156" s="482"/>
      <c r="V156" s="440"/>
      <c r="W156" s="440"/>
      <c r="X156" s="440"/>
      <c r="Y156" s="440"/>
      <c r="Z156" s="440"/>
      <c r="AA156" s="440"/>
      <c r="AB156" s="440"/>
      <c r="AC156" s="440"/>
      <c r="AD156" s="440"/>
      <c r="AE156" s="440"/>
      <c r="AF156" s="440"/>
      <c r="AG156" s="440"/>
      <c r="AH156" s="469"/>
      <c r="AI156" s="469"/>
      <c r="AJ156" s="469"/>
      <c r="AK156" s="469"/>
      <c r="AL156" s="469"/>
      <c r="AM156" s="469"/>
      <c r="AN156" s="469"/>
      <c r="AO156" s="469"/>
      <c r="AP156" s="470"/>
      <c r="AQ156" s="440"/>
      <c r="AR156" s="440"/>
      <c r="AS156" s="440"/>
      <c r="AT156" s="440"/>
      <c r="AU156" s="440"/>
      <c r="AV156" s="440"/>
      <c r="AW156" s="440"/>
      <c r="AX156" s="440"/>
      <c r="AY156" s="440"/>
      <c r="AZ156" s="440"/>
      <c r="BA156" s="483"/>
      <c r="BB156" s="484"/>
      <c r="BC156" s="484"/>
      <c r="BD156" s="484"/>
      <c r="BE156" s="484"/>
      <c r="BF156" s="485"/>
      <c r="BG156" s="172"/>
    </row>
    <row r="157" spans="1:59" ht="14.25" customHeight="1">
      <c r="A157" s="10"/>
      <c r="B157" s="11"/>
      <c r="C157" s="11"/>
      <c r="D157" s="487"/>
      <c r="E157" s="480" t="str">
        <f>IF(D89="","",IF(AT89&lt;&gt;Datos!$AO$2,D89,""))</f>
        <v/>
      </c>
      <c r="F157" s="481"/>
      <c r="G157" s="481"/>
      <c r="H157" s="481"/>
      <c r="I157" s="481"/>
      <c r="J157" s="481"/>
      <c r="K157" s="481"/>
      <c r="L157" s="481"/>
      <c r="M157" s="481"/>
      <c r="N157" s="481"/>
      <c r="O157" s="481"/>
      <c r="P157" s="481"/>
      <c r="Q157" s="481"/>
      <c r="R157" s="481"/>
      <c r="S157" s="481"/>
      <c r="T157" s="481"/>
      <c r="U157" s="482"/>
      <c r="V157" s="440"/>
      <c r="W157" s="440"/>
      <c r="X157" s="440"/>
      <c r="Y157" s="440"/>
      <c r="Z157" s="440"/>
      <c r="AA157" s="440"/>
      <c r="AB157" s="440"/>
      <c r="AC157" s="440"/>
      <c r="AD157" s="440"/>
      <c r="AE157" s="440"/>
      <c r="AF157" s="440"/>
      <c r="AG157" s="440"/>
      <c r="AH157" s="469"/>
      <c r="AI157" s="469"/>
      <c r="AJ157" s="469"/>
      <c r="AK157" s="469"/>
      <c r="AL157" s="469"/>
      <c r="AM157" s="469"/>
      <c r="AN157" s="469"/>
      <c r="AO157" s="469"/>
      <c r="AP157" s="470"/>
      <c r="AQ157" s="440"/>
      <c r="AR157" s="440"/>
      <c r="AS157" s="440"/>
      <c r="AT157" s="440"/>
      <c r="AU157" s="440"/>
      <c r="AV157" s="440"/>
      <c r="AW157" s="440"/>
      <c r="AX157" s="440"/>
      <c r="AY157" s="440"/>
      <c r="AZ157" s="440"/>
      <c r="BA157" s="483"/>
      <c r="BB157" s="484"/>
      <c r="BC157" s="484"/>
      <c r="BD157" s="484"/>
      <c r="BE157" s="484"/>
      <c r="BF157" s="485"/>
      <c r="BG157" s="172"/>
    </row>
    <row r="158" spans="1:59" ht="14.25" customHeight="1">
      <c r="A158" s="10"/>
      <c r="B158" s="11"/>
      <c r="C158" s="11"/>
      <c r="D158" s="487"/>
      <c r="E158" s="480" t="str">
        <f>IF(D90="","",IF(AT90&lt;&gt;Datos!$AO$2,D90,""))</f>
        <v/>
      </c>
      <c r="F158" s="481"/>
      <c r="G158" s="481"/>
      <c r="H158" s="481"/>
      <c r="I158" s="481"/>
      <c r="J158" s="481"/>
      <c r="K158" s="481"/>
      <c r="L158" s="481"/>
      <c r="M158" s="481"/>
      <c r="N158" s="481"/>
      <c r="O158" s="481"/>
      <c r="P158" s="481"/>
      <c r="Q158" s="481"/>
      <c r="R158" s="481"/>
      <c r="S158" s="481"/>
      <c r="T158" s="481"/>
      <c r="U158" s="482"/>
      <c r="V158" s="440"/>
      <c r="W158" s="440"/>
      <c r="X158" s="440"/>
      <c r="Y158" s="440"/>
      <c r="Z158" s="440"/>
      <c r="AA158" s="440"/>
      <c r="AB158" s="440"/>
      <c r="AC158" s="440"/>
      <c r="AD158" s="440"/>
      <c r="AE158" s="440"/>
      <c r="AF158" s="440"/>
      <c r="AG158" s="440"/>
      <c r="AH158" s="469"/>
      <c r="AI158" s="469"/>
      <c r="AJ158" s="469"/>
      <c r="AK158" s="469"/>
      <c r="AL158" s="469"/>
      <c r="AM158" s="469"/>
      <c r="AN158" s="469"/>
      <c r="AO158" s="469"/>
      <c r="AP158" s="470"/>
      <c r="AQ158" s="440"/>
      <c r="AR158" s="440"/>
      <c r="AS158" s="440"/>
      <c r="AT158" s="440"/>
      <c r="AU158" s="440"/>
      <c r="AV158" s="440"/>
      <c r="AW158" s="440"/>
      <c r="AX158" s="440"/>
      <c r="AY158" s="440"/>
      <c r="AZ158" s="440"/>
      <c r="BA158" s="483"/>
      <c r="BB158" s="484"/>
      <c r="BC158" s="484"/>
      <c r="BD158" s="484"/>
      <c r="BE158" s="484"/>
      <c r="BF158" s="485"/>
      <c r="BG158" s="172"/>
    </row>
    <row r="159" spans="1:59" ht="14.25" customHeight="1">
      <c r="A159" s="10"/>
      <c r="B159" s="11"/>
      <c r="C159" s="11"/>
      <c r="D159" s="487"/>
      <c r="E159" s="480" t="str">
        <f>IF(D91="","",IF(AT91&lt;&gt;Datos!$AO$2,D91,""))</f>
        <v/>
      </c>
      <c r="F159" s="481"/>
      <c r="G159" s="481"/>
      <c r="H159" s="481"/>
      <c r="I159" s="481"/>
      <c r="J159" s="481"/>
      <c r="K159" s="481"/>
      <c r="L159" s="481"/>
      <c r="M159" s="481"/>
      <c r="N159" s="481"/>
      <c r="O159" s="481"/>
      <c r="P159" s="481"/>
      <c r="Q159" s="481"/>
      <c r="R159" s="481"/>
      <c r="S159" s="481"/>
      <c r="T159" s="481"/>
      <c r="U159" s="482"/>
      <c r="V159" s="440"/>
      <c r="W159" s="440"/>
      <c r="X159" s="440"/>
      <c r="Y159" s="440"/>
      <c r="Z159" s="440"/>
      <c r="AA159" s="440"/>
      <c r="AB159" s="440"/>
      <c r="AC159" s="440"/>
      <c r="AD159" s="440"/>
      <c r="AE159" s="440"/>
      <c r="AF159" s="440"/>
      <c r="AG159" s="440"/>
      <c r="AH159" s="469"/>
      <c r="AI159" s="469"/>
      <c r="AJ159" s="469"/>
      <c r="AK159" s="469"/>
      <c r="AL159" s="469"/>
      <c r="AM159" s="469"/>
      <c r="AN159" s="469"/>
      <c r="AO159" s="469"/>
      <c r="AP159" s="470"/>
      <c r="AQ159" s="440"/>
      <c r="AR159" s="440"/>
      <c r="AS159" s="440"/>
      <c r="AT159" s="440"/>
      <c r="AU159" s="440"/>
      <c r="AV159" s="440"/>
      <c r="AW159" s="440"/>
      <c r="AX159" s="440"/>
      <c r="AY159" s="440"/>
      <c r="AZ159" s="440"/>
      <c r="BA159" s="483"/>
      <c r="BB159" s="484"/>
      <c r="BC159" s="484"/>
      <c r="BD159" s="484"/>
      <c r="BE159" s="484"/>
      <c r="BF159" s="485"/>
      <c r="BG159" s="172"/>
    </row>
    <row r="160" spans="1:59" ht="14.25" customHeight="1">
      <c r="A160" s="10"/>
      <c r="B160" s="11"/>
      <c r="C160" s="11"/>
      <c r="D160" s="486"/>
      <c r="E160" s="480" t="str">
        <f>IF(D92="","",IF(AT92&lt;&gt;Datos!$AO$2,D92,""))</f>
        <v/>
      </c>
      <c r="F160" s="481"/>
      <c r="G160" s="481"/>
      <c r="H160" s="481"/>
      <c r="I160" s="481"/>
      <c r="J160" s="481"/>
      <c r="K160" s="481"/>
      <c r="L160" s="481"/>
      <c r="M160" s="481"/>
      <c r="N160" s="481"/>
      <c r="O160" s="481"/>
      <c r="P160" s="481"/>
      <c r="Q160" s="481"/>
      <c r="R160" s="481"/>
      <c r="S160" s="481"/>
      <c r="T160" s="481"/>
      <c r="U160" s="482"/>
      <c r="V160" s="440"/>
      <c r="W160" s="440"/>
      <c r="X160" s="440"/>
      <c r="Y160" s="440"/>
      <c r="Z160" s="440"/>
      <c r="AA160" s="440"/>
      <c r="AB160" s="440"/>
      <c r="AC160" s="440"/>
      <c r="AD160" s="440"/>
      <c r="AE160" s="440"/>
      <c r="AF160" s="440"/>
      <c r="AG160" s="440"/>
      <c r="AH160" s="469"/>
      <c r="AI160" s="469"/>
      <c r="AJ160" s="469"/>
      <c r="AK160" s="469"/>
      <c r="AL160" s="469"/>
      <c r="AM160" s="469"/>
      <c r="AN160" s="469"/>
      <c r="AO160" s="469"/>
      <c r="AP160" s="470"/>
      <c r="AQ160" s="440"/>
      <c r="AR160" s="440"/>
      <c r="AS160" s="440"/>
      <c r="AT160" s="440"/>
      <c r="AU160" s="440"/>
      <c r="AV160" s="440"/>
      <c r="AW160" s="440"/>
      <c r="AX160" s="440"/>
      <c r="AY160" s="440"/>
      <c r="AZ160" s="440"/>
      <c r="BA160" s="483"/>
      <c r="BB160" s="484"/>
      <c r="BC160" s="484"/>
      <c r="BD160" s="484"/>
      <c r="BE160" s="484"/>
      <c r="BF160" s="485"/>
      <c r="BG160" s="172"/>
    </row>
    <row r="161" spans="1:63" ht="14.25" customHeight="1">
      <c r="A161" s="10"/>
      <c r="B161" s="11"/>
      <c r="C161" s="11"/>
      <c r="D161" s="486"/>
      <c r="E161" s="480" t="str">
        <f>IF(D93="","",IF(AT93&lt;&gt;Datos!$AO$2,D93,""))</f>
        <v/>
      </c>
      <c r="F161" s="481"/>
      <c r="G161" s="481"/>
      <c r="H161" s="481"/>
      <c r="I161" s="481"/>
      <c r="J161" s="481"/>
      <c r="K161" s="481"/>
      <c r="L161" s="481"/>
      <c r="M161" s="481"/>
      <c r="N161" s="481"/>
      <c r="O161" s="481"/>
      <c r="P161" s="481"/>
      <c r="Q161" s="481"/>
      <c r="R161" s="481"/>
      <c r="S161" s="481"/>
      <c r="T161" s="481"/>
      <c r="U161" s="482"/>
      <c r="V161" s="440"/>
      <c r="W161" s="440"/>
      <c r="X161" s="440"/>
      <c r="Y161" s="440"/>
      <c r="Z161" s="440"/>
      <c r="AA161" s="440"/>
      <c r="AB161" s="440"/>
      <c r="AC161" s="440"/>
      <c r="AD161" s="440"/>
      <c r="AE161" s="440"/>
      <c r="AF161" s="440"/>
      <c r="AG161" s="440"/>
      <c r="AH161" s="469"/>
      <c r="AI161" s="469"/>
      <c r="AJ161" s="469"/>
      <c r="AK161" s="469"/>
      <c r="AL161" s="469"/>
      <c r="AM161" s="469"/>
      <c r="AN161" s="469"/>
      <c r="AO161" s="469"/>
      <c r="AP161" s="470"/>
      <c r="AQ161" s="440"/>
      <c r="AR161" s="440"/>
      <c r="AS161" s="440"/>
      <c r="AT161" s="440"/>
      <c r="AU161" s="440"/>
      <c r="AV161" s="440"/>
      <c r="AW161" s="440"/>
      <c r="AX161" s="440"/>
      <c r="AY161" s="440"/>
      <c r="AZ161" s="440"/>
      <c r="BA161" s="483"/>
      <c r="BB161" s="484"/>
      <c r="BC161" s="484"/>
      <c r="BD161" s="484"/>
      <c r="BE161" s="484"/>
      <c r="BF161" s="485"/>
      <c r="BG161" s="172"/>
    </row>
    <row r="162" spans="1:63" ht="14.25" customHeight="1">
      <c r="A162" s="10"/>
      <c r="B162" s="11"/>
      <c r="C162" s="11"/>
      <c r="D162" s="486"/>
      <c r="E162" s="480" t="str">
        <f>IF(D94="","",IF(AT94&lt;&gt;Datos!$AO$2,D94,""))</f>
        <v/>
      </c>
      <c r="F162" s="481"/>
      <c r="G162" s="481"/>
      <c r="H162" s="481"/>
      <c r="I162" s="481"/>
      <c r="J162" s="481"/>
      <c r="K162" s="481"/>
      <c r="L162" s="481"/>
      <c r="M162" s="481"/>
      <c r="N162" s="481"/>
      <c r="O162" s="481"/>
      <c r="P162" s="481"/>
      <c r="Q162" s="481"/>
      <c r="R162" s="481"/>
      <c r="S162" s="481"/>
      <c r="T162" s="481"/>
      <c r="U162" s="482"/>
      <c r="V162" s="440"/>
      <c r="W162" s="440"/>
      <c r="X162" s="440"/>
      <c r="Y162" s="440"/>
      <c r="Z162" s="440"/>
      <c r="AA162" s="440"/>
      <c r="AB162" s="440"/>
      <c r="AC162" s="440"/>
      <c r="AD162" s="440"/>
      <c r="AE162" s="440"/>
      <c r="AF162" s="440"/>
      <c r="AG162" s="440"/>
      <c r="AH162" s="469"/>
      <c r="AI162" s="469"/>
      <c r="AJ162" s="469"/>
      <c r="AK162" s="469"/>
      <c r="AL162" s="469"/>
      <c r="AM162" s="469"/>
      <c r="AN162" s="469"/>
      <c r="AO162" s="469"/>
      <c r="AP162" s="470"/>
      <c r="AQ162" s="440"/>
      <c r="AR162" s="440"/>
      <c r="AS162" s="440"/>
      <c r="AT162" s="440"/>
      <c r="AU162" s="440"/>
      <c r="AV162" s="440"/>
      <c r="AW162" s="440"/>
      <c r="AX162" s="440"/>
      <c r="AY162" s="440"/>
      <c r="AZ162" s="440"/>
      <c r="BA162" s="483"/>
      <c r="BB162" s="484"/>
      <c r="BC162" s="484"/>
      <c r="BD162" s="484"/>
      <c r="BE162" s="484"/>
      <c r="BF162" s="485"/>
      <c r="BG162" s="172"/>
    </row>
    <row r="163" spans="1:63" ht="14.25" customHeight="1" thickBot="1">
      <c r="A163" s="10"/>
      <c r="B163" s="11"/>
      <c r="C163" s="11"/>
      <c r="D163" s="488"/>
      <c r="E163" s="474" t="str">
        <f>IF(D95="","",IF(AT95&lt;&gt;Datos!$AO$2,D95,""))</f>
        <v/>
      </c>
      <c r="F163" s="475"/>
      <c r="G163" s="475"/>
      <c r="H163" s="475"/>
      <c r="I163" s="475"/>
      <c r="J163" s="475"/>
      <c r="K163" s="475"/>
      <c r="L163" s="475"/>
      <c r="M163" s="475"/>
      <c r="N163" s="475"/>
      <c r="O163" s="475"/>
      <c r="P163" s="475"/>
      <c r="Q163" s="475"/>
      <c r="R163" s="475"/>
      <c r="S163" s="475"/>
      <c r="T163" s="475"/>
      <c r="U163" s="476"/>
      <c r="V163" s="446"/>
      <c r="W163" s="446"/>
      <c r="X163" s="446"/>
      <c r="Y163" s="446"/>
      <c r="Z163" s="446"/>
      <c r="AA163" s="446"/>
      <c r="AB163" s="446"/>
      <c r="AC163" s="446"/>
      <c r="AD163" s="446"/>
      <c r="AE163" s="446"/>
      <c r="AF163" s="446"/>
      <c r="AG163" s="446"/>
      <c r="AH163" s="444"/>
      <c r="AI163" s="444"/>
      <c r="AJ163" s="444"/>
      <c r="AK163" s="444"/>
      <c r="AL163" s="444"/>
      <c r="AM163" s="444"/>
      <c r="AN163" s="444"/>
      <c r="AO163" s="444"/>
      <c r="AP163" s="445"/>
      <c r="AQ163" s="446"/>
      <c r="AR163" s="446"/>
      <c r="AS163" s="446"/>
      <c r="AT163" s="446"/>
      <c r="AU163" s="446"/>
      <c r="AV163" s="446"/>
      <c r="AW163" s="446"/>
      <c r="AX163" s="446"/>
      <c r="AY163" s="446"/>
      <c r="AZ163" s="446"/>
      <c r="BA163" s="477"/>
      <c r="BB163" s="478"/>
      <c r="BC163" s="478"/>
      <c r="BD163" s="478"/>
      <c r="BE163" s="478"/>
      <c r="BF163" s="479"/>
      <c r="BG163" s="173"/>
    </row>
    <row r="164" spans="1:63" ht="14.25" customHeight="1" thickTop="1">
      <c r="A164" s="10"/>
      <c r="B164" s="11"/>
      <c r="C164" s="11"/>
      <c r="D164" s="441" t="s">
        <v>273</v>
      </c>
      <c r="E164" s="466" t="str">
        <f>IF(D101="","",IF(AT101&lt;&gt;Datos!$AO$2,D101,""))</f>
        <v/>
      </c>
      <c r="F164" s="467"/>
      <c r="G164" s="467"/>
      <c r="H164" s="467"/>
      <c r="I164" s="467"/>
      <c r="J164" s="467"/>
      <c r="K164" s="467"/>
      <c r="L164" s="467"/>
      <c r="M164" s="467"/>
      <c r="N164" s="467"/>
      <c r="O164" s="467"/>
      <c r="P164" s="467"/>
      <c r="Q164" s="467"/>
      <c r="R164" s="467"/>
      <c r="S164" s="467"/>
      <c r="T164" s="467"/>
      <c r="U164" s="468"/>
      <c r="V164" s="453"/>
      <c r="W164" s="453"/>
      <c r="X164" s="453"/>
      <c r="Y164" s="453"/>
      <c r="Z164" s="453"/>
      <c r="AA164" s="453"/>
      <c r="AB164" s="453"/>
      <c r="AC164" s="453"/>
      <c r="AD164" s="453"/>
      <c r="AE164" s="453"/>
      <c r="AF164" s="453"/>
      <c r="AG164" s="453"/>
      <c r="AH164" s="451"/>
      <c r="AI164" s="451"/>
      <c r="AJ164" s="451"/>
      <c r="AK164" s="451"/>
      <c r="AL164" s="451"/>
      <c r="AM164" s="451"/>
      <c r="AN164" s="451"/>
      <c r="AO164" s="451"/>
      <c r="AP164" s="452"/>
      <c r="AQ164" s="453"/>
      <c r="AR164" s="453"/>
      <c r="AS164" s="453"/>
      <c r="AT164" s="453"/>
      <c r="AU164" s="453"/>
      <c r="AV164" s="453"/>
      <c r="AW164" s="453"/>
      <c r="AX164" s="453"/>
      <c r="AY164" s="453"/>
      <c r="AZ164" s="453"/>
      <c r="BA164" s="454"/>
      <c r="BB164" s="455"/>
      <c r="BC164" s="455"/>
      <c r="BD164" s="455"/>
      <c r="BE164" s="455"/>
      <c r="BF164" s="456"/>
      <c r="BG164" s="174"/>
    </row>
    <row r="165" spans="1:63" ht="14.25" customHeight="1">
      <c r="A165" s="10"/>
      <c r="B165" s="11"/>
      <c r="C165" s="11"/>
      <c r="D165" s="441"/>
      <c r="E165" s="466" t="str">
        <f>IF(D102="","",IF(AT102&lt;&gt;Datos!$AO$2,D102,""))</f>
        <v/>
      </c>
      <c r="F165" s="467"/>
      <c r="G165" s="467"/>
      <c r="H165" s="467"/>
      <c r="I165" s="467"/>
      <c r="J165" s="467"/>
      <c r="K165" s="467"/>
      <c r="L165" s="467"/>
      <c r="M165" s="467"/>
      <c r="N165" s="467"/>
      <c r="O165" s="467"/>
      <c r="P165" s="467"/>
      <c r="Q165" s="467"/>
      <c r="R165" s="467"/>
      <c r="S165" s="467"/>
      <c r="T165" s="467"/>
      <c r="U165" s="468"/>
      <c r="V165" s="440"/>
      <c r="W165" s="440"/>
      <c r="X165" s="440"/>
      <c r="Y165" s="440"/>
      <c r="Z165" s="440"/>
      <c r="AA165" s="440"/>
      <c r="AB165" s="440"/>
      <c r="AC165" s="440"/>
      <c r="AD165" s="440"/>
      <c r="AE165" s="440"/>
      <c r="AF165" s="440"/>
      <c r="AG165" s="440"/>
      <c r="AH165" s="469"/>
      <c r="AI165" s="469"/>
      <c r="AJ165" s="469"/>
      <c r="AK165" s="469"/>
      <c r="AL165" s="469"/>
      <c r="AM165" s="469"/>
      <c r="AN165" s="469"/>
      <c r="AO165" s="469"/>
      <c r="AP165" s="470"/>
      <c r="AQ165" s="440"/>
      <c r="AR165" s="440"/>
      <c r="AS165" s="440"/>
      <c r="AT165" s="440"/>
      <c r="AU165" s="440"/>
      <c r="AV165" s="440"/>
      <c r="AW165" s="440"/>
      <c r="AX165" s="440"/>
      <c r="AY165" s="440"/>
      <c r="AZ165" s="440"/>
      <c r="BA165" s="471"/>
      <c r="BB165" s="472"/>
      <c r="BC165" s="472"/>
      <c r="BD165" s="472"/>
      <c r="BE165" s="472"/>
      <c r="BF165" s="473"/>
      <c r="BG165" s="172"/>
    </row>
    <row r="166" spans="1:63" ht="14.25" customHeight="1">
      <c r="A166" s="10"/>
      <c r="B166" s="11"/>
      <c r="C166" s="11"/>
      <c r="D166" s="441"/>
      <c r="E166" s="466" t="str">
        <f>IF(D103="","",IF(AT103&lt;&gt;Datos!$AO$2,D103,""))</f>
        <v/>
      </c>
      <c r="F166" s="467"/>
      <c r="G166" s="467"/>
      <c r="H166" s="467"/>
      <c r="I166" s="467"/>
      <c r="J166" s="467"/>
      <c r="K166" s="467"/>
      <c r="L166" s="467"/>
      <c r="M166" s="467"/>
      <c r="N166" s="467"/>
      <c r="O166" s="467"/>
      <c r="P166" s="467"/>
      <c r="Q166" s="467"/>
      <c r="R166" s="467"/>
      <c r="S166" s="467"/>
      <c r="T166" s="467"/>
      <c r="U166" s="468"/>
      <c r="V166" s="440"/>
      <c r="W166" s="440"/>
      <c r="X166" s="440"/>
      <c r="Y166" s="440"/>
      <c r="Z166" s="440"/>
      <c r="AA166" s="440"/>
      <c r="AB166" s="440"/>
      <c r="AC166" s="440"/>
      <c r="AD166" s="440"/>
      <c r="AE166" s="440"/>
      <c r="AF166" s="440"/>
      <c r="AG166" s="440"/>
      <c r="AH166" s="469"/>
      <c r="AI166" s="469"/>
      <c r="AJ166" s="469"/>
      <c r="AK166" s="469"/>
      <c r="AL166" s="469"/>
      <c r="AM166" s="469"/>
      <c r="AN166" s="469"/>
      <c r="AO166" s="469"/>
      <c r="AP166" s="470"/>
      <c r="AQ166" s="440"/>
      <c r="AR166" s="440"/>
      <c r="AS166" s="440"/>
      <c r="AT166" s="440"/>
      <c r="AU166" s="440"/>
      <c r="AV166" s="440"/>
      <c r="AW166" s="440"/>
      <c r="AX166" s="440"/>
      <c r="AY166" s="440"/>
      <c r="AZ166" s="440"/>
      <c r="BA166" s="471"/>
      <c r="BB166" s="472"/>
      <c r="BC166" s="472"/>
      <c r="BD166" s="472"/>
      <c r="BE166" s="472"/>
      <c r="BF166" s="473"/>
      <c r="BG166" s="172"/>
    </row>
    <row r="167" spans="1:63" ht="14.25" customHeight="1">
      <c r="A167" s="10"/>
      <c r="B167" s="11"/>
      <c r="C167" s="11"/>
      <c r="D167" s="441"/>
      <c r="E167" s="466" t="str">
        <f>IF(D104="","",IF(AT104&lt;&gt;Datos!$AO$2,D104,""))</f>
        <v/>
      </c>
      <c r="F167" s="467"/>
      <c r="G167" s="467"/>
      <c r="H167" s="467"/>
      <c r="I167" s="467"/>
      <c r="J167" s="467"/>
      <c r="K167" s="467"/>
      <c r="L167" s="467"/>
      <c r="M167" s="467"/>
      <c r="N167" s="467"/>
      <c r="O167" s="467"/>
      <c r="P167" s="467"/>
      <c r="Q167" s="467"/>
      <c r="R167" s="467"/>
      <c r="S167" s="467"/>
      <c r="T167" s="467"/>
      <c r="U167" s="468"/>
      <c r="V167" s="440"/>
      <c r="W167" s="440"/>
      <c r="X167" s="440"/>
      <c r="Y167" s="440"/>
      <c r="Z167" s="440"/>
      <c r="AA167" s="440"/>
      <c r="AB167" s="440"/>
      <c r="AC167" s="440"/>
      <c r="AD167" s="440"/>
      <c r="AE167" s="440"/>
      <c r="AF167" s="440"/>
      <c r="AG167" s="440"/>
      <c r="AH167" s="469"/>
      <c r="AI167" s="469"/>
      <c r="AJ167" s="469"/>
      <c r="AK167" s="469"/>
      <c r="AL167" s="469"/>
      <c r="AM167" s="469"/>
      <c r="AN167" s="469"/>
      <c r="AO167" s="469"/>
      <c r="AP167" s="470"/>
      <c r="AQ167" s="440"/>
      <c r="AR167" s="440"/>
      <c r="AS167" s="440"/>
      <c r="AT167" s="440"/>
      <c r="AU167" s="440"/>
      <c r="AV167" s="440"/>
      <c r="AW167" s="440"/>
      <c r="AX167" s="440"/>
      <c r="AY167" s="440"/>
      <c r="AZ167" s="440"/>
      <c r="BA167" s="471"/>
      <c r="BB167" s="472"/>
      <c r="BC167" s="472"/>
      <c r="BD167" s="472"/>
      <c r="BE167" s="472"/>
      <c r="BF167" s="473"/>
      <c r="BG167" s="172"/>
    </row>
    <row r="168" spans="1:63" ht="14.25" customHeight="1">
      <c r="A168" s="10"/>
      <c r="B168" s="11"/>
      <c r="C168" s="11"/>
      <c r="D168" s="441"/>
      <c r="E168" s="466" t="str">
        <f>IF(D105="","",IF(AT105&lt;&gt;Datos!$AO$2,D105,""))</f>
        <v/>
      </c>
      <c r="F168" s="467"/>
      <c r="G168" s="467"/>
      <c r="H168" s="467"/>
      <c r="I168" s="467"/>
      <c r="J168" s="467"/>
      <c r="K168" s="467"/>
      <c r="L168" s="467"/>
      <c r="M168" s="467"/>
      <c r="N168" s="467"/>
      <c r="O168" s="467"/>
      <c r="P168" s="467"/>
      <c r="Q168" s="467"/>
      <c r="R168" s="467"/>
      <c r="S168" s="467"/>
      <c r="T168" s="467"/>
      <c r="U168" s="468"/>
      <c r="V168" s="440"/>
      <c r="W168" s="440"/>
      <c r="X168" s="440"/>
      <c r="Y168" s="440"/>
      <c r="Z168" s="440"/>
      <c r="AA168" s="440"/>
      <c r="AB168" s="440"/>
      <c r="AC168" s="440"/>
      <c r="AD168" s="440"/>
      <c r="AE168" s="440"/>
      <c r="AF168" s="440"/>
      <c r="AG168" s="440"/>
      <c r="AH168" s="469"/>
      <c r="AI168" s="469"/>
      <c r="AJ168" s="469"/>
      <c r="AK168" s="469"/>
      <c r="AL168" s="469"/>
      <c r="AM168" s="469"/>
      <c r="AN168" s="469"/>
      <c r="AO168" s="469"/>
      <c r="AP168" s="470"/>
      <c r="AQ168" s="440"/>
      <c r="AR168" s="440"/>
      <c r="AS168" s="440"/>
      <c r="AT168" s="440"/>
      <c r="AU168" s="440"/>
      <c r="AV168" s="440"/>
      <c r="AW168" s="440"/>
      <c r="AX168" s="440"/>
      <c r="AY168" s="440"/>
      <c r="AZ168" s="440"/>
      <c r="BA168" s="471"/>
      <c r="BB168" s="472"/>
      <c r="BC168" s="472"/>
      <c r="BD168" s="472"/>
      <c r="BE168" s="472"/>
      <c r="BF168" s="473"/>
      <c r="BG168" s="172"/>
    </row>
    <row r="169" spans="1:63" ht="14.25" customHeight="1">
      <c r="A169" s="10"/>
      <c r="B169" s="11"/>
      <c r="C169" s="11"/>
      <c r="D169" s="441"/>
      <c r="E169" s="466" t="str">
        <f>IF(D106="","",IF(AT106&lt;&gt;Datos!$AO$2,D106,""))</f>
        <v/>
      </c>
      <c r="F169" s="467"/>
      <c r="G169" s="467"/>
      <c r="H169" s="467"/>
      <c r="I169" s="467"/>
      <c r="J169" s="467"/>
      <c r="K169" s="467"/>
      <c r="L169" s="467"/>
      <c r="M169" s="467"/>
      <c r="N169" s="467"/>
      <c r="O169" s="467"/>
      <c r="P169" s="467"/>
      <c r="Q169" s="467"/>
      <c r="R169" s="467"/>
      <c r="S169" s="467"/>
      <c r="T169" s="467"/>
      <c r="U169" s="468"/>
      <c r="V169" s="440"/>
      <c r="W169" s="440"/>
      <c r="X169" s="440"/>
      <c r="Y169" s="440"/>
      <c r="Z169" s="440"/>
      <c r="AA169" s="440"/>
      <c r="AB169" s="440"/>
      <c r="AC169" s="440"/>
      <c r="AD169" s="440"/>
      <c r="AE169" s="440"/>
      <c r="AF169" s="440"/>
      <c r="AG169" s="440"/>
      <c r="AH169" s="469"/>
      <c r="AI169" s="469"/>
      <c r="AJ169" s="469"/>
      <c r="AK169" s="469"/>
      <c r="AL169" s="469"/>
      <c r="AM169" s="469"/>
      <c r="AN169" s="469"/>
      <c r="AO169" s="469"/>
      <c r="AP169" s="470"/>
      <c r="AQ169" s="440"/>
      <c r="AR169" s="440"/>
      <c r="AS169" s="440"/>
      <c r="AT169" s="440"/>
      <c r="AU169" s="440"/>
      <c r="AV169" s="440"/>
      <c r="AW169" s="440"/>
      <c r="AX169" s="440"/>
      <c r="AY169" s="440"/>
      <c r="AZ169" s="440"/>
      <c r="BA169" s="471"/>
      <c r="BB169" s="472"/>
      <c r="BC169" s="472"/>
      <c r="BD169" s="472"/>
      <c r="BE169" s="472"/>
      <c r="BF169" s="473"/>
      <c r="BG169" s="172"/>
    </row>
    <row r="170" spans="1:63" ht="14.25" customHeight="1">
      <c r="A170" s="10"/>
      <c r="B170" s="11"/>
      <c r="C170" s="11"/>
      <c r="D170" s="441"/>
      <c r="E170" s="466" t="str">
        <f>IF(D107="","",IF(AT107&lt;&gt;Datos!$AO$2,D107,""))</f>
        <v/>
      </c>
      <c r="F170" s="467"/>
      <c r="G170" s="467"/>
      <c r="H170" s="467"/>
      <c r="I170" s="467"/>
      <c r="J170" s="467"/>
      <c r="K170" s="467"/>
      <c r="L170" s="467"/>
      <c r="M170" s="467"/>
      <c r="N170" s="467"/>
      <c r="O170" s="467"/>
      <c r="P170" s="467"/>
      <c r="Q170" s="467"/>
      <c r="R170" s="467"/>
      <c r="S170" s="467"/>
      <c r="T170" s="467"/>
      <c r="U170" s="468"/>
      <c r="V170" s="440"/>
      <c r="W170" s="440"/>
      <c r="X170" s="440"/>
      <c r="Y170" s="440"/>
      <c r="Z170" s="440"/>
      <c r="AA170" s="440"/>
      <c r="AB170" s="440"/>
      <c r="AC170" s="440"/>
      <c r="AD170" s="440"/>
      <c r="AE170" s="440"/>
      <c r="AF170" s="440"/>
      <c r="AG170" s="440"/>
      <c r="AH170" s="469"/>
      <c r="AI170" s="469"/>
      <c r="AJ170" s="469"/>
      <c r="AK170" s="469"/>
      <c r="AL170" s="469"/>
      <c r="AM170" s="469"/>
      <c r="AN170" s="469"/>
      <c r="AO170" s="469"/>
      <c r="AP170" s="470"/>
      <c r="AQ170" s="440"/>
      <c r="AR170" s="440"/>
      <c r="AS170" s="440"/>
      <c r="AT170" s="440"/>
      <c r="AU170" s="440"/>
      <c r="AV170" s="440"/>
      <c r="AW170" s="440"/>
      <c r="AX170" s="440"/>
      <c r="AY170" s="440"/>
      <c r="AZ170" s="440"/>
      <c r="BA170" s="471"/>
      <c r="BB170" s="472"/>
      <c r="BC170" s="472"/>
      <c r="BD170" s="472"/>
      <c r="BE170" s="472"/>
      <c r="BF170" s="473"/>
      <c r="BG170" s="172"/>
    </row>
    <row r="171" spans="1:63" ht="14.25" customHeight="1">
      <c r="A171" s="10"/>
      <c r="B171" s="11"/>
      <c r="C171" s="11"/>
      <c r="D171" s="441"/>
      <c r="E171" s="466" t="str">
        <f>IF(D108="","",IF(AT108&lt;&gt;Datos!$AO$2,D108,""))</f>
        <v/>
      </c>
      <c r="F171" s="467"/>
      <c r="G171" s="467"/>
      <c r="H171" s="467"/>
      <c r="I171" s="467"/>
      <c r="J171" s="467"/>
      <c r="K171" s="467"/>
      <c r="L171" s="467"/>
      <c r="M171" s="467"/>
      <c r="N171" s="467"/>
      <c r="O171" s="467"/>
      <c r="P171" s="467"/>
      <c r="Q171" s="467"/>
      <c r="R171" s="467"/>
      <c r="S171" s="467"/>
      <c r="T171" s="467"/>
      <c r="U171" s="468"/>
      <c r="V171" s="440"/>
      <c r="W171" s="440"/>
      <c r="X171" s="440"/>
      <c r="Y171" s="440"/>
      <c r="Z171" s="440"/>
      <c r="AA171" s="440"/>
      <c r="AB171" s="440"/>
      <c r="AC171" s="440"/>
      <c r="AD171" s="440"/>
      <c r="AE171" s="440"/>
      <c r="AF171" s="440"/>
      <c r="AG171" s="440"/>
      <c r="AH171" s="469"/>
      <c r="AI171" s="469"/>
      <c r="AJ171" s="469"/>
      <c r="AK171" s="469"/>
      <c r="AL171" s="469"/>
      <c r="AM171" s="469"/>
      <c r="AN171" s="469"/>
      <c r="AO171" s="469"/>
      <c r="AP171" s="470"/>
      <c r="AQ171" s="440"/>
      <c r="AR171" s="440"/>
      <c r="AS171" s="440"/>
      <c r="AT171" s="440"/>
      <c r="AU171" s="440"/>
      <c r="AV171" s="440"/>
      <c r="AW171" s="440"/>
      <c r="AX171" s="440"/>
      <c r="AY171" s="440"/>
      <c r="AZ171" s="440"/>
      <c r="BA171" s="471"/>
      <c r="BB171" s="472"/>
      <c r="BC171" s="472"/>
      <c r="BD171" s="472"/>
      <c r="BE171" s="472"/>
      <c r="BF171" s="473"/>
      <c r="BG171" s="172"/>
    </row>
    <row r="172" spans="1:63" ht="14.25" customHeight="1">
      <c r="A172" s="10"/>
      <c r="B172" s="11"/>
      <c r="C172" s="11"/>
      <c r="D172" s="442"/>
      <c r="E172" s="466" t="str">
        <f>IF(D109="","",IF(AT109&lt;&gt;Datos!$AO$2,D109,""))</f>
        <v/>
      </c>
      <c r="F172" s="467"/>
      <c r="G172" s="467"/>
      <c r="H172" s="467"/>
      <c r="I172" s="467"/>
      <c r="J172" s="467"/>
      <c r="K172" s="467"/>
      <c r="L172" s="467"/>
      <c r="M172" s="467"/>
      <c r="N172" s="467"/>
      <c r="O172" s="467"/>
      <c r="P172" s="467"/>
      <c r="Q172" s="467"/>
      <c r="R172" s="467"/>
      <c r="S172" s="467"/>
      <c r="T172" s="467"/>
      <c r="U172" s="468"/>
      <c r="V172" s="440"/>
      <c r="W172" s="440"/>
      <c r="X172" s="440"/>
      <c r="Y172" s="440"/>
      <c r="Z172" s="440"/>
      <c r="AA172" s="440"/>
      <c r="AB172" s="440"/>
      <c r="AC172" s="440"/>
      <c r="AD172" s="440"/>
      <c r="AE172" s="440"/>
      <c r="AF172" s="440"/>
      <c r="AG172" s="440"/>
      <c r="AH172" s="469"/>
      <c r="AI172" s="469"/>
      <c r="AJ172" s="469"/>
      <c r="AK172" s="469"/>
      <c r="AL172" s="469"/>
      <c r="AM172" s="469"/>
      <c r="AN172" s="469"/>
      <c r="AO172" s="469"/>
      <c r="AP172" s="470"/>
      <c r="AQ172" s="440"/>
      <c r="AR172" s="440"/>
      <c r="AS172" s="440"/>
      <c r="AT172" s="440"/>
      <c r="AU172" s="440"/>
      <c r="AV172" s="440"/>
      <c r="AW172" s="440"/>
      <c r="AX172" s="440"/>
      <c r="AY172" s="440"/>
      <c r="AZ172" s="440"/>
      <c r="BA172" s="471"/>
      <c r="BB172" s="472"/>
      <c r="BC172" s="472"/>
      <c r="BD172" s="472"/>
      <c r="BE172" s="472"/>
      <c r="BF172" s="473"/>
      <c r="BG172" s="172"/>
    </row>
    <row r="173" spans="1:63" ht="14.25" customHeight="1">
      <c r="A173" s="10"/>
      <c r="B173" s="11"/>
      <c r="C173" s="11"/>
      <c r="D173" s="442"/>
      <c r="E173" s="466" t="str">
        <f>IF(D110="","",IF(AT110&lt;&gt;Datos!$AO$2,D110,""))</f>
        <v/>
      </c>
      <c r="F173" s="467"/>
      <c r="G173" s="467"/>
      <c r="H173" s="467"/>
      <c r="I173" s="467"/>
      <c r="J173" s="467"/>
      <c r="K173" s="467"/>
      <c r="L173" s="467"/>
      <c r="M173" s="467"/>
      <c r="N173" s="467"/>
      <c r="O173" s="467"/>
      <c r="P173" s="467"/>
      <c r="Q173" s="467"/>
      <c r="R173" s="467"/>
      <c r="S173" s="467"/>
      <c r="T173" s="467"/>
      <c r="U173" s="468"/>
      <c r="V173" s="440"/>
      <c r="W173" s="440"/>
      <c r="X173" s="440"/>
      <c r="Y173" s="440"/>
      <c r="Z173" s="440"/>
      <c r="AA173" s="440"/>
      <c r="AB173" s="440"/>
      <c r="AC173" s="440"/>
      <c r="AD173" s="440"/>
      <c r="AE173" s="440"/>
      <c r="AF173" s="440"/>
      <c r="AG173" s="440"/>
      <c r="AH173" s="469"/>
      <c r="AI173" s="469"/>
      <c r="AJ173" s="469"/>
      <c r="AK173" s="469"/>
      <c r="AL173" s="469"/>
      <c r="AM173" s="469"/>
      <c r="AN173" s="469"/>
      <c r="AO173" s="469"/>
      <c r="AP173" s="470"/>
      <c r="AQ173" s="440"/>
      <c r="AR173" s="440"/>
      <c r="AS173" s="440"/>
      <c r="AT173" s="440"/>
      <c r="AU173" s="440"/>
      <c r="AV173" s="440"/>
      <c r="AW173" s="440"/>
      <c r="AX173" s="440"/>
      <c r="AY173" s="440"/>
      <c r="AZ173" s="440"/>
      <c r="BA173" s="471"/>
      <c r="BB173" s="472"/>
      <c r="BC173" s="472"/>
      <c r="BD173" s="472"/>
      <c r="BE173" s="472"/>
      <c r="BF173" s="473"/>
      <c r="BG173" s="172"/>
    </row>
    <row r="174" spans="1:63">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3"/>
    </row>
    <row r="175" spans="1:63" ht="15.75" customHeight="1">
      <c r="A175" s="10"/>
      <c r="B175" s="11"/>
      <c r="C175" s="1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1"/>
      <c r="BD175" s="11"/>
      <c r="BE175" s="11"/>
      <c r="BF175" s="11"/>
      <c r="BG175" s="13"/>
      <c r="BK175" s="6" t="s">
        <v>289</v>
      </c>
    </row>
    <row r="176" spans="1:63" ht="31.9" customHeight="1">
      <c r="A176" s="10"/>
      <c r="B176" s="11"/>
      <c r="C176" s="11"/>
      <c r="D176" s="460" t="s">
        <v>292</v>
      </c>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c r="AC176" s="460"/>
      <c r="AD176" s="460"/>
      <c r="AE176" s="460"/>
      <c r="AF176" s="460"/>
      <c r="AG176" s="460"/>
      <c r="AH176" s="460"/>
      <c r="AI176" s="460"/>
      <c r="AJ176" s="460"/>
      <c r="AK176" s="460"/>
      <c r="AL176" s="460"/>
      <c r="AM176" s="460"/>
      <c r="AN176" s="460"/>
      <c r="AO176" s="460"/>
      <c r="AP176" s="460"/>
      <c r="AQ176" s="460"/>
      <c r="AR176" s="460"/>
      <c r="AS176" s="460"/>
      <c r="AT176" s="460"/>
      <c r="AU176" s="460"/>
      <c r="AV176" s="460"/>
      <c r="AW176" s="460"/>
      <c r="AX176" s="460"/>
      <c r="AY176" s="460"/>
      <c r="AZ176" s="460"/>
      <c r="BA176" s="460"/>
      <c r="BB176" s="460"/>
      <c r="BC176" s="460"/>
      <c r="BD176" s="460"/>
      <c r="BE176" s="460"/>
      <c r="BF176" s="460"/>
      <c r="BG176" s="461"/>
      <c r="BK176" s="19" t="str">
        <f>IF(AT86=Datos!$AO$2,D86,"")</f>
        <v>Monitorear los documentos pendientes por calificar a traves de los reportes estadisticos generados por los aplicativos misionales, que no cumplan con los terminos establecidos en ley.</v>
      </c>
    </row>
    <row r="177" spans="1:63" ht="20.100000000000001" customHeight="1">
      <c r="A177" s="10"/>
      <c r="B177" s="11"/>
      <c r="C177" s="11"/>
      <c r="D177" s="462" t="s">
        <v>293</v>
      </c>
      <c r="E177" s="462"/>
      <c r="F177" s="462"/>
      <c r="G177" s="462"/>
      <c r="H177" s="462"/>
      <c r="I177" s="462"/>
      <c r="J177" s="462"/>
      <c r="K177" s="462"/>
      <c r="L177" s="462"/>
      <c r="M177" s="462"/>
      <c r="N177" s="462"/>
      <c r="O177" s="462"/>
      <c r="P177" s="462"/>
      <c r="Q177" s="462"/>
      <c r="R177" s="462"/>
      <c r="S177" s="462"/>
      <c r="T177" s="462"/>
      <c r="U177" s="462"/>
      <c r="V177" s="463" t="s">
        <v>283</v>
      </c>
      <c r="W177" s="463"/>
      <c r="X177" s="463"/>
      <c r="Y177" s="463"/>
      <c r="Z177" s="463"/>
      <c r="AA177" s="463"/>
      <c r="AB177" s="463"/>
      <c r="AC177" s="463"/>
      <c r="AD177" s="463"/>
      <c r="AE177" s="463"/>
      <c r="AF177" s="463"/>
      <c r="AG177" s="463"/>
      <c r="AH177" s="463"/>
      <c r="AI177" s="463"/>
      <c r="AJ177" s="463"/>
      <c r="AK177" s="463"/>
      <c r="AL177" s="463"/>
      <c r="AM177" s="463"/>
      <c r="AN177" s="463"/>
      <c r="AO177" s="463"/>
      <c r="AP177" s="463"/>
      <c r="AQ177" s="463"/>
      <c r="AR177" s="463"/>
      <c r="AS177" s="463"/>
      <c r="AT177" s="463"/>
      <c r="AU177" s="463"/>
      <c r="AV177" s="463"/>
      <c r="AW177" s="463"/>
      <c r="AX177" s="463"/>
      <c r="AY177" s="463"/>
      <c r="AZ177" s="463"/>
      <c r="BA177" s="463"/>
      <c r="BB177" s="463"/>
      <c r="BC177" s="463"/>
      <c r="BD177" s="463"/>
      <c r="BE177" s="463"/>
      <c r="BF177" s="463"/>
      <c r="BG177" s="464"/>
      <c r="BK177" s="19" t="str">
        <f>IF(AT87=Datos!$AO$2,D87,"")</f>
        <v/>
      </c>
    </row>
    <row r="178" spans="1:63" ht="25.15" customHeight="1">
      <c r="A178" s="10"/>
      <c r="B178" s="11"/>
      <c r="C178" s="11"/>
      <c r="D178" s="462"/>
      <c r="E178" s="462"/>
      <c r="F178" s="462"/>
      <c r="G178" s="462"/>
      <c r="H178" s="462"/>
      <c r="I178" s="462"/>
      <c r="J178" s="462"/>
      <c r="K178" s="462"/>
      <c r="L178" s="462"/>
      <c r="M178" s="462"/>
      <c r="N178" s="462"/>
      <c r="O178" s="462"/>
      <c r="P178" s="462"/>
      <c r="Q178" s="462"/>
      <c r="R178" s="462"/>
      <c r="S178" s="462"/>
      <c r="T178" s="462"/>
      <c r="U178" s="462"/>
      <c r="V178" s="465" t="s">
        <v>133</v>
      </c>
      <c r="W178" s="465"/>
      <c r="X178" s="465"/>
      <c r="Y178" s="465"/>
      <c r="Z178" s="465"/>
      <c r="AA178" s="465"/>
      <c r="AB178" s="465"/>
      <c r="AC178" s="465"/>
      <c r="AD178" s="465"/>
      <c r="AE178" s="465"/>
      <c r="AF178" s="465"/>
      <c r="AG178" s="465"/>
      <c r="AH178" s="465" t="s">
        <v>286</v>
      </c>
      <c r="AI178" s="465"/>
      <c r="AJ178" s="465"/>
      <c r="AK178" s="465"/>
      <c r="AL178" s="465"/>
      <c r="AM178" s="465"/>
      <c r="AN178" s="465"/>
      <c r="AO178" s="465"/>
      <c r="AP178" s="465"/>
      <c r="AQ178" s="465" t="s">
        <v>87</v>
      </c>
      <c r="AR178" s="465"/>
      <c r="AS178" s="465"/>
      <c r="AT178" s="465"/>
      <c r="AU178" s="465"/>
      <c r="AV178" s="465"/>
      <c r="AW178" s="465"/>
      <c r="AX178" s="465"/>
      <c r="AY178" s="465"/>
      <c r="AZ178" s="465"/>
      <c r="BA178" s="465" t="s">
        <v>284</v>
      </c>
      <c r="BB178" s="465"/>
      <c r="BC178" s="465"/>
      <c r="BD178" s="465"/>
      <c r="BE178" s="465"/>
      <c r="BF178" s="465"/>
      <c r="BG178" s="122" t="s">
        <v>285</v>
      </c>
      <c r="BK178" s="19" t="str">
        <f>IF(AT88=Datos!$AO$2,D88,"")</f>
        <v/>
      </c>
    </row>
    <row r="179" spans="1:63" ht="14.25" customHeight="1">
      <c r="A179" s="10"/>
      <c r="B179" s="11"/>
      <c r="C179" s="11"/>
      <c r="D179" s="457" t="s">
        <v>272</v>
      </c>
      <c r="E179" s="440" t="s">
        <v>470</v>
      </c>
      <c r="F179" s="440"/>
      <c r="G179" s="440"/>
      <c r="H179" s="440"/>
      <c r="I179" s="440"/>
      <c r="J179" s="440"/>
      <c r="K179" s="440"/>
      <c r="L179" s="440"/>
      <c r="M179" s="440"/>
      <c r="N179" s="440"/>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0"/>
      <c r="AL179" s="440"/>
      <c r="AM179" s="440"/>
      <c r="AN179" s="440"/>
      <c r="AO179" s="440"/>
      <c r="AP179" s="440"/>
      <c r="AQ179" s="440"/>
      <c r="AR179" s="440"/>
      <c r="AS179" s="440"/>
      <c r="AT179" s="440"/>
      <c r="AU179" s="440"/>
      <c r="AV179" s="440"/>
      <c r="AW179" s="440"/>
      <c r="AX179" s="440"/>
      <c r="AY179" s="440"/>
      <c r="AZ179" s="440"/>
      <c r="BA179" s="439"/>
      <c r="BB179" s="439"/>
      <c r="BC179" s="439"/>
      <c r="BD179" s="439"/>
      <c r="BE179" s="439"/>
      <c r="BF179" s="439"/>
      <c r="BG179" s="172"/>
      <c r="BK179" s="19" t="str">
        <f>IF(AT89=Datos!$AO$2,D89,"")</f>
        <v/>
      </c>
    </row>
    <row r="180" spans="1:63" ht="14.25" customHeight="1">
      <c r="A180" s="10"/>
      <c r="B180" s="11"/>
      <c r="C180" s="11"/>
      <c r="D180" s="458"/>
      <c r="E180" s="440" t="str">
        <f>IF(D116="","",IF(AT116&lt;&gt;Datos!$AO$2,D116,""))</f>
        <v/>
      </c>
      <c r="F180" s="440"/>
      <c r="G180" s="440"/>
      <c r="H180" s="440"/>
      <c r="I180" s="440"/>
      <c r="J180" s="440"/>
      <c r="K180" s="440"/>
      <c r="L180" s="440"/>
      <c r="M180" s="440"/>
      <c r="N180" s="440"/>
      <c r="O180" s="440"/>
      <c r="P180" s="440"/>
      <c r="Q180" s="440"/>
      <c r="R180" s="440"/>
      <c r="S180" s="440"/>
      <c r="T180" s="440"/>
      <c r="U180" s="440"/>
      <c r="V180" s="440"/>
      <c r="W180" s="440"/>
      <c r="X180" s="440"/>
      <c r="Y180" s="440"/>
      <c r="Z180" s="440"/>
      <c r="AA180" s="440"/>
      <c r="AB180" s="440"/>
      <c r="AC180" s="440"/>
      <c r="AD180" s="440"/>
      <c r="AE180" s="440"/>
      <c r="AF180" s="440"/>
      <c r="AG180" s="440"/>
      <c r="AH180" s="440"/>
      <c r="AI180" s="440"/>
      <c r="AJ180" s="440"/>
      <c r="AK180" s="440"/>
      <c r="AL180" s="440"/>
      <c r="AM180" s="440"/>
      <c r="AN180" s="440"/>
      <c r="AO180" s="440"/>
      <c r="AP180" s="440"/>
      <c r="AQ180" s="440"/>
      <c r="AR180" s="440"/>
      <c r="AS180" s="440"/>
      <c r="AT180" s="440"/>
      <c r="AU180" s="440"/>
      <c r="AV180" s="440"/>
      <c r="AW180" s="440"/>
      <c r="AX180" s="440"/>
      <c r="AY180" s="440"/>
      <c r="AZ180" s="440"/>
      <c r="BA180" s="439"/>
      <c r="BB180" s="439"/>
      <c r="BC180" s="439"/>
      <c r="BD180" s="439"/>
      <c r="BE180" s="439"/>
      <c r="BF180" s="439"/>
      <c r="BG180" s="172"/>
      <c r="BK180" s="19" t="str">
        <f>IF(AT90=Datos!$AO$2,D90,"")</f>
        <v/>
      </c>
    </row>
    <row r="181" spans="1:63" ht="14.25" customHeight="1">
      <c r="A181" s="10"/>
      <c r="B181" s="11"/>
      <c r="C181" s="11"/>
      <c r="D181" s="458"/>
      <c r="E181" s="440" t="str">
        <f>IF(D117="","",IF(AT117&lt;&gt;Datos!$AO$2,D117,""))</f>
        <v/>
      </c>
      <c r="F181" s="440"/>
      <c r="G181" s="440"/>
      <c r="H181" s="440"/>
      <c r="I181" s="440"/>
      <c r="J181" s="440"/>
      <c r="K181" s="440"/>
      <c r="L181" s="440"/>
      <c r="M181" s="440"/>
      <c r="N181" s="440"/>
      <c r="O181" s="440"/>
      <c r="P181" s="440"/>
      <c r="Q181" s="440"/>
      <c r="R181" s="440"/>
      <c r="S181" s="440"/>
      <c r="T181" s="440"/>
      <c r="U181" s="440"/>
      <c r="V181" s="440"/>
      <c r="W181" s="440"/>
      <c r="X181" s="440"/>
      <c r="Y181" s="440"/>
      <c r="Z181" s="440"/>
      <c r="AA181" s="440"/>
      <c r="AB181" s="440"/>
      <c r="AC181" s="440"/>
      <c r="AD181" s="440"/>
      <c r="AE181" s="440"/>
      <c r="AF181" s="440"/>
      <c r="AG181" s="440"/>
      <c r="AH181" s="440"/>
      <c r="AI181" s="440"/>
      <c r="AJ181" s="440"/>
      <c r="AK181" s="440"/>
      <c r="AL181" s="440"/>
      <c r="AM181" s="440"/>
      <c r="AN181" s="440"/>
      <c r="AO181" s="440"/>
      <c r="AP181" s="440"/>
      <c r="AQ181" s="440"/>
      <c r="AR181" s="440"/>
      <c r="AS181" s="440"/>
      <c r="AT181" s="440"/>
      <c r="AU181" s="440"/>
      <c r="AV181" s="440"/>
      <c r="AW181" s="440"/>
      <c r="AX181" s="440"/>
      <c r="AY181" s="440"/>
      <c r="AZ181" s="440"/>
      <c r="BA181" s="439"/>
      <c r="BB181" s="439"/>
      <c r="BC181" s="439"/>
      <c r="BD181" s="439"/>
      <c r="BE181" s="439"/>
      <c r="BF181" s="439"/>
      <c r="BG181" s="172"/>
      <c r="BK181" s="19" t="str">
        <f>IF(AT91=Datos!$AO$2,D91,"")</f>
        <v/>
      </c>
    </row>
    <row r="182" spans="1:63" ht="14.25" customHeight="1">
      <c r="A182" s="10"/>
      <c r="B182" s="11"/>
      <c r="C182" s="11"/>
      <c r="D182" s="458"/>
      <c r="E182" s="440" t="str">
        <f>IF(D118="","",IF(AT118&lt;&gt;Datos!$AO$2,D118,""))</f>
        <v/>
      </c>
      <c r="F182" s="440"/>
      <c r="G182" s="440"/>
      <c r="H182" s="440"/>
      <c r="I182" s="440"/>
      <c r="J182" s="440"/>
      <c r="K182" s="440"/>
      <c r="L182" s="440"/>
      <c r="M182" s="440"/>
      <c r="N182" s="440"/>
      <c r="O182" s="440"/>
      <c r="P182" s="440"/>
      <c r="Q182" s="440"/>
      <c r="R182" s="440"/>
      <c r="S182" s="440"/>
      <c r="T182" s="440"/>
      <c r="U182" s="440"/>
      <c r="V182" s="440"/>
      <c r="W182" s="440"/>
      <c r="X182" s="440"/>
      <c r="Y182" s="440"/>
      <c r="Z182" s="440"/>
      <c r="AA182" s="440"/>
      <c r="AB182" s="440"/>
      <c r="AC182" s="440"/>
      <c r="AD182" s="440"/>
      <c r="AE182" s="440"/>
      <c r="AF182" s="440"/>
      <c r="AG182" s="440"/>
      <c r="AH182" s="440"/>
      <c r="AI182" s="440"/>
      <c r="AJ182" s="440"/>
      <c r="AK182" s="440"/>
      <c r="AL182" s="440"/>
      <c r="AM182" s="440"/>
      <c r="AN182" s="440"/>
      <c r="AO182" s="440"/>
      <c r="AP182" s="440"/>
      <c r="AQ182" s="440"/>
      <c r="AR182" s="440"/>
      <c r="AS182" s="440"/>
      <c r="AT182" s="440"/>
      <c r="AU182" s="440"/>
      <c r="AV182" s="440"/>
      <c r="AW182" s="440"/>
      <c r="AX182" s="440"/>
      <c r="AY182" s="440"/>
      <c r="AZ182" s="440"/>
      <c r="BA182" s="439"/>
      <c r="BB182" s="439"/>
      <c r="BC182" s="439"/>
      <c r="BD182" s="439"/>
      <c r="BE182" s="439"/>
      <c r="BF182" s="439"/>
      <c r="BG182" s="172"/>
      <c r="BK182" s="19" t="str">
        <f>IF(AT92=Datos!$AO$2,D92,"")</f>
        <v/>
      </c>
    </row>
    <row r="183" spans="1:63" ht="14.25" customHeight="1">
      <c r="A183" s="10"/>
      <c r="B183" s="11"/>
      <c r="C183" s="11"/>
      <c r="D183" s="458"/>
      <c r="E183" s="440" t="str">
        <f>IF(D119="","",IF(AT119&lt;&gt;Datos!$AO$2,D119,""))</f>
        <v/>
      </c>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0"/>
      <c r="AY183" s="440"/>
      <c r="AZ183" s="440"/>
      <c r="BA183" s="439"/>
      <c r="BB183" s="439"/>
      <c r="BC183" s="439"/>
      <c r="BD183" s="439"/>
      <c r="BE183" s="439"/>
      <c r="BF183" s="439"/>
      <c r="BG183" s="172"/>
      <c r="BK183" s="19" t="str">
        <f>IF(AT93=Datos!$AO$2,D93,"")</f>
        <v/>
      </c>
    </row>
    <row r="184" spans="1:63" ht="14.25" customHeight="1">
      <c r="A184" s="10"/>
      <c r="B184" s="11"/>
      <c r="C184" s="11"/>
      <c r="D184" s="458"/>
      <c r="E184" s="440" t="str">
        <f>IF(D120="","",IF(AT120&lt;&gt;Datos!$AO$2,D120,""))</f>
        <v/>
      </c>
      <c r="F184" s="440"/>
      <c r="G184" s="440"/>
      <c r="H184" s="440"/>
      <c r="I184" s="440"/>
      <c r="J184" s="440"/>
      <c r="K184" s="440"/>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c r="AR184" s="440"/>
      <c r="AS184" s="440"/>
      <c r="AT184" s="440"/>
      <c r="AU184" s="440"/>
      <c r="AV184" s="440"/>
      <c r="AW184" s="440"/>
      <c r="AX184" s="440"/>
      <c r="AY184" s="440"/>
      <c r="AZ184" s="440"/>
      <c r="BA184" s="439"/>
      <c r="BB184" s="439"/>
      <c r="BC184" s="439"/>
      <c r="BD184" s="439"/>
      <c r="BE184" s="439"/>
      <c r="BF184" s="439"/>
      <c r="BG184" s="172"/>
      <c r="BK184" s="19" t="str">
        <f>IF(AT94=Datos!$AO$2,D94,"")</f>
        <v/>
      </c>
    </row>
    <row r="185" spans="1:63" ht="14.25" customHeight="1">
      <c r="A185" s="10"/>
      <c r="B185" s="11"/>
      <c r="C185" s="11"/>
      <c r="D185" s="458"/>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40"/>
      <c r="AJ185" s="440"/>
      <c r="AK185" s="440"/>
      <c r="AL185" s="440"/>
      <c r="AM185" s="440"/>
      <c r="AN185" s="440"/>
      <c r="AO185" s="440"/>
      <c r="AP185" s="440"/>
      <c r="AQ185" s="440"/>
      <c r="AR185" s="440"/>
      <c r="AS185" s="440"/>
      <c r="AT185" s="440"/>
      <c r="AU185" s="440"/>
      <c r="AV185" s="440"/>
      <c r="AW185" s="440"/>
      <c r="AX185" s="440"/>
      <c r="AY185" s="440"/>
      <c r="AZ185" s="440"/>
      <c r="BA185" s="439"/>
      <c r="BB185" s="439"/>
      <c r="BC185" s="439"/>
      <c r="BD185" s="439"/>
      <c r="BE185" s="439"/>
      <c r="BF185" s="439"/>
      <c r="BG185" s="172"/>
      <c r="BK185" s="19" t="str">
        <f>IF(AT95=Datos!$AO$2,D95,"")</f>
        <v/>
      </c>
    </row>
    <row r="186" spans="1:63" ht="14.25" customHeight="1">
      <c r="A186" s="10"/>
      <c r="B186" s="11"/>
      <c r="C186" s="11"/>
      <c r="D186" s="458"/>
      <c r="E186" s="440" t="str">
        <f>IF(D122="","",IF(AT122&lt;&gt;Datos!$AO$2,D122,""))</f>
        <v/>
      </c>
      <c r="F186" s="440"/>
      <c r="G186" s="440"/>
      <c r="H186" s="440"/>
      <c r="I186" s="440"/>
      <c r="J186" s="440"/>
      <c r="K186" s="440"/>
      <c r="L186" s="440"/>
      <c r="M186" s="440"/>
      <c r="N186" s="440"/>
      <c r="O186" s="440"/>
      <c r="P186" s="440"/>
      <c r="Q186" s="440"/>
      <c r="R186" s="440"/>
      <c r="S186" s="440"/>
      <c r="T186" s="440"/>
      <c r="U186" s="440"/>
      <c r="V186" s="440"/>
      <c r="W186" s="440"/>
      <c r="X186" s="440"/>
      <c r="Y186" s="440"/>
      <c r="Z186" s="440"/>
      <c r="AA186" s="440"/>
      <c r="AB186" s="440"/>
      <c r="AC186" s="440"/>
      <c r="AD186" s="440"/>
      <c r="AE186" s="440"/>
      <c r="AF186" s="440"/>
      <c r="AG186" s="440"/>
      <c r="AH186" s="440"/>
      <c r="AI186" s="440"/>
      <c r="AJ186" s="440"/>
      <c r="AK186" s="440"/>
      <c r="AL186" s="440"/>
      <c r="AM186" s="440"/>
      <c r="AN186" s="440"/>
      <c r="AO186" s="440"/>
      <c r="AP186" s="440"/>
      <c r="AQ186" s="440"/>
      <c r="AR186" s="440"/>
      <c r="AS186" s="440"/>
      <c r="AT186" s="440"/>
      <c r="AU186" s="440"/>
      <c r="AV186" s="440"/>
      <c r="AW186" s="440"/>
      <c r="AX186" s="440"/>
      <c r="AY186" s="440"/>
      <c r="AZ186" s="440"/>
      <c r="BA186" s="439"/>
      <c r="BB186" s="439"/>
      <c r="BC186" s="439"/>
      <c r="BD186" s="439"/>
      <c r="BE186" s="439"/>
      <c r="BF186" s="439"/>
      <c r="BG186" s="172"/>
      <c r="BK186" s="19" t="s">
        <v>288</v>
      </c>
    </row>
    <row r="187" spans="1:63" ht="14.25" customHeight="1">
      <c r="A187" s="10"/>
      <c r="B187" s="11"/>
      <c r="C187" s="11"/>
      <c r="D187" s="458"/>
      <c r="E187" s="440" t="str">
        <f>IF(D123="","",IF(AT123&lt;&gt;Datos!$AO$2,D123,""))</f>
        <v/>
      </c>
      <c r="F187" s="440"/>
      <c r="G187" s="440"/>
      <c r="H187" s="440"/>
      <c r="I187" s="440"/>
      <c r="J187" s="440"/>
      <c r="K187" s="440"/>
      <c r="L187" s="440"/>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0"/>
      <c r="AY187" s="440"/>
      <c r="AZ187" s="440"/>
      <c r="BA187" s="439"/>
      <c r="BB187" s="439"/>
      <c r="BC187" s="439"/>
      <c r="BD187" s="439"/>
      <c r="BE187" s="439"/>
      <c r="BF187" s="439"/>
      <c r="BG187" s="172"/>
      <c r="BK187" s="6" t="s">
        <v>290</v>
      </c>
    </row>
    <row r="188" spans="1:63" ht="14.25" customHeight="1" thickBot="1">
      <c r="A188" s="10"/>
      <c r="B188" s="11"/>
      <c r="C188" s="11"/>
      <c r="D188" s="459"/>
      <c r="E188" s="443"/>
      <c r="F188" s="444"/>
      <c r="G188" s="444"/>
      <c r="H188" s="444"/>
      <c r="I188" s="444"/>
      <c r="J188" s="444"/>
      <c r="K188" s="444"/>
      <c r="L188" s="444"/>
      <c r="M188" s="444"/>
      <c r="N188" s="444"/>
      <c r="O188" s="444"/>
      <c r="P188" s="444"/>
      <c r="Q188" s="444"/>
      <c r="R188" s="444"/>
      <c r="S188" s="444"/>
      <c r="T188" s="444"/>
      <c r="U188" s="445"/>
      <c r="V188" s="446"/>
      <c r="W188" s="446"/>
      <c r="X188" s="446"/>
      <c r="Y188" s="446"/>
      <c r="Z188" s="446"/>
      <c r="AA188" s="446"/>
      <c r="AB188" s="446"/>
      <c r="AC188" s="446"/>
      <c r="AD188" s="446"/>
      <c r="AE188" s="446"/>
      <c r="AF188" s="446"/>
      <c r="AG188" s="446"/>
      <c r="AH188" s="444"/>
      <c r="AI188" s="444"/>
      <c r="AJ188" s="444"/>
      <c r="AK188" s="444"/>
      <c r="AL188" s="444"/>
      <c r="AM188" s="444"/>
      <c r="AN188" s="444"/>
      <c r="AO188" s="444"/>
      <c r="AP188" s="445"/>
      <c r="AQ188" s="446"/>
      <c r="AR188" s="446"/>
      <c r="AS188" s="446"/>
      <c r="AT188" s="446"/>
      <c r="AU188" s="446"/>
      <c r="AV188" s="446"/>
      <c r="AW188" s="446"/>
      <c r="AX188" s="446"/>
      <c r="AY188" s="446"/>
      <c r="AZ188" s="446"/>
      <c r="BA188" s="447"/>
      <c r="BB188" s="448"/>
      <c r="BC188" s="448"/>
      <c r="BD188" s="448"/>
      <c r="BE188" s="448"/>
      <c r="BF188" s="449"/>
      <c r="BG188" s="173"/>
      <c r="BK188" s="19" t="str">
        <f>IF(AT101=Datos!$AO$2,D101,"")</f>
        <v/>
      </c>
    </row>
    <row r="189" spans="1:63" ht="14.25" customHeight="1" thickTop="1">
      <c r="A189" s="10"/>
      <c r="B189" s="11"/>
      <c r="C189" s="11"/>
      <c r="D189" s="441" t="s">
        <v>273</v>
      </c>
      <c r="E189" s="450" t="str">
        <f>IF(D130="","",IF(AT130&lt;&gt;Datos!$AO$2,D130,""))</f>
        <v/>
      </c>
      <c r="F189" s="451"/>
      <c r="G189" s="451"/>
      <c r="H189" s="451"/>
      <c r="I189" s="451"/>
      <c r="J189" s="451"/>
      <c r="K189" s="451"/>
      <c r="L189" s="451"/>
      <c r="M189" s="451"/>
      <c r="N189" s="451"/>
      <c r="O189" s="451"/>
      <c r="P189" s="451"/>
      <c r="Q189" s="451"/>
      <c r="R189" s="451"/>
      <c r="S189" s="451"/>
      <c r="T189" s="451"/>
      <c r="U189" s="452"/>
      <c r="V189" s="453"/>
      <c r="W189" s="453"/>
      <c r="X189" s="453"/>
      <c r="Y189" s="453"/>
      <c r="Z189" s="453"/>
      <c r="AA189" s="453"/>
      <c r="AB189" s="453"/>
      <c r="AC189" s="453"/>
      <c r="AD189" s="453"/>
      <c r="AE189" s="453"/>
      <c r="AF189" s="453"/>
      <c r="AG189" s="453"/>
      <c r="AH189" s="451"/>
      <c r="AI189" s="451"/>
      <c r="AJ189" s="451"/>
      <c r="AK189" s="451"/>
      <c r="AL189" s="451"/>
      <c r="AM189" s="451"/>
      <c r="AN189" s="451"/>
      <c r="AO189" s="451"/>
      <c r="AP189" s="452"/>
      <c r="AQ189" s="453"/>
      <c r="AR189" s="453"/>
      <c r="AS189" s="453"/>
      <c r="AT189" s="453"/>
      <c r="AU189" s="453"/>
      <c r="AV189" s="453"/>
      <c r="AW189" s="453"/>
      <c r="AX189" s="453"/>
      <c r="AY189" s="453"/>
      <c r="AZ189" s="453"/>
      <c r="BA189" s="454"/>
      <c r="BB189" s="455"/>
      <c r="BC189" s="455"/>
      <c r="BD189" s="455"/>
      <c r="BE189" s="455"/>
      <c r="BF189" s="456"/>
      <c r="BG189" s="174"/>
      <c r="BK189" s="19" t="str">
        <f>IF(AT102=Datos!$AO$2,D102,"")</f>
        <v/>
      </c>
    </row>
    <row r="190" spans="1:63" ht="14.25" customHeight="1">
      <c r="A190" s="10"/>
      <c r="B190" s="11"/>
      <c r="C190" s="11"/>
      <c r="D190" s="441"/>
      <c r="E190" s="440" t="str">
        <f>IF(D131="","",IF(AT131&lt;&gt;Datos!$AO$2,D131,""))</f>
        <v/>
      </c>
      <c r="F190" s="440"/>
      <c r="G190" s="440"/>
      <c r="H190" s="440"/>
      <c r="I190" s="440"/>
      <c r="J190" s="440"/>
      <c r="K190" s="440"/>
      <c r="L190" s="440"/>
      <c r="M190" s="440"/>
      <c r="N190" s="440"/>
      <c r="O190" s="440"/>
      <c r="P190" s="440"/>
      <c r="Q190" s="440"/>
      <c r="R190" s="440"/>
      <c r="S190" s="440"/>
      <c r="T190" s="440"/>
      <c r="U190" s="440"/>
      <c r="V190" s="440"/>
      <c r="W190" s="440"/>
      <c r="X190" s="440"/>
      <c r="Y190" s="440"/>
      <c r="Z190" s="440"/>
      <c r="AA190" s="440"/>
      <c r="AB190" s="440"/>
      <c r="AC190" s="440"/>
      <c r="AD190" s="440"/>
      <c r="AE190" s="440"/>
      <c r="AF190" s="440"/>
      <c r="AG190" s="440"/>
      <c r="AH190" s="440"/>
      <c r="AI190" s="440"/>
      <c r="AJ190" s="440"/>
      <c r="AK190" s="440"/>
      <c r="AL190" s="440"/>
      <c r="AM190" s="440"/>
      <c r="AN190" s="440"/>
      <c r="AO190" s="440"/>
      <c r="AP190" s="440"/>
      <c r="AQ190" s="440"/>
      <c r="AR190" s="440"/>
      <c r="AS190" s="440"/>
      <c r="AT190" s="440"/>
      <c r="AU190" s="440"/>
      <c r="AV190" s="440"/>
      <c r="AW190" s="440"/>
      <c r="AX190" s="440"/>
      <c r="AY190" s="440"/>
      <c r="AZ190" s="440"/>
      <c r="BA190" s="439"/>
      <c r="BB190" s="439"/>
      <c r="BC190" s="439"/>
      <c r="BD190" s="439"/>
      <c r="BE190" s="439"/>
      <c r="BF190" s="439"/>
      <c r="BG190" s="172"/>
      <c r="BK190" s="19" t="str">
        <f>IF(AT103=Datos!$AO$2,D103,"")</f>
        <v/>
      </c>
    </row>
    <row r="191" spans="1:63" ht="14.25" customHeight="1">
      <c r="A191" s="10"/>
      <c r="B191" s="11"/>
      <c r="C191" s="11"/>
      <c r="D191" s="441"/>
      <c r="E191" s="440" t="str">
        <f>IF(D132="","",IF(AT132&lt;&gt;Datos!$AO$2,D132,""))</f>
        <v/>
      </c>
      <c r="F191" s="440"/>
      <c r="G191" s="440"/>
      <c r="H191" s="440"/>
      <c r="I191" s="440"/>
      <c r="J191" s="440"/>
      <c r="K191" s="440"/>
      <c r="L191" s="440"/>
      <c r="M191" s="440"/>
      <c r="N191" s="440"/>
      <c r="O191" s="440"/>
      <c r="P191" s="440"/>
      <c r="Q191" s="440"/>
      <c r="R191" s="440"/>
      <c r="S191" s="440"/>
      <c r="T191" s="440"/>
      <c r="U191" s="440"/>
      <c r="V191" s="440"/>
      <c r="W191" s="440"/>
      <c r="X191" s="440"/>
      <c r="Y191" s="440"/>
      <c r="Z191" s="440"/>
      <c r="AA191" s="440"/>
      <c r="AB191" s="440"/>
      <c r="AC191" s="440"/>
      <c r="AD191" s="440"/>
      <c r="AE191" s="440"/>
      <c r="AF191" s="440"/>
      <c r="AG191" s="440"/>
      <c r="AH191" s="440"/>
      <c r="AI191" s="440"/>
      <c r="AJ191" s="440"/>
      <c r="AK191" s="440"/>
      <c r="AL191" s="440"/>
      <c r="AM191" s="440"/>
      <c r="AN191" s="440"/>
      <c r="AO191" s="440"/>
      <c r="AP191" s="440"/>
      <c r="AQ191" s="440"/>
      <c r="AR191" s="440"/>
      <c r="AS191" s="440"/>
      <c r="AT191" s="440"/>
      <c r="AU191" s="440"/>
      <c r="AV191" s="440"/>
      <c r="AW191" s="440"/>
      <c r="AX191" s="440"/>
      <c r="AY191" s="440"/>
      <c r="AZ191" s="440"/>
      <c r="BA191" s="439"/>
      <c r="BB191" s="439"/>
      <c r="BC191" s="439"/>
      <c r="BD191" s="439"/>
      <c r="BE191" s="439"/>
      <c r="BF191" s="439"/>
      <c r="BG191" s="172"/>
      <c r="BK191" s="19" t="str">
        <f>IF(AT104=Datos!$AO$2,D104,"")</f>
        <v/>
      </c>
    </row>
    <row r="192" spans="1:63" ht="14.25" customHeight="1">
      <c r="A192" s="10"/>
      <c r="B192" s="11"/>
      <c r="C192" s="11"/>
      <c r="D192" s="441"/>
      <c r="E192" s="440" t="str">
        <f>IF(D133="","",IF(AT133&lt;&gt;Datos!$AO$2,D133,""))</f>
        <v/>
      </c>
      <c r="F192" s="440"/>
      <c r="G192" s="440"/>
      <c r="H192" s="440"/>
      <c r="I192" s="440"/>
      <c r="J192" s="440"/>
      <c r="K192" s="440"/>
      <c r="L192" s="440"/>
      <c r="M192" s="440"/>
      <c r="N192" s="440"/>
      <c r="O192" s="440"/>
      <c r="P192" s="440"/>
      <c r="Q192" s="440"/>
      <c r="R192" s="440"/>
      <c r="S192" s="440"/>
      <c r="T192" s="440"/>
      <c r="U192" s="440"/>
      <c r="V192" s="440"/>
      <c r="W192" s="440"/>
      <c r="X192" s="440"/>
      <c r="Y192" s="440"/>
      <c r="Z192" s="440"/>
      <c r="AA192" s="440"/>
      <c r="AB192" s="440"/>
      <c r="AC192" s="440"/>
      <c r="AD192" s="440"/>
      <c r="AE192" s="440"/>
      <c r="AF192" s="440"/>
      <c r="AG192" s="440"/>
      <c r="AH192" s="440"/>
      <c r="AI192" s="440"/>
      <c r="AJ192" s="440"/>
      <c r="AK192" s="440"/>
      <c r="AL192" s="440"/>
      <c r="AM192" s="440"/>
      <c r="AN192" s="440"/>
      <c r="AO192" s="440"/>
      <c r="AP192" s="440"/>
      <c r="AQ192" s="440"/>
      <c r="AR192" s="440"/>
      <c r="AS192" s="440"/>
      <c r="AT192" s="440"/>
      <c r="AU192" s="440"/>
      <c r="AV192" s="440"/>
      <c r="AW192" s="440"/>
      <c r="AX192" s="440"/>
      <c r="AY192" s="440"/>
      <c r="AZ192" s="440"/>
      <c r="BA192" s="439"/>
      <c r="BB192" s="439"/>
      <c r="BC192" s="439"/>
      <c r="BD192" s="439"/>
      <c r="BE192" s="439"/>
      <c r="BF192" s="439"/>
      <c r="BG192" s="172"/>
      <c r="BK192" s="19" t="str">
        <f>IF(AT105=Datos!$AO$2,D105,"")</f>
        <v/>
      </c>
    </row>
    <row r="193" spans="1:64" ht="14.25" customHeight="1">
      <c r="A193" s="10"/>
      <c r="B193" s="11"/>
      <c r="C193" s="11"/>
      <c r="D193" s="441"/>
      <c r="E193" s="440" t="str">
        <f>IF(D134="","",IF(AT134&lt;&gt;Datos!$AO$2,D134,""))</f>
        <v/>
      </c>
      <c r="F193" s="440"/>
      <c r="G193" s="440"/>
      <c r="H193" s="440"/>
      <c r="I193" s="440"/>
      <c r="J193" s="440"/>
      <c r="K193" s="440"/>
      <c r="L193" s="440"/>
      <c r="M193" s="440"/>
      <c r="N193" s="440"/>
      <c r="O193" s="440"/>
      <c r="P193" s="440"/>
      <c r="Q193" s="440"/>
      <c r="R193" s="440"/>
      <c r="S193" s="440"/>
      <c r="T193" s="440"/>
      <c r="U193" s="440"/>
      <c r="V193" s="440"/>
      <c r="W193" s="440"/>
      <c r="X193" s="440"/>
      <c r="Y193" s="440"/>
      <c r="Z193" s="440"/>
      <c r="AA193" s="440"/>
      <c r="AB193" s="440"/>
      <c r="AC193" s="440"/>
      <c r="AD193" s="440"/>
      <c r="AE193" s="440"/>
      <c r="AF193" s="440"/>
      <c r="AG193" s="440"/>
      <c r="AH193" s="440"/>
      <c r="AI193" s="440"/>
      <c r="AJ193" s="440"/>
      <c r="AK193" s="440"/>
      <c r="AL193" s="440"/>
      <c r="AM193" s="440"/>
      <c r="AN193" s="440"/>
      <c r="AO193" s="440"/>
      <c r="AP193" s="440"/>
      <c r="AQ193" s="440"/>
      <c r="AR193" s="440"/>
      <c r="AS193" s="440"/>
      <c r="AT193" s="440"/>
      <c r="AU193" s="440"/>
      <c r="AV193" s="440"/>
      <c r="AW193" s="440"/>
      <c r="AX193" s="440"/>
      <c r="AY193" s="440"/>
      <c r="AZ193" s="440"/>
      <c r="BA193" s="439"/>
      <c r="BB193" s="439"/>
      <c r="BC193" s="439"/>
      <c r="BD193" s="439"/>
      <c r="BE193" s="439"/>
      <c r="BF193" s="439"/>
      <c r="BG193" s="172"/>
      <c r="BK193" s="19" t="str">
        <f>IF(AT106=Datos!$AO$2,D106,"")</f>
        <v/>
      </c>
    </row>
    <row r="194" spans="1:64" ht="14.25" customHeight="1">
      <c r="A194" s="10"/>
      <c r="B194" s="11"/>
      <c r="C194" s="11"/>
      <c r="D194" s="441"/>
      <c r="E194" s="440" t="str">
        <f>IF(D135="","",IF(AT135&lt;&gt;Datos!$AO$2,D135,""))</f>
        <v/>
      </c>
      <c r="F194" s="440"/>
      <c r="G194" s="440"/>
      <c r="H194" s="440"/>
      <c r="I194" s="440"/>
      <c r="J194" s="440"/>
      <c r="K194" s="440"/>
      <c r="L194" s="440"/>
      <c r="M194" s="440"/>
      <c r="N194" s="440"/>
      <c r="O194" s="440"/>
      <c r="P194" s="440"/>
      <c r="Q194" s="440"/>
      <c r="R194" s="440"/>
      <c r="S194" s="440"/>
      <c r="T194" s="440"/>
      <c r="U194" s="440"/>
      <c r="V194" s="440"/>
      <c r="W194" s="440"/>
      <c r="X194" s="440"/>
      <c r="Y194" s="440"/>
      <c r="Z194" s="440"/>
      <c r="AA194" s="440"/>
      <c r="AB194" s="440"/>
      <c r="AC194" s="440"/>
      <c r="AD194" s="440"/>
      <c r="AE194" s="440"/>
      <c r="AF194" s="440"/>
      <c r="AG194" s="440"/>
      <c r="AH194" s="440"/>
      <c r="AI194" s="440"/>
      <c r="AJ194" s="440"/>
      <c r="AK194" s="440"/>
      <c r="AL194" s="440"/>
      <c r="AM194" s="440"/>
      <c r="AN194" s="440"/>
      <c r="AO194" s="440"/>
      <c r="AP194" s="440"/>
      <c r="AQ194" s="440"/>
      <c r="AR194" s="440"/>
      <c r="AS194" s="440"/>
      <c r="AT194" s="440"/>
      <c r="AU194" s="440"/>
      <c r="AV194" s="440"/>
      <c r="AW194" s="440"/>
      <c r="AX194" s="440"/>
      <c r="AY194" s="440"/>
      <c r="AZ194" s="440"/>
      <c r="BA194" s="439"/>
      <c r="BB194" s="439"/>
      <c r="BC194" s="439"/>
      <c r="BD194" s="439"/>
      <c r="BE194" s="439"/>
      <c r="BF194" s="439"/>
      <c r="BG194" s="172"/>
      <c r="BK194" s="19" t="str">
        <f>IF(AT107=Datos!$AO$2,D107,"")</f>
        <v/>
      </c>
    </row>
    <row r="195" spans="1:64" ht="14.25" customHeight="1">
      <c r="A195" s="10"/>
      <c r="B195" s="11"/>
      <c r="C195" s="11"/>
      <c r="D195" s="441"/>
      <c r="E195" s="440" t="str">
        <f>IF(D136="","",IF(AT136&lt;&gt;Datos!$AO$2,D136,""))</f>
        <v/>
      </c>
      <c r="F195" s="440"/>
      <c r="G195" s="440"/>
      <c r="H195" s="440"/>
      <c r="I195" s="440"/>
      <c r="J195" s="440"/>
      <c r="K195" s="440"/>
      <c r="L195" s="440"/>
      <c r="M195" s="440"/>
      <c r="N195" s="440"/>
      <c r="O195" s="440"/>
      <c r="P195" s="440"/>
      <c r="Q195" s="440"/>
      <c r="R195" s="440"/>
      <c r="S195" s="440"/>
      <c r="T195" s="440"/>
      <c r="U195" s="440"/>
      <c r="V195" s="440"/>
      <c r="W195" s="440"/>
      <c r="X195" s="440"/>
      <c r="Y195" s="440"/>
      <c r="Z195" s="440"/>
      <c r="AA195" s="440"/>
      <c r="AB195" s="440"/>
      <c r="AC195" s="440"/>
      <c r="AD195" s="440"/>
      <c r="AE195" s="440"/>
      <c r="AF195" s="440"/>
      <c r="AG195" s="440"/>
      <c r="AH195" s="440"/>
      <c r="AI195" s="440"/>
      <c r="AJ195" s="440"/>
      <c r="AK195" s="440"/>
      <c r="AL195" s="440"/>
      <c r="AM195" s="440"/>
      <c r="AN195" s="440"/>
      <c r="AO195" s="440"/>
      <c r="AP195" s="440"/>
      <c r="AQ195" s="440"/>
      <c r="AR195" s="440"/>
      <c r="AS195" s="440"/>
      <c r="AT195" s="440"/>
      <c r="AU195" s="440"/>
      <c r="AV195" s="440"/>
      <c r="AW195" s="440"/>
      <c r="AX195" s="440"/>
      <c r="AY195" s="440"/>
      <c r="AZ195" s="440"/>
      <c r="BA195" s="439"/>
      <c r="BB195" s="439"/>
      <c r="BC195" s="439"/>
      <c r="BD195" s="439"/>
      <c r="BE195" s="439"/>
      <c r="BF195" s="439"/>
      <c r="BG195" s="172"/>
      <c r="BK195" s="19" t="str">
        <f>IF(AT108=Datos!$AO$2,D108,"")</f>
        <v/>
      </c>
    </row>
    <row r="196" spans="1:64" ht="14.25" customHeight="1">
      <c r="A196" s="10"/>
      <c r="B196" s="11"/>
      <c r="C196" s="11"/>
      <c r="D196" s="441"/>
      <c r="E196" s="440" t="str">
        <f>IF(D137="","",IF(AT137&lt;&gt;Datos!$AO$2,D137,""))</f>
        <v/>
      </c>
      <c r="F196" s="440"/>
      <c r="G196" s="440"/>
      <c r="H196" s="440"/>
      <c r="I196" s="440"/>
      <c r="J196" s="440"/>
      <c r="K196" s="440"/>
      <c r="L196" s="440"/>
      <c r="M196" s="440"/>
      <c r="N196" s="440"/>
      <c r="O196" s="440"/>
      <c r="P196" s="440"/>
      <c r="Q196" s="440"/>
      <c r="R196" s="440"/>
      <c r="S196" s="440"/>
      <c r="T196" s="440"/>
      <c r="U196" s="440"/>
      <c r="V196" s="440"/>
      <c r="W196" s="440"/>
      <c r="X196" s="440"/>
      <c r="Y196" s="440"/>
      <c r="Z196" s="440"/>
      <c r="AA196" s="440"/>
      <c r="AB196" s="440"/>
      <c r="AC196" s="440"/>
      <c r="AD196" s="440"/>
      <c r="AE196" s="440"/>
      <c r="AF196" s="440"/>
      <c r="AG196" s="440"/>
      <c r="AH196" s="440"/>
      <c r="AI196" s="440"/>
      <c r="AJ196" s="440"/>
      <c r="AK196" s="440"/>
      <c r="AL196" s="440"/>
      <c r="AM196" s="440"/>
      <c r="AN196" s="440"/>
      <c r="AO196" s="440"/>
      <c r="AP196" s="440"/>
      <c r="AQ196" s="440"/>
      <c r="AR196" s="440"/>
      <c r="AS196" s="440"/>
      <c r="AT196" s="440"/>
      <c r="AU196" s="440"/>
      <c r="AV196" s="440"/>
      <c r="AW196" s="440"/>
      <c r="AX196" s="440"/>
      <c r="AY196" s="440"/>
      <c r="AZ196" s="440"/>
      <c r="BA196" s="439"/>
      <c r="BB196" s="439"/>
      <c r="BC196" s="439"/>
      <c r="BD196" s="439"/>
      <c r="BE196" s="439"/>
      <c r="BF196" s="439"/>
      <c r="BG196" s="172"/>
      <c r="BK196" s="19" t="str">
        <f>IF(AT109=Datos!$AO$2,D109,"")</f>
        <v/>
      </c>
    </row>
    <row r="197" spans="1:64" ht="14.25" customHeight="1">
      <c r="A197" s="10"/>
      <c r="B197" s="11"/>
      <c r="C197" s="11"/>
      <c r="D197" s="442"/>
      <c r="E197" s="440" t="str">
        <f>IF(D138="","",IF(AT138&lt;&gt;Datos!$AO$2,D138,""))</f>
        <v/>
      </c>
      <c r="F197" s="440"/>
      <c r="G197" s="440"/>
      <c r="H197" s="440"/>
      <c r="I197" s="440"/>
      <c r="J197" s="440"/>
      <c r="K197" s="440"/>
      <c r="L197" s="440"/>
      <c r="M197" s="440"/>
      <c r="N197" s="440"/>
      <c r="O197" s="440"/>
      <c r="P197" s="440"/>
      <c r="Q197" s="440"/>
      <c r="R197" s="440"/>
      <c r="S197" s="440"/>
      <c r="T197" s="440"/>
      <c r="U197" s="440"/>
      <c r="V197" s="440"/>
      <c r="W197" s="440"/>
      <c r="X197" s="440"/>
      <c r="Y197" s="440"/>
      <c r="Z197" s="440"/>
      <c r="AA197" s="440"/>
      <c r="AB197" s="440"/>
      <c r="AC197" s="440"/>
      <c r="AD197" s="440"/>
      <c r="AE197" s="440"/>
      <c r="AF197" s="440"/>
      <c r="AG197" s="440"/>
      <c r="AH197" s="440"/>
      <c r="AI197" s="440"/>
      <c r="AJ197" s="440"/>
      <c r="AK197" s="440"/>
      <c r="AL197" s="440"/>
      <c r="AM197" s="440"/>
      <c r="AN197" s="440"/>
      <c r="AO197" s="440"/>
      <c r="AP197" s="440"/>
      <c r="AQ197" s="440"/>
      <c r="AR197" s="440"/>
      <c r="AS197" s="440"/>
      <c r="AT197" s="440"/>
      <c r="AU197" s="440"/>
      <c r="AV197" s="440"/>
      <c r="AW197" s="440"/>
      <c r="AX197" s="440"/>
      <c r="AY197" s="440"/>
      <c r="AZ197" s="440"/>
      <c r="BA197" s="439"/>
      <c r="BB197" s="439"/>
      <c r="BC197" s="439"/>
      <c r="BD197" s="439"/>
      <c r="BE197" s="439"/>
      <c r="BF197" s="439"/>
      <c r="BG197" s="172"/>
      <c r="BK197" s="19" t="str">
        <f>IF(AT110=Datos!$AO$2,D110,"")</f>
        <v/>
      </c>
    </row>
    <row r="198" spans="1:64" ht="14.25" customHeight="1">
      <c r="A198" s="10"/>
      <c r="B198" s="11"/>
      <c r="C198" s="11"/>
      <c r="D198" s="442"/>
      <c r="E198" s="440" t="str">
        <f>IF(D139="","",IF(AT139&lt;&gt;Datos!$AO$2,D139,""))</f>
        <v/>
      </c>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J198" s="440"/>
      <c r="AK198" s="440"/>
      <c r="AL198" s="440"/>
      <c r="AM198" s="440"/>
      <c r="AN198" s="440"/>
      <c r="AO198" s="440"/>
      <c r="AP198" s="440"/>
      <c r="AQ198" s="440"/>
      <c r="AR198" s="440"/>
      <c r="AS198" s="440"/>
      <c r="AT198" s="440"/>
      <c r="AU198" s="440"/>
      <c r="AV198" s="440"/>
      <c r="AW198" s="440"/>
      <c r="AX198" s="440"/>
      <c r="AY198" s="440"/>
      <c r="AZ198" s="440"/>
      <c r="BA198" s="439"/>
      <c r="BB198" s="439"/>
      <c r="BC198" s="439"/>
      <c r="BD198" s="439"/>
      <c r="BE198" s="439"/>
      <c r="BF198" s="439"/>
      <c r="BG198" s="172"/>
      <c r="BK198" s="19" t="s">
        <v>288</v>
      </c>
    </row>
    <row r="199" spans="1:64" ht="14.25" customHeight="1">
      <c r="A199" s="10"/>
      <c r="B199" s="11"/>
      <c r="C199" s="11"/>
      <c r="D199" s="426" t="s">
        <v>291</v>
      </c>
      <c r="E199" s="426"/>
      <c r="F199" s="426"/>
      <c r="G199" s="426"/>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6"/>
      <c r="AQ199" s="426"/>
      <c r="AR199" s="426"/>
      <c r="AS199" s="426"/>
      <c r="AT199" s="426"/>
      <c r="AU199" s="426"/>
      <c r="AV199" s="426"/>
      <c r="AW199" s="426"/>
      <c r="AX199" s="426"/>
      <c r="AY199" s="426"/>
      <c r="AZ199" s="426"/>
      <c r="BA199" s="426"/>
      <c r="BB199" s="426"/>
      <c r="BC199" s="426"/>
      <c r="BD199" s="426"/>
      <c r="BE199" s="426"/>
      <c r="BF199" s="426"/>
      <c r="BG199" s="433"/>
    </row>
    <row r="200" spans="1:64" ht="15.75" customHeight="1">
      <c r="A200" s="10"/>
      <c r="B200" s="11"/>
      <c r="C200" s="11"/>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4"/>
      <c r="AY200" s="434"/>
      <c r="AZ200" s="434"/>
      <c r="BA200" s="434"/>
      <c r="BB200" s="434"/>
      <c r="BC200" s="11"/>
      <c r="BD200" s="11"/>
      <c r="BE200" s="11"/>
      <c r="BF200" s="11"/>
      <c r="BG200" s="13"/>
    </row>
    <row r="201" spans="1:64" ht="15.75" customHeight="1">
      <c r="A201" s="1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3"/>
    </row>
    <row r="202" spans="1:64" ht="15" customHeight="1">
      <c r="A202" s="10"/>
      <c r="B202" s="11"/>
      <c r="C202" s="11"/>
      <c r="D202" s="435" t="s">
        <v>144</v>
      </c>
      <c r="E202" s="435"/>
      <c r="F202" s="435"/>
      <c r="G202" s="435"/>
      <c r="H202" s="435"/>
      <c r="I202" s="435"/>
      <c r="J202" s="435"/>
      <c r="K202" s="435"/>
      <c r="L202" s="435"/>
      <c r="M202" s="435"/>
      <c r="N202" s="435"/>
      <c r="O202" s="435"/>
      <c r="P202" s="435"/>
      <c r="Q202" s="435"/>
      <c r="R202" s="435"/>
      <c r="S202" s="435"/>
      <c r="T202" s="435"/>
      <c r="U202" s="435"/>
      <c r="V202" s="435"/>
      <c r="W202" s="435"/>
      <c r="X202" s="435"/>
      <c r="Y202" s="435"/>
      <c r="Z202" s="435"/>
      <c r="AA202" s="435"/>
      <c r="AB202" s="435"/>
      <c r="AC202" s="435"/>
      <c r="AD202" s="435"/>
      <c r="AE202" s="435"/>
      <c r="AF202" s="435"/>
      <c r="AG202" s="435"/>
      <c r="AH202" s="435"/>
      <c r="AI202" s="435"/>
      <c r="AJ202" s="435"/>
      <c r="AK202" s="435"/>
      <c r="AL202" s="435"/>
      <c r="AM202" s="435"/>
      <c r="AN202" s="435"/>
      <c r="AO202" s="435"/>
      <c r="AP202" s="435"/>
      <c r="AQ202" s="435"/>
      <c r="AR202" s="435"/>
      <c r="AS202" s="435"/>
      <c r="AT202" s="435"/>
      <c r="AU202" s="435"/>
      <c r="AV202" s="435"/>
      <c r="AW202" s="435"/>
      <c r="AX202" s="435"/>
      <c r="AY202" s="435"/>
      <c r="AZ202" s="435"/>
      <c r="BA202" s="435"/>
      <c r="BB202" s="435"/>
      <c r="BC202" s="435"/>
      <c r="BD202" s="435"/>
      <c r="BE202" s="435"/>
      <c r="BF202" s="435"/>
      <c r="BG202" s="436"/>
      <c r="BK202" s="11"/>
      <c r="BL202" s="11"/>
    </row>
    <row r="203" spans="1:64" ht="20.25" customHeight="1">
      <c r="A203" s="10"/>
      <c r="B203" s="11"/>
      <c r="C203" s="11"/>
      <c r="D203" s="437" t="s">
        <v>133</v>
      </c>
      <c r="E203" s="437"/>
      <c r="F203" s="437"/>
      <c r="G203" s="437"/>
      <c r="H203" s="437"/>
      <c r="I203" s="437"/>
      <c r="J203" s="437"/>
      <c r="K203" s="437"/>
      <c r="L203" s="437"/>
      <c r="M203" s="437"/>
      <c r="N203" s="437"/>
      <c r="O203" s="437"/>
      <c r="P203" s="437"/>
      <c r="Q203" s="437"/>
      <c r="R203" s="437"/>
      <c r="S203" s="437"/>
      <c r="T203" s="437"/>
      <c r="U203" s="437"/>
      <c r="V203" s="437" t="s">
        <v>286</v>
      </c>
      <c r="W203" s="437"/>
      <c r="X203" s="437"/>
      <c r="Y203" s="437"/>
      <c r="Z203" s="437"/>
      <c r="AA203" s="437"/>
      <c r="AB203" s="437"/>
      <c r="AC203" s="437"/>
      <c r="AD203" s="437"/>
      <c r="AE203" s="437"/>
      <c r="AF203" s="437"/>
      <c r="AG203" s="437"/>
      <c r="AH203" s="437"/>
      <c r="AI203" s="437"/>
      <c r="AJ203" s="437"/>
      <c r="AK203" s="437"/>
      <c r="AL203" s="437"/>
      <c r="AM203" s="437"/>
      <c r="AN203" s="437" t="s">
        <v>87</v>
      </c>
      <c r="AO203" s="437"/>
      <c r="AP203" s="437"/>
      <c r="AQ203" s="437"/>
      <c r="AR203" s="437"/>
      <c r="AS203" s="437"/>
      <c r="AT203" s="437"/>
      <c r="AU203" s="437"/>
      <c r="AV203" s="437"/>
      <c r="AW203" s="437"/>
      <c r="AX203" s="437"/>
      <c r="AY203" s="437"/>
      <c r="AZ203" s="437"/>
      <c r="BA203" s="437"/>
      <c r="BB203" s="437"/>
      <c r="BC203" s="437"/>
      <c r="BD203" s="437"/>
      <c r="BE203" s="437"/>
      <c r="BF203" s="437"/>
      <c r="BG203" s="438"/>
      <c r="BK203" s="11"/>
      <c r="BL203" s="11"/>
    </row>
    <row r="204" spans="1:64">
      <c r="A204" s="10"/>
      <c r="B204" s="11"/>
      <c r="C204" s="11"/>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c r="AA204" s="430"/>
      <c r="AB204" s="430"/>
      <c r="AC204" s="430"/>
      <c r="AD204" s="430"/>
      <c r="AE204" s="430"/>
      <c r="AF204" s="430"/>
      <c r="AG204" s="430"/>
      <c r="AH204" s="430"/>
      <c r="AI204" s="430"/>
      <c r="AJ204" s="430"/>
      <c r="AK204" s="430"/>
      <c r="AL204" s="430"/>
      <c r="AM204" s="430"/>
      <c r="AN204" s="430"/>
      <c r="AO204" s="430"/>
      <c r="AP204" s="430"/>
      <c r="AQ204" s="430"/>
      <c r="AR204" s="430"/>
      <c r="AS204" s="430"/>
      <c r="AT204" s="430"/>
      <c r="AU204" s="430"/>
      <c r="AV204" s="430"/>
      <c r="AW204" s="430"/>
      <c r="AX204" s="430"/>
      <c r="AY204" s="430"/>
      <c r="AZ204" s="430"/>
      <c r="BA204" s="430"/>
      <c r="BB204" s="430"/>
      <c r="BC204" s="430"/>
      <c r="BD204" s="430"/>
      <c r="BE204" s="430"/>
      <c r="BF204" s="430"/>
      <c r="BG204" s="432"/>
      <c r="BK204" s="11"/>
      <c r="BL204" s="11"/>
    </row>
    <row r="205" spans="1:64">
      <c r="A205" s="10"/>
      <c r="B205" s="11"/>
      <c r="C205" s="11"/>
      <c r="D205" s="430"/>
      <c r="E205" s="430"/>
      <c r="F205" s="430"/>
      <c r="G205" s="430"/>
      <c r="H205" s="430"/>
      <c r="I205" s="430"/>
      <c r="J205" s="430"/>
      <c r="K205" s="430"/>
      <c r="L205" s="430"/>
      <c r="M205" s="430"/>
      <c r="N205" s="430"/>
      <c r="O205" s="430"/>
      <c r="P205" s="430"/>
      <c r="Q205" s="430"/>
      <c r="R205" s="430"/>
      <c r="S205" s="430"/>
      <c r="T205" s="430"/>
      <c r="U205" s="430"/>
      <c r="V205" s="430"/>
      <c r="W205" s="430"/>
      <c r="X205" s="430"/>
      <c r="Y205" s="430"/>
      <c r="Z205" s="430"/>
      <c r="AA205" s="430"/>
      <c r="AB205" s="430"/>
      <c r="AC205" s="430"/>
      <c r="AD205" s="430"/>
      <c r="AE205" s="430"/>
      <c r="AF205" s="430"/>
      <c r="AG205" s="430"/>
      <c r="AH205" s="430"/>
      <c r="AI205" s="430"/>
      <c r="AJ205" s="430"/>
      <c r="AK205" s="430"/>
      <c r="AL205" s="430"/>
      <c r="AM205" s="430"/>
      <c r="AN205" s="430"/>
      <c r="AO205" s="430"/>
      <c r="AP205" s="430"/>
      <c r="AQ205" s="430"/>
      <c r="AR205" s="430"/>
      <c r="AS205" s="430"/>
      <c r="AT205" s="430"/>
      <c r="AU205" s="430"/>
      <c r="AV205" s="430"/>
      <c r="AW205" s="430"/>
      <c r="AX205" s="430"/>
      <c r="AY205" s="430"/>
      <c r="AZ205" s="430"/>
      <c r="BA205" s="430"/>
      <c r="BB205" s="430"/>
      <c r="BC205" s="430"/>
      <c r="BD205" s="430"/>
      <c r="BE205" s="430"/>
      <c r="BF205" s="430"/>
      <c r="BG205" s="432"/>
      <c r="BK205" s="11"/>
      <c r="BL205" s="11"/>
    </row>
    <row r="206" spans="1:64">
      <c r="A206" s="10"/>
      <c r="B206" s="11"/>
      <c r="C206" s="11"/>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0"/>
      <c r="Z206" s="430"/>
      <c r="AA206" s="430"/>
      <c r="AB206" s="430"/>
      <c r="AC206" s="430"/>
      <c r="AD206" s="430"/>
      <c r="AE206" s="430"/>
      <c r="AF206" s="430"/>
      <c r="AG206" s="430"/>
      <c r="AH206" s="430"/>
      <c r="AI206" s="430"/>
      <c r="AJ206" s="430"/>
      <c r="AK206" s="430"/>
      <c r="AL206" s="430"/>
      <c r="AM206" s="430"/>
      <c r="AN206" s="430"/>
      <c r="AO206" s="430"/>
      <c r="AP206" s="430"/>
      <c r="AQ206" s="430"/>
      <c r="AR206" s="430"/>
      <c r="AS206" s="430"/>
      <c r="AT206" s="430"/>
      <c r="AU206" s="430"/>
      <c r="AV206" s="430"/>
      <c r="AW206" s="430"/>
      <c r="AX206" s="430"/>
      <c r="AY206" s="430"/>
      <c r="AZ206" s="430"/>
      <c r="BA206" s="430"/>
      <c r="BB206" s="430"/>
      <c r="BC206" s="430"/>
      <c r="BD206" s="430"/>
      <c r="BE206" s="430"/>
      <c r="BF206" s="430"/>
      <c r="BG206" s="432"/>
      <c r="BK206" s="11"/>
      <c r="BL206" s="11"/>
    </row>
    <row r="207" spans="1:64">
      <c r="A207" s="10"/>
      <c r="B207" s="11"/>
      <c r="C207" s="11"/>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c r="AH207" s="430"/>
      <c r="AI207" s="430"/>
      <c r="AJ207" s="430"/>
      <c r="AK207" s="430"/>
      <c r="AL207" s="430"/>
      <c r="AM207" s="430"/>
      <c r="AN207" s="430"/>
      <c r="AO207" s="430"/>
      <c r="AP207" s="430"/>
      <c r="AQ207" s="430"/>
      <c r="AR207" s="430"/>
      <c r="AS207" s="430"/>
      <c r="AT207" s="430"/>
      <c r="AU207" s="430"/>
      <c r="AV207" s="430"/>
      <c r="AW207" s="430"/>
      <c r="AX207" s="430"/>
      <c r="AY207" s="430"/>
      <c r="AZ207" s="430"/>
      <c r="BA207" s="430"/>
      <c r="BB207" s="430"/>
      <c r="BC207" s="430"/>
      <c r="BD207" s="430"/>
      <c r="BE207" s="430"/>
      <c r="BF207" s="430"/>
      <c r="BG207" s="432"/>
      <c r="BK207" s="11"/>
      <c r="BL207" s="11"/>
    </row>
    <row r="208" spans="1:64">
      <c r="A208" s="10"/>
      <c r="B208" s="11"/>
      <c r="C208" s="11"/>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c r="Z208" s="430"/>
      <c r="AA208" s="430"/>
      <c r="AB208" s="430"/>
      <c r="AC208" s="430"/>
      <c r="AD208" s="430"/>
      <c r="AE208" s="430"/>
      <c r="AF208" s="430"/>
      <c r="AG208" s="430"/>
      <c r="AH208" s="430"/>
      <c r="AI208" s="430"/>
      <c r="AJ208" s="430"/>
      <c r="AK208" s="430"/>
      <c r="AL208" s="430"/>
      <c r="AM208" s="430"/>
      <c r="AN208" s="430"/>
      <c r="AO208" s="430"/>
      <c r="AP208" s="430"/>
      <c r="AQ208" s="430"/>
      <c r="AR208" s="430"/>
      <c r="AS208" s="430"/>
      <c r="AT208" s="430"/>
      <c r="AU208" s="430"/>
      <c r="AV208" s="430"/>
      <c r="AW208" s="430"/>
      <c r="AX208" s="430"/>
      <c r="AY208" s="430"/>
      <c r="AZ208" s="430"/>
      <c r="BA208" s="430"/>
      <c r="BB208" s="430"/>
      <c r="BC208" s="430"/>
      <c r="BD208" s="430"/>
      <c r="BE208" s="430"/>
      <c r="BF208" s="430"/>
      <c r="BG208" s="432"/>
      <c r="BK208" s="11"/>
      <c r="BL208" s="11"/>
    </row>
    <row r="209" spans="1:64">
      <c r="A209" s="10"/>
      <c r="B209" s="11"/>
      <c r="C209" s="11"/>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430"/>
      <c r="AE209" s="430"/>
      <c r="AF209" s="430"/>
      <c r="AG209" s="430"/>
      <c r="AH209" s="430"/>
      <c r="AI209" s="430"/>
      <c r="AJ209" s="430"/>
      <c r="AK209" s="430"/>
      <c r="AL209" s="430"/>
      <c r="AM209" s="430"/>
      <c r="AN209" s="430"/>
      <c r="AO209" s="430"/>
      <c r="AP209" s="430"/>
      <c r="AQ209" s="430"/>
      <c r="AR209" s="430"/>
      <c r="AS209" s="430"/>
      <c r="AT209" s="430"/>
      <c r="AU209" s="430"/>
      <c r="AV209" s="430"/>
      <c r="AW209" s="430"/>
      <c r="AX209" s="430"/>
      <c r="AY209" s="430"/>
      <c r="AZ209" s="430"/>
      <c r="BA209" s="430"/>
      <c r="BB209" s="430"/>
      <c r="BC209" s="430"/>
      <c r="BD209" s="430"/>
      <c r="BE209" s="430"/>
      <c r="BF209" s="430"/>
      <c r="BG209" s="432"/>
      <c r="BK209" s="11"/>
      <c r="BL209" s="11"/>
    </row>
    <row r="210" spans="1:64">
      <c r="A210" s="10"/>
      <c r="B210" s="11"/>
      <c r="C210" s="11"/>
      <c r="D210" s="427"/>
      <c r="E210" s="428"/>
      <c r="F210" s="428"/>
      <c r="G210" s="428"/>
      <c r="H210" s="428"/>
      <c r="I210" s="428"/>
      <c r="J210" s="428"/>
      <c r="K210" s="428"/>
      <c r="L210" s="428"/>
      <c r="M210" s="428"/>
      <c r="N210" s="428"/>
      <c r="O210" s="428"/>
      <c r="P210" s="428"/>
      <c r="Q210" s="428"/>
      <c r="R210" s="428"/>
      <c r="S210" s="428"/>
      <c r="T210" s="428"/>
      <c r="U210" s="429"/>
      <c r="V210" s="430"/>
      <c r="W210" s="430"/>
      <c r="X210" s="430"/>
      <c r="Y210" s="430"/>
      <c r="Z210" s="430"/>
      <c r="AA210" s="430"/>
      <c r="AB210" s="430"/>
      <c r="AC210" s="430"/>
      <c r="AD210" s="430"/>
      <c r="AE210" s="430"/>
      <c r="AF210" s="430"/>
      <c r="AG210" s="430"/>
      <c r="AH210" s="430"/>
      <c r="AI210" s="430"/>
      <c r="AJ210" s="430"/>
      <c r="AK210" s="430"/>
      <c r="AL210" s="430"/>
      <c r="AM210" s="430"/>
      <c r="AN210" s="427"/>
      <c r="AO210" s="428"/>
      <c r="AP210" s="428"/>
      <c r="AQ210" s="428"/>
      <c r="AR210" s="428"/>
      <c r="AS210" s="428"/>
      <c r="AT210" s="428"/>
      <c r="AU210" s="428"/>
      <c r="AV210" s="428"/>
      <c r="AW210" s="428"/>
      <c r="AX210" s="428"/>
      <c r="AY210" s="428"/>
      <c r="AZ210" s="428"/>
      <c r="BA210" s="428"/>
      <c r="BB210" s="428"/>
      <c r="BC210" s="428"/>
      <c r="BD210" s="428"/>
      <c r="BE210" s="428"/>
      <c r="BF210" s="428"/>
      <c r="BG210" s="431"/>
      <c r="BK210" s="11"/>
      <c r="BL210" s="11"/>
    </row>
    <row r="211" spans="1:64">
      <c r="A211" s="10"/>
      <c r="B211" s="11"/>
      <c r="C211" s="11"/>
      <c r="D211" s="427"/>
      <c r="E211" s="428"/>
      <c r="F211" s="428"/>
      <c r="G211" s="428"/>
      <c r="H211" s="428"/>
      <c r="I211" s="428"/>
      <c r="J211" s="428"/>
      <c r="K211" s="428"/>
      <c r="L211" s="428"/>
      <c r="M211" s="428"/>
      <c r="N211" s="428"/>
      <c r="O211" s="428"/>
      <c r="P211" s="428"/>
      <c r="Q211" s="428"/>
      <c r="R211" s="428"/>
      <c r="S211" s="428"/>
      <c r="T211" s="428"/>
      <c r="U211" s="429"/>
      <c r="V211" s="430"/>
      <c r="W211" s="430"/>
      <c r="X211" s="430"/>
      <c r="Y211" s="430"/>
      <c r="Z211" s="430"/>
      <c r="AA211" s="430"/>
      <c r="AB211" s="430"/>
      <c r="AC211" s="430"/>
      <c r="AD211" s="430"/>
      <c r="AE211" s="430"/>
      <c r="AF211" s="430"/>
      <c r="AG211" s="430"/>
      <c r="AH211" s="430"/>
      <c r="AI211" s="430"/>
      <c r="AJ211" s="430"/>
      <c r="AK211" s="430"/>
      <c r="AL211" s="430"/>
      <c r="AM211" s="430"/>
      <c r="AN211" s="427"/>
      <c r="AO211" s="428"/>
      <c r="AP211" s="428"/>
      <c r="AQ211" s="428"/>
      <c r="AR211" s="428"/>
      <c r="AS211" s="428"/>
      <c r="AT211" s="428"/>
      <c r="AU211" s="428"/>
      <c r="AV211" s="428"/>
      <c r="AW211" s="428"/>
      <c r="AX211" s="428"/>
      <c r="AY211" s="428"/>
      <c r="AZ211" s="428"/>
      <c r="BA211" s="428"/>
      <c r="BB211" s="428"/>
      <c r="BC211" s="428"/>
      <c r="BD211" s="428"/>
      <c r="BE211" s="428"/>
      <c r="BF211" s="428"/>
      <c r="BG211" s="431"/>
      <c r="BK211" s="11"/>
      <c r="BL211" s="11"/>
    </row>
    <row r="212" spans="1:64">
      <c r="A212" s="10"/>
      <c r="B212" s="11"/>
      <c r="C212" s="11"/>
      <c r="D212" s="427"/>
      <c r="E212" s="428"/>
      <c r="F212" s="428"/>
      <c r="G212" s="428"/>
      <c r="H212" s="428"/>
      <c r="I212" s="428"/>
      <c r="J212" s="428"/>
      <c r="K212" s="428"/>
      <c r="L212" s="428"/>
      <c r="M212" s="428"/>
      <c r="N212" s="428"/>
      <c r="O212" s="428"/>
      <c r="P212" s="428"/>
      <c r="Q212" s="428"/>
      <c r="R212" s="428"/>
      <c r="S212" s="428"/>
      <c r="T212" s="428"/>
      <c r="U212" s="429"/>
      <c r="V212" s="430"/>
      <c r="W212" s="430"/>
      <c r="X212" s="430"/>
      <c r="Y212" s="430"/>
      <c r="Z212" s="430"/>
      <c r="AA212" s="430"/>
      <c r="AB212" s="430"/>
      <c r="AC212" s="430"/>
      <c r="AD212" s="430"/>
      <c r="AE212" s="430"/>
      <c r="AF212" s="430"/>
      <c r="AG212" s="430"/>
      <c r="AH212" s="430"/>
      <c r="AI212" s="430"/>
      <c r="AJ212" s="430"/>
      <c r="AK212" s="430"/>
      <c r="AL212" s="430"/>
      <c r="AM212" s="430"/>
      <c r="AN212" s="427"/>
      <c r="AO212" s="428"/>
      <c r="AP212" s="428"/>
      <c r="AQ212" s="428"/>
      <c r="AR212" s="428"/>
      <c r="AS212" s="428"/>
      <c r="AT212" s="428"/>
      <c r="AU212" s="428"/>
      <c r="AV212" s="428"/>
      <c r="AW212" s="428"/>
      <c r="AX212" s="428"/>
      <c r="AY212" s="428"/>
      <c r="AZ212" s="428"/>
      <c r="BA212" s="428"/>
      <c r="BB212" s="428"/>
      <c r="BC212" s="428"/>
      <c r="BD212" s="428"/>
      <c r="BE212" s="428"/>
      <c r="BF212" s="428"/>
      <c r="BG212" s="431"/>
      <c r="BK212" s="11"/>
      <c r="BL212" s="11"/>
    </row>
    <row r="213" spans="1:64">
      <c r="A213" s="10"/>
      <c r="B213" s="11"/>
      <c r="C213" s="11"/>
      <c r="D213" s="427"/>
      <c r="E213" s="428"/>
      <c r="F213" s="428"/>
      <c r="G213" s="428"/>
      <c r="H213" s="428"/>
      <c r="I213" s="428"/>
      <c r="J213" s="428"/>
      <c r="K213" s="428"/>
      <c r="L213" s="428"/>
      <c r="M213" s="428"/>
      <c r="N213" s="428"/>
      <c r="O213" s="428"/>
      <c r="P213" s="428"/>
      <c r="Q213" s="428"/>
      <c r="R213" s="428"/>
      <c r="S213" s="428"/>
      <c r="T213" s="428"/>
      <c r="U213" s="429"/>
      <c r="V213" s="430"/>
      <c r="W213" s="430"/>
      <c r="X213" s="430"/>
      <c r="Y213" s="430"/>
      <c r="Z213" s="430"/>
      <c r="AA213" s="430"/>
      <c r="AB213" s="430"/>
      <c r="AC213" s="430"/>
      <c r="AD213" s="430"/>
      <c r="AE213" s="430"/>
      <c r="AF213" s="430"/>
      <c r="AG213" s="430"/>
      <c r="AH213" s="430"/>
      <c r="AI213" s="430"/>
      <c r="AJ213" s="430"/>
      <c r="AK213" s="430"/>
      <c r="AL213" s="430"/>
      <c r="AM213" s="430"/>
      <c r="AN213" s="427"/>
      <c r="AO213" s="428"/>
      <c r="AP213" s="428"/>
      <c r="AQ213" s="428"/>
      <c r="AR213" s="428"/>
      <c r="AS213" s="428"/>
      <c r="AT213" s="428"/>
      <c r="AU213" s="428"/>
      <c r="AV213" s="428"/>
      <c r="AW213" s="428"/>
      <c r="AX213" s="428"/>
      <c r="AY213" s="428"/>
      <c r="AZ213" s="428"/>
      <c r="BA213" s="428"/>
      <c r="BB213" s="428"/>
      <c r="BC213" s="428"/>
      <c r="BD213" s="428"/>
      <c r="BE213" s="428"/>
      <c r="BF213" s="428"/>
      <c r="BG213" s="431"/>
      <c r="BK213" s="11"/>
      <c r="BL213" s="11"/>
    </row>
    <row r="214" spans="1:64" ht="15" customHeight="1">
      <c r="A214" s="10"/>
      <c r="B214" s="11"/>
      <c r="C214" s="11"/>
      <c r="D214" s="426" t="str">
        <f>IF(AK12=Datos!$A$6,"* Si los efectos no deseados de la oportunidad se presentan incluir este plan en el Sistema de Administración de Acciones Preventivas y Correctivas con fuente -Administración de oportunidades (contingencia)-","* Si el riesgo se presenta incluir este plan en el Sistema de Administración de Acciones Preventivas y Correctivas con fuente -Administración de riesgos (contingencia)-")</f>
        <v>* Si el riesgo se presenta incluir este plan en el Sistema de Administración de Acciones Preventivas y Correctivas con fuente -Administración de riesgos (contingencia)-</v>
      </c>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6"/>
      <c r="AY214" s="426"/>
      <c r="AZ214" s="426"/>
      <c r="BA214" s="426"/>
      <c r="BB214" s="426"/>
      <c r="BC214" s="11"/>
      <c r="BD214" s="11"/>
      <c r="BE214" s="11"/>
      <c r="BF214" s="11"/>
      <c r="BG214" s="13"/>
      <c r="BK214" s="11"/>
      <c r="BL214" s="11"/>
    </row>
    <row r="215" spans="1:64" ht="15" customHeight="1">
      <c r="A215" s="1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3"/>
      <c r="BK215" s="11"/>
      <c r="BL215" s="11"/>
    </row>
    <row r="216" spans="1:64" ht="15.75" thickBot="1">
      <c r="A216" s="35"/>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8"/>
      <c r="BK216" s="11"/>
      <c r="BL216" s="11"/>
    </row>
    <row r="217" spans="1:64">
      <c r="BK217" s="11"/>
      <c r="BL217" s="11"/>
    </row>
    <row r="218" spans="1:64">
      <c r="BK218" s="11"/>
      <c r="BL218" s="11"/>
    </row>
    <row r="230" spans="63:64" ht="30">
      <c r="BK230" s="19" t="s">
        <v>90</v>
      </c>
      <c r="BL230" s="221">
        <v>1</v>
      </c>
    </row>
    <row r="231" spans="63:64">
      <c r="BK231" s="27"/>
    </row>
  </sheetData>
  <sheetProtection formatColumns="0" formatRows="0"/>
  <mergeCells count="867">
    <mergeCell ref="AX9:BF9"/>
    <mergeCell ref="D19:BC19"/>
    <mergeCell ref="D20:BF20"/>
    <mergeCell ref="D21:BF21"/>
    <mergeCell ref="D28:AB28"/>
    <mergeCell ref="AD28:BF33"/>
    <mergeCell ref="D29:AB29"/>
    <mergeCell ref="D30:AB30"/>
    <mergeCell ref="D31:AB31"/>
    <mergeCell ref="D32:AB32"/>
    <mergeCell ref="D33:AB33"/>
    <mergeCell ref="D22:AR22"/>
    <mergeCell ref="AY22:BF22"/>
    <mergeCell ref="D23:AV23"/>
    <mergeCell ref="AY23:BF23"/>
    <mergeCell ref="D27:AB27"/>
    <mergeCell ref="AD27:BF27"/>
    <mergeCell ref="D25:O25"/>
    <mergeCell ref="R25:S25"/>
    <mergeCell ref="W25:AC25"/>
    <mergeCell ref="AI25:AR25"/>
    <mergeCell ref="AU25:AV25"/>
    <mergeCell ref="A1:Q3"/>
    <mergeCell ref="U1:BA1"/>
    <mergeCell ref="BB1:BF1"/>
    <mergeCell ref="V2:BA2"/>
    <mergeCell ref="BB2:BF2"/>
    <mergeCell ref="U3:BA3"/>
    <mergeCell ref="BB3:BF3"/>
    <mergeCell ref="D17:Q17"/>
    <mergeCell ref="S17:V17"/>
    <mergeCell ref="X17:BF17"/>
    <mergeCell ref="AT10:BC10"/>
    <mergeCell ref="M12:T12"/>
    <mergeCell ref="V12:AJ12"/>
    <mergeCell ref="A14:J14"/>
    <mergeCell ref="D16:Q16"/>
    <mergeCell ref="S16:V16"/>
    <mergeCell ref="X16:BB16"/>
    <mergeCell ref="D5:G5"/>
    <mergeCell ref="K5:BF5"/>
    <mergeCell ref="D7:G7"/>
    <mergeCell ref="K7:BF7"/>
    <mergeCell ref="D9:I9"/>
    <mergeCell ref="K9:AJ9"/>
    <mergeCell ref="AQ9:AW9"/>
    <mergeCell ref="D38:I38"/>
    <mergeCell ref="J38:AB38"/>
    <mergeCell ref="AD38:BF38"/>
    <mergeCell ref="D39:I39"/>
    <mergeCell ref="J39:AB39"/>
    <mergeCell ref="AD39:BF39"/>
    <mergeCell ref="D35:AB35"/>
    <mergeCell ref="AD35:BF36"/>
    <mergeCell ref="D36:AB36"/>
    <mergeCell ref="D37:I37"/>
    <mergeCell ref="J37:AB37"/>
    <mergeCell ref="AD37:BF37"/>
    <mergeCell ref="D42:I42"/>
    <mergeCell ref="J42:AB42"/>
    <mergeCell ref="AD42:BF42"/>
    <mergeCell ref="D43:I43"/>
    <mergeCell ref="J43:AB43"/>
    <mergeCell ref="AD43:BF43"/>
    <mergeCell ref="D40:I40"/>
    <mergeCell ref="J40:AB40"/>
    <mergeCell ref="AD40:BF40"/>
    <mergeCell ref="D41:I41"/>
    <mergeCell ref="J41:AB41"/>
    <mergeCell ref="AD41:BF41"/>
    <mergeCell ref="D46:I46"/>
    <mergeCell ref="J46:AB46"/>
    <mergeCell ref="AD46:BF46"/>
    <mergeCell ref="D47:I47"/>
    <mergeCell ref="J47:AB47"/>
    <mergeCell ref="AD47:BF47"/>
    <mergeCell ref="D44:I44"/>
    <mergeCell ref="J44:AB44"/>
    <mergeCell ref="AD44:BF44"/>
    <mergeCell ref="D45:I45"/>
    <mergeCell ref="J45:AB45"/>
    <mergeCell ref="AD45:BF45"/>
    <mergeCell ref="D51:I51"/>
    <mergeCell ref="J51:AB51"/>
    <mergeCell ref="AD51:BF51"/>
    <mergeCell ref="D52:I52"/>
    <mergeCell ref="J52:AB52"/>
    <mergeCell ref="AD52:BF52"/>
    <mergeCell ref="D48:AB48"/>
    <mergeCell ref="AD48:BF48"/>
    <mergeCell ref="D49:I49"/>
    <mergeCell ref="J49:AB49"/>
    <mergeCell ref="AD49:BF49"/>
    <mergeCell ref="D50:I50"/>
    <mergeCell ref="J50:AB50"/>
    <mergeCell ref="AD50:BF50"/>
    <mergeCell ref="D55:I55"/>
    <mergeCell ref="J55:AB55"/>
    <mergeCell ref="AD55:BF55"/>
    <mergeCell ref="D56:I56"/>
    <mergeCell ref="J56:AB56"/>
    <mergeCell ref="AD56:BF56"/>
    <mergeCell ref="D53:I53"/>
    <mergeCell ref="J53:AB53"/>
    <mergeCell ref="AD53:BF53"/>
    <mergeCell ref="D54:I54"/>
    <mergeCell ref="J54:AB54"/>
    <mergeCell ref="AD54:BF54"/>
    <mergeCell ref="D59:I59"/>
    <mergeCell ref="J59:AB59"/>
    <mergeCell ref="AD59:BF59"/>
    <mergeCell ref="BK59:BM60"/>
    <mergeCell ref="BP60:BP61"/>
    <mergeCell ref="BQ60:BQ61"/>
    <mergeCell ref="A61:J61"/>
    <mergeCell ref="D57:I57"/>
    <mergeCell ref="J57:AB57"/>
    <mergeCell ref="AD57:BF57"/>
    <mergeCell ref="D58:I58"/>
    <mergeCell ref="J58:AB58"/>
    <mergeCell ref="AD58:BF58"/>
    <mergeCell ref="Z62:AK62"/>
    <mergeCell ref="D63:G63"/>
    <mergeCell ref="E64:Z64"/>
    <mergeCell ref="AB64:AK64"/>
    <mergeCell ref="E65:H65"/>
    <mergeCell ref="I65:V65"/>
    <mergeCell ref="AB65:AC65"/>
    <mergeCell ref="AD65:AE65"/>
    <mergeCell ref="AF65:AG65"/>
    <mergeCell ref="AH65:AI65"/>
    <mergeCell ref="AJ65:AK65"/>
    <mergeCell ref="E66:H66"/>
    <mergeCell ref="I66:V66"/>
    <mergeCell ref="Z66:Z75"/>
    <mergeCell ref="AA66:AA67"/>
    <mergeCell ref="AB66:AC67"/>
    <mergeCell ref="AD66:AE67"/>
    <mergeCell ref="AF66:AG67"/>
    <mergeCell ref="AH66:AI67"/>
    <mergeCell ref="AJ66:AK67"/>
    <mergeCell ref="E69:P69"/>
    <mergeCell ref="J71:P71"/>
    <mergeCell ref="E75:H75"/>
    <mergeCell ref="I75:L75"/>
    <mergeCell ref="M75:P75"/>
    <mergeCell ref="R73:W73"/>
    <mergeCell ref="AP66:BF66"/>
    <mergeCell ref="AP67:BF68"/>
    <mergeCell ref="R68:W68"/>
    <mergeCell ref="AA68:AA69"/>
    <mergeCell ref="AB68:AC69"/>
    <mergeCell ref="AD68:AE69"/>
    <mergeCell ref="AF68:AG69"/>
    <mergeCell ref="AH68:AI69"/>
    <mergeCell ref="AJ68:AK69"/>
    <mergeCell ref="R69:W69"/>
    <mergeCell ref="BS69:BS70"/>
    <mergeCell ref="BT69:BT70"/>
    <mergeCell ref="BU69:BU70"/>
    <mergeCell ref="R70:W70"/>
    <mergeCell ref="AA70:AA71"/>
    <mergeCell ref="AB70:AC71"/>
    <mergeCell ref="AD70:AE71"/>
    <mergeCell ref="AF70:AG71"/>
    <mergeCell ref="AH70:AI71"/>
    <mergeCell ref="AJ70:AK71"/>
    <mergeCell ref="AP70:BF70"/>
    <mergeCell ref="R71:W71"/>
    <mergeCell ref="AP71:BF75"/>
    <mergeCell ref="R72:W72"/>
    <mergeCell ref="AA72:AA73"/>
    <mergeCell ref="AB72:AC73"/>
    <mergeCell ref="AD72:AE73"/>
    <mergeCell ref="AJ74:AK75"/>
    <mergeCell ref="AF72:AG73"/>
    <mergeCell ref="AH72:AI73"/>
    <mergeCell ref="AJ72:AK73"/>
    <mergeCell ref="AF74:AG75"/>
    <mergeCell ref="AH74:AI75"/>
    <mergeCell ref="C73:D77"/>
    <mergeCell ref="E74:H74"/>
    <mergeCell ref="I74:L74"/>
    <mergeCell ref="M74:P74"/>
    <mergeCell ref="AA74:AA75"/>
    <mergeCell ref="AB74:AC75"/>
    <mergeCell ref="AD74:AE75"/>
    <mergeCell ref="E76:P76"/>
    <mergeCell ref="E77:I79"/>
    <mergeCell ref="J78:P78"/>
    <mergeCell ref="R76:W76"/>
    <mergeCell ref="R77:W77"/>
    <mergeCell ref="R78:W78"/>
    <mergeCell ref="R79:W79"/>
    <mergeCell ref="AJ84:AK84"/>
    <mergeCell ref="AL84:AM85"/>
    <mergeCell ref="AN84:AQ84"/>
    <mergeCell ref="AR84:AS85"/>
    <mergeCell ref="BS84:BU84"/>
    <mergeCell ref="BV84:BX84"/>
    <mergeCell ref="AZ85:BB85"/>
    <mergeCell ref="BC85:BG85"/>
    <mergeCell ref="F80:G80"/>
    <mergeCell ref="H80:I80"/>
    <mergeCell ref="A83:J83"/>
    <mergeCell ref="X83:AM83"/>
    <mergeCell ref="AN83:AS83"/>
    <mergeCell ref="X84:AA84"/>
    <mergeCell ref="AB84:AC84"/>
    <mergeCell ref="AD84:AE84"/>
    <mergeCell ref="AF84:AG84"/>
    <mergeCell ref="AH84:AI84"/>
    <mergeCell ref="AF85:AG85"/>
    <mergeCell ref="AH85:AI85"/>
    <mergeCell ref="AJ85:AK85"/>
    <mergeCell ref="AN85:AQ85"/>
    <mergeCell ref="AT85:AV85"/>
    <mergeCell ref="AW85:AY85"/>
    <mergeCell ref="D85:S85"/>
    <mergeCell ref="T85:W85"/>
    <mergeCell ref="X85:Y85"/>
    <mergeCell ref="Z85:AA85"/>
    <mergeCell ref="AB85:AC85"/>
    <mergeCell ref="AD85:AE85"/>
    <mergeCell ref="AT86:AV86"/>
    <mergeCell ref="AW86:AY95"/>
    <mergeCell ref="AZ86:BB95"/>
    <mergeCell ref="AJ88:AK88"/>
    <mergeCell ref="AL88:AM88"/>
    <mergeCell ref="AN88:AQ88"/>
    <mergeCell ref="AR88:AS88"/>
    <mergeCell ref="AT88:AV88"/>
    <mergeCell ref="X91:Y91"/>
    <mergeCell ref="Z91:AA91"/>
    <mergeCell ref="AB91:AC91"/>
    <mergeCell ref="AD91:AE91"/>
    <mergeCell ref="AL90:AM90"/>
    <mergeCell ref="AN90:AQ90"/>
    <mergeCell ref="AR90:AS90"/>
    <mergeCell ref="AT90:AV90"/>
    <mergeCell ref="AJ92:AK92"/>
    <mergeCell ref="AL92:AM92"/>
    <mergeCell ref="BC86:BG86"/>
    <mergeCell ref="D87:S87"/>
    <mergeCell ref="T87:W87"/>
    <mergeCell ref="X87:Y87"/>
    <mergeCell ref="Z87:AA87"/>
    <mergeCell ref="AB87:AC87"/>
    <mergeCell ref="AD87:AE87"/>
    <mergeCell ref="AF86:AG86"/>
    <mergeCell ref="AH86:AI86"/>
    <mergeCell ref="AJ86:AK86"/>
    <mergeCell ref="AL86:AM86"/>
    <mergeCell ref="AN86:AQ86"/>
    <mergeCell ref="AR86:AS86"/>
    <mergeCell ref="D86:S86"/>
    <mergeCell ref="T86:W86"/>
    <mergeCell ref="X86:Y86"/>
    <mergeCell ref="Z86:AA86"/>
    <mergeCell ref="AB86:AC86"/>
    <mergeCell ref="AD86:AE86"/>
    <mergeCell ref="BC88:BG88"/>
    <mergeCell ref="AT87:AV87"/>
    <mergeCell ref="BC87:BG87"/>
    <mergeCell ref="D88:S88"/>
    <mergeCell ref="T88:W88"/>
    <mergeCell ref="X88:Y88"/>
    <mergeCell ref="Z88:AA88"/>
    <mergeCell ref="AB88:AC88"/>
    <mergeCell ref="AD88:AE88"/>
    <mergeCell ref="AF88:AG88"/>
    <mergeCell ref="AH88:AI88"/>
    <mergeCell ref="AF87:AG87"/>
    <mergeCell ref="AH87:AI87"/>
    <mergeCell ref="AJ87:AK87"/>
    <mergeCell ref="AL87:AM87"/>
    <mergeCell ref="AN87:AQ87"/>
    <mergeCell ref="AR87:AS87"/>
    <mergeCell ref="BC90:BG90"/>
    <mergeCell ref="AT89:AV89"/>
    <mergeCell ref="BC89:BG89"/>
    <mergeCell ref="D90:S90"/>
    <mergeCell ref="T90:W90"/>
    <mergeCell ref="X90:Y90"/>
    <mergeCell ref="Z90:AA90"/>
    <mergeCell ref="AB90:AC90"/>
    <mergeCell ref="AD90:AE90"/>
    <mergeCell ref="AF90:AG90"/>
    <mergeCell ref="AH90:AI90"/>
    <mergeCell ref="AF89:AG89"/>
    <mergeCell ref="AH89:AI89"/>
    <mergeCell ref="AJ89:AK89"/>
    <mergeCell ref="AL89:AM89"/>
    <mergeCell ref="AN89:AQ89"/>
    <mergeCell ref="AR89:AS89"/>
    <mergeCell ref="D89:S89"/>
    <mergeCell ref="T89:W89"/>
    <mergeCell ref="X89:Y89"/>
    <mergeCell ref="Z89:AA89"/>
    <mergeCell ref="AB89:AC89"/>
    <mergeCell ref="AD89:AE89"/>
    <mergeCell ref="AJ90:AK90"/>
    <mergeCell ref="AN92:AQ92"/>
    <mergeCell ref="AR92:AS92"/>
    <mergeCell ref="AT92:AV92"/>
    <mergeCell ref="BC92:BG92"/>
    <mergeCell ref="AT91:AV91"/>
    <mergeCell ref="BC91:BG91"/>
    <mergeCell ref="D92:S92"/>
    <mergeCell ref="T92:W92"/>
    <mergeCell ref="X92:Y92"/>
    <mergeCell ref="Z92:AA92"/>
    <mergeCell ref="AB92:AC92"/>
    <mergeCell ref="AD92:AE92"/>
    <mergeCell ref="AF92:AG92"/>
    <mergeCell ref="AH92:AI92"/>
    <mergeCell ref="AF91:AG91"/>
    <mergeCell ref="AH91:AI91"/>
    <mergeCell ref="AJ91:AK91"/>
    <mergeCell ref="AL91:AM91"/>
    <mergeCell ref="AN91:AQ91"/>
    <mergeCell ref="AR91:AS91"/>
    <mergeCell ref="D91:S91"/>
    <mergeCell ref="T91:W91"/>
    <mergeCell ref="AT94:AV94"/>
    <mergeCell ref="BC94:BG94"/>
    <mergeCell ref="AT93:AV93"/>
    <mergeCell ref="BC93:BG93"/>
    <mergeCell ref="D94:S94"/>
    <mergeCell ref="T94:W94"/>
    <mergeCell ref="X94:Y94"/>
    <mergeCell ref="Z94:AA94"/>
    <mergeCell ref="AB94:AC94"/>
    <mergeCell ref="AD94:AE94"/>
    <mergeCell ref="AF94:AG94"/>
    <mergeCell ref="AH94:AI94"/>
    <mergeCell ref="AF93:AG93"/>
    <mergeCell ref="AH93:AI93"/>
    <mergeCell ref="AJ93:AK93"/>
    <mergeCell ref="AL93:AM93"/>
    <mergeCell ref="AN93:AQ93"/>
    <mergeCell ref="AR93:AS93"/>
    <mergeCell ref="D93:S93"/>
    <mergeCell ref="T93:W93"/>
    <mergeCell ref="X93:Y93"/>
    <mergeCell ref="Z93:AA93"/>
    <mergeCell ref="AB93:AC93"/>
    <mergeCell ref="AD93:AE93"/>
    <mergeCell ref="T95:W95"/>
    <mergeCell ref="X95:Y95"/>
    <mergeCell ref="Z95:AA95"/>
    <mergeCell ref="AB95:AC95"/>
    <mergeCell ref="AD95:AE95"/>
    <mergeCell ref="AJ94:AK94"/>
    <mergeCell ref="AL94:AM94"/>
    <mergeCell ref="AN94:AQ94"/>
    <mergeCell ref="AR94:AS94"/>
    <mergeCell ref="BS99:BU99"/>
    <mergeCell ref="BV99:BX99"/>
    <mergeCell ref="D100:S100"/>
    <mergeCell ref="T100:W100"/>
    <mergeCell ref="X100:Y100"/>
    <mergeCell ref="Z100:AA100"/>
    <mergeCell ref="AB100:AC100"/>
    <mergeCell ref="AT95:AV95"/>
    <mergeCell ref="BC95:BG95"/>
    <mergeCell ref="X98:AM98"/>
    <mergeCell ref="AN98:AS98"/>
    <mergeCell ref="X99:AA99"/>
    <mergeCell ref="AB99:AC99"/>
    <mergeCell ref="AD99:AE99"/>
    <mergeCell ref="AF99:AG99"/>
    <mergeCell ref="AH99:AI99"/>
    <mergeCell ref="AJ99:AK99"/>
    <mergeCell ref="AF95:AG95"/>
    <mergeCell ref="AH95:AI95"/>
    <mergeCell ref="AJ95:AK95"/>
    <mergeCell ref="AL95:AM95"/>
    <mergeCell ref="AN95:AQ95"/>
    <mergeCell ref="AR95:AS95"/>
    <mergeCell ref="D95:S95"/>
    <mergeCell ref="AZ100:BB100"/>
    <mergeCell ref="BC100:BG100"/>
    <mergeCell ref="D101:S101"/>
    <mergeCell ref="T101:W101"/>
    <mergeCell ref="X101:Y101"/>
    <mergeCell ref="Z101:AA101"/>
    <mergeCell ref="AB101:AC101"/>
    <mergeCell ref="AD101:AE101"/>
    <mergeCell ref="AF101:AG101"/>
    <mergeCell ref="AD100:AE100"/>
    <mergeCell ref="AF100:AG100"/>
    <mergeCell ref="AH100:AI100"/>
    <mergeCell ref="AJ100:AK100"/>
    <mergeCell ref="AN100:AQ100"/>
    <mergeCell ref="AT100:AV100"/>
    <mergeCell ref="AL99:AM100"/>
    <mergeCell ref="AN99:AQ99"/>
    <mergeCell ref="AR99:AS100"/>
    <mergeCell ref="AD102:AE102"/>
    <mergeCell ref="AF102:AG102"/>
    <mergeCell ref="AH101:AI101"/>
    <mergeCell ref="AJ101:AK101"/>
    <mergeCell ref="AL101:AM101"/>
    <mergeCell ref="AN101:AQ101"/>
    <mergeCell ref="AR101:AS101"/>
    <mergeCell ref="AT101:AV101"/>
    <mergeCell ref="AW100:AY100"/>
    <mergeCell ref="BC102:BG102"/>
    <mergeCell ref="D103:S103"/>
    <mergeCell ref="T103:W103"/>
    <mergeCell ref="X103:Y103"/>
    <mergeCell ref="Z103:AA103"/>
    <mergeCell ref="AB103:AC103"/>
    <mergeCell ref="AD103:AE103"/>
    <mergeCell ref="AF103:AG103"/>
    <mergeCell ref="AH103:AI103"/>
    <mergeCell ref="AJ103:AK103"/>
    <mergeCell ref="AH102:AI102"/>
    <mergeCell ref="AJ102:AK102"/>
    <mergeCell ref="AL102:AM102"/>
    <mergeCell ref="AN102:AQ102"/>
    <mergeCell ref="AR102:AS102"/>
    <mergeCell ref="AT102:AV102"/>
    <mergeCell ref="AW101:AY110"/>
    <mergeCell ref="AZ101:BB110"/>
    <mergeCell ref="BC101:BG101"/>
    <mergeCell ref="D102:S102"/>
    <mergeCell ref="T102:W102"/>
    <mergeCell ref="X102:Y102"/>
    <mergeCell ref="Z102:AA102"/>
    <mergeCell ref="AB102:AC102"/>
    <mergeCell ref="AT103:AV103"/>
    <mergeCell ref="BC103:BG103"/>
    <mergeCell ref="D104:S104"/>
    <mergeCell ref="T104:W104"/>
    <mergeCell ref="X104:Y104"/>
    <mergeCell ref="Z104:AA104"/>
    <mergeCell ref="AB104:AC104"/>
    <mergeCell ref="AR104:AS104"/>
    <mergeCell ref="AT104:AV104"/>
    <mergeCell ref="BC104:BG104"/>
    <mergeCell ref="AH104:AI104"/>
    <mergeCell ref="AJ104:AK104"/>
    <mergeCell ref="AL104:AM104"/>
    <mergeCell ref="AN104:AQ104"/>
    <mergeCell ref="Z105:AA105"/>
    <mergeCell ref="AB105:AC105"/>
    <mergeCell ref="AD105:AE105"/>
    <mergeCell ref="AF105:AG105"/>
    <mergeCell ref="AD104:AE104"/>
    <mergeCell ref="AF104:AG104"/>
    <mergeCell ref="AL103:AM103"/>
    <mergeCell ref="AN103:AQ103"/>
    <mergeCell ref="AR103:AS103"/>
    <mergeCell ref="BC105:BG105"/>
    <mergeCell ref="D106:S106"/>
    <mergeCell ref="T106:W106"/>
    <mergeCell ref="X106:Y106"/>
    <mergeCell ref="Z106:AA106"/>
    <mergeCell ref="AB106:AC106"/>
    <mergeCell ref="AD106:AE106"/>
    <mergeCell ref="AF106:AG106"/>
    <mergeCell ref="AH106:AI106"/>
    <mergeCell ref="AJ106:AK106"/>
    <mergeCell ref="AH105:AI105"/>
    <mergeCell ref="AJ105:AK105"/>
    <mergeCell ref="AL105:AM105"/>
    <mergeCell ref="AN105:AQ105"/>
    <mergeCell ref="AR105:AS105"/>
    <mergeCell ref="AT105:AV105"/>
    <mergeCell ref="AL106:AM106"/>
    <mergeCell ref="AN106:AQ106"/>
    <mergeCell ref="AR106:AS106"/>
    <mergeCell ref="AT106:AV106"/>
    <mergeCell ref="BC106:BG106"/>
    <mergeCell ref="D105:S105"/>
    <mergeCell ref="T105:W105"/>
    <mergeCell ref="X105:Y105"/>
    <mergeCell ref="D107:S107"/>
    <mergeCell ref="T107:W107"/>
    <mergeCell ref="X107:Y107"/>
    <mergeCell ref="Z107:AA107"/>
    <mergeCell ref="AB107:AC107"/>
    <mergeCell ref="AR107:AS107"/>
    <mergeCell ref="AT107:AV107"/>
    <mergeCell ref="BC107:BG107"/>
    <mergeCell ref="D108:S108"/>
    <mergeCell ref="T108:W108"/>
    <mergeCell ref="X108:Y108"/>
    <mergeCell ref="Z108:AA108"/>
    <mergeCell ref="AB108:AC108"/>
    <mergeCell ref="AD108:AE108"/>
    <mergeCell ref="AF108:AG108"/>
    <mergeCell ref="AD107:AE107"/>
    <mergeCell ref="AF107:AG107"/>
    <mergeCell ref="AH107:AI107"/>
    <mergeCell ref="AJ107:AK107"/>
    <mergeCell ref="AL107:AM107"/>
    <mergeCell ref="AN107:AQ107"/>
    <mergeCell ref="BC108:BG108"/>
    <mergeCell ref="AH108:AI108"/>
    <mergeCell ref="AJ108:AK108"/>
    <mergeCell ref="D109:S109"/>
    <mergeCell ref="T109:W109"/>
    <mergeCell ref="X109:Y109"/>
    <mergeCell ref="Z109:AA109"/>
    <mergeCell ref="AB109:AC109"/>
    <mergeCell ref="AD109:AE109"/>
    <mergeCell ref="AF109:AG109"/>
    <mergeCell ref="AH109:AI109"/>
    <mergeCell ref="AJ109:AK109"/>
    <mergeCell ref="AL108:AM108"/>
    <mergeCell ref="AN108:AQ108"/>
    <mergeCell ref="AR108:AS108"/>
    <mergeCell ref="AT108:AV108"/>
    <mergeCell ref="AL109:AM109"/>
    <mergeCell ref="AN109:AQ109"/>
    <mergeCell ref="AR109:AS109"/>
    <mergeCell ref="AT109:AV109"/>
    <mergeCell ref="BC109:BG109"/>
    <mergeCell ref="D110:S110"/>
    <mergeCell ref="T110:W110"/>
    <mergeCell ref="X110:Y110"/>
    <mergeCell ref="Z110:AA110"/>
    <mergeCell ref="AB110:AC110"/>
    <mergeCell ref="BP121:BP122"/>
    <mergeCell ref="BQ121:BQ122"/>
    <mergeCell ref="R122:W122"/>
    <mergeCell ref="AB122:AK122"/>
    <mergeCell ref="AR110:AS110"/>
    <mergeCell ref="AT110:AV110"/>
    <mergeCell ref="BC110:BG110"/>
    <mergeCell ref="A113:J113"/>
    <mergeCell ref="U115:AK115"/>
    <mergeCell ref="U116:Y116"/>
    <mergeCell ref="Z116:AA116"/>
    <mergeCell ref="AE116:AI116"/>
    <mergeCell ref="AJ116:AK116"/>
    <mergeCell ref="AD110:AE110"/>
    <mergeCell ref="AF110:AG110"/>
    <mergeCell ref="AH110:AI110"/>
    <mergeCell ref="AJ110:AK110"/>
    <mergeCell ref="AL110:AM110"/>
    <mergeCell ref="AN110:AQ110"/>
    <mergeCell ref="R123:W123"/>
    <mergeCell ref="AB123:AC123"/>
    <mergeCell ref="AD123:AE123"/>
    <mergeCell ref="AF123:AG123"/>
    <mergeCell ref="AH123:AI123"/>
    <mergeCell ref="AJ123:AK123"/>
    <mergeCell ref="Z120:AK120"/>
    <mergeCell ref="BK120:BM121"/>
    <mergeCell ref="D121:G121"/>
    <mergeCell ref="BL125:BN125"/>
    <mergeCell ref="BQ125:BS125"/>
    <mergeCell ref="J126:P126"/>
    <mergeCell ref="R126:W126"/>
    <mergeCell ref="AA126:AA127"/>
    <mergeCell ref="AB126:AC127"/>
    <mergeCell ref="AD126:AE127"/>
    <mergeCell ref="AF126:AG127"/>
    <mergeCell ref="AH126:AI127"/>
    <mergeCell ref="AJ126:AK127"/>
    <mergeCell ref="AF124:AG125"/>
    <mergeCell ref="AH124:AI125"/>
    <mergeCell ref="AJ124:AK125"/>
    <mergeCell ref="AP124:BF124"/>
    <mergeCell ref="R125:W125"/>
    <mergeCell ref="AP125:BF126"/>
    <mergeCell ref="E124:P124"/>
    <mergeCell ref="R124:W124"/>
    <mergeCell ref="Z124:Z133"/>
    <mergeCell ref="AA124:AA125"/>
    <mergeCell ref="AB124:AC125"/>
    <mergeCell ref="AD124:AE125"/>
    <mergeCell ref="AA128:AA129"/>
    <mergeCell ref="AB128:AC129"/>
    <mergeCell ref="AF128:AG129"/>
    <mergeCell ref="AH128:AI129"/>
    <mergeCell ref="AJ128:AK129"/>
    <mergeCell ref="AP128:BF128"/>
    <mergeCell ref="R129:W129"/>
    <mergeCell ref="AP129:BF133"/>
    <mergeCell ref="R130:W130"/>
    <mergeCell ref="AA130:AA131"/>
    <mergeCell ref="AB130:AC131"/>
    <mergeCell ref="AD130:AE131"/>
    <mergeCell ref="AD128:AE129"/>
    <mergeCell ref="AJ132:AK133"/>
    <mergeCell ref="J133:P133"/>
    <mergeCell ref="R133:W133"/>
    <mergeCell ref="A140:J140"/>
    <mergeCell ref="G143:K145"/>
    <mergeCell ref="T144:U144"/>
    <mergeCell ref="V144:W144"/>
    <mergeCell ref="AF130:AG131"/>
    <mergeCell ref="AH130:AI131"/>
    <mergeCell ref="AJ130:AK131"/>
    <mergeCell ref="R131:W131"/>
    <mergeCell ref="R132:W132"/>
    <mergeCell ref="AA132:AA133"/>
    <mergeCell ref="AB132:AC133"/>
    <mergeCell ref="AD132:AE133"/>
    <mergeCell ref="AF132:AG133"/>
    <mergeCell ref="AH132:AI133"/>
    <mergeCell ref="AM144:AN144"/>
    <mergeCell ref="AO144:AR144"/>
    <mergeCell ref="D148:J149"/>
    <mergeCell ref="L148:BF149"/>
    <mergeCell ref="D151:BG151"/>
    <mergeCell ref="D152:U153"/>
    <mergeCell ref="V152:BG152"/>
    <mergeCell ref="V153:AG153"/>
    <mergeCell ref="AH153:AP153"/>
    <mergeCell ref="AQ153:AZ153"/>
    <mergeCell ref="AQ155:AZ155"/>
    <mergeCell ref="BA155:BF155"/>
    <mergeCell ref="E156:U156"/>
    <mergeCell ref="V156:AG156"/>
    <mergeCell ref="AH156:AP156"/>
    <mergeCell ref="AQ156:AZ156"/>
    <mergeCell ref="BA156:BF156"/>
    <mergeCell ref="BA153:BF153"/>
    <mergeCell ref="D154:D163"/>
    <mergeCell ref="E154:U154"/>
    <mergeCell ref="V154:AG154"/>
    <mergeCell ref="AH154:AP154"/>
    <mergeCell ref="AQ154:AZ154"/>
    <mergeCell ref="BA154:BF154"/>
    <mergeCell ref="E155:U155"/>
    <mergeCell ref="V155:AG155"/>
    <mergeCell ref="AH155:AP155"/>
    <mergeCell ref="E157:U157"/>
    <mergeCell ref="V157:AG157"/>
    <mergeCell ref="AH157:AP157"/>
    <mergeCell ref="AQ157:AZ157"/>
    <mergeCell ref="BA157:BF157"/>
    <mergeCell ref="E158:U158"/>
    <mergeCell ref="V158:AG158"/>
    <mergeCell ref="AH158:AP158"/>
    <mergeCell ref="AQ158:AZ158"/>
    <mergeCell ref="BA158:BF158"/>
    <mergeCell ref="E159:U159"/>
    <mergeCell ref="V159:AG159"/>
    <mergeCell ref="AH159:AP159"/>
    <mergeCell ref="AQ159:AZ159"/>
    <mergeCell ref="BA159:BF159"/>
    <mergeCell ref="E160:U160"/>
    <mergeCell ref="V160:AG160"/>
    <mergeCell ref="AH160:AP160"/>
    <mergeCell ref="AQ160:AZ160"/>
    <mergeCell ref="BA160:BF160"/>
    <mergeCell ref="E161:U161"/>
    <mergeCell ref="V161:AG161"/>
    <mergeCell ref="AH161:AP161"/>
    <mergeCell ref="AQ161:AZ161"/>
    <mergeCell ref="BA161:BF161"/>
    <mergeCell ref="E162:U162"/>
    <mergeCell ref="V162:AG162"/>
    <mergeCell ref="AH162:AP162"/>
    <mergeCell ref="AQ162:AZ162"/>
    <mergeCell ref="BA162:BF162"/>
    <mergeCell ref="BA164:BF164"/>
    <mergeCell ref="E165:U165"/>
    <mergeCell ref="V165:AG165"/>
    <mergeCell ref="AH165:AP165"/>
    <mergeCell ref="AQ165:AZ165"/>
    <mergeCell ref="BA165:BF165"/>
    <mergeCell ref="E163:U163"/>
    <mergeCell ref="V163:AG163"/>
    <mergeCell ref="AH163:AP163"/>
    <mergeCell ref="AQ163:AZ163"/>
    <mergeCell ref="BA163:BF163"/>
    <mergeCell ref="E164:U164"/>
    <mergeCell ref="V164:AG164"/>
    <mergeCell ref="AH164:AP164"/>
    <mergeCell ref="AQ164:AZ164"/>
    <mergeCell ref="E166:U166"/>
    <mergeCell ref="V166:AG166"/>
    <mergeCell ref="AH166:AP166"/>
    <mergeCell ref="AQ166:AZ166"/>
    <mergeCell ref="BA166:BF166"/>
    <mergeCell ref="E167:U167"/>
    <mergeCell ref="V167:AG167"/>
    <mergeCell ref="AH167:AP167"/>
    <mergeCell ref="AQ167:AZ167"/>
    <mergeCell ref="BA167:BF167"/>
    <mergeCell ref="V171:AG171"/>
    <mergeCell ref="AH171:AP171"/>
    <mergeCell ref="AQ171:AZ171"/>
    <mergeCell ref="BA171:BF171"/>
    <mergeCell ref="E168:U168"/>
    <mergeCell ref="V168:AG168"/>
    <mergeCell ref="AH168:AP168"/>
    <mergeCell ref="AQ168:AZ168"/>
    <mergeCell ref="BA168:BF168"/>
    <mergeCell ref="E169:U169"/>
    <mergeCell ref="V169:AG169"/>
    <mergeCell ref="AH169:AP169"/>
    <mergeCell ref="AQ169:AZ169"/>
    <mergeCell ref="BA169:BF169"/>
    <mergeCell ref="D176:BG176"/>
    <mergeCell ref="D177:U178"/>
    <mergeCell ref="V177:BG177"/>
    <mergeCell ref="V178:AG178"/>
    <mergeCell ref="AH178:AP178"/>
    <mergeCell ref="AQ178:AZ178"/>
    <mergeCell ref="BA178:BF178"/>
    <mergeCell ref="E172:U172"/>
    <mergeCell ref="V172:AG172"/>
    <mergeCell ref="AH172:AP172"/>
    <mergeCell ref="AQ172:AZ172"/>
    <mergeCell ref="BA172:BF172"/>
    <mergeCell ref="E173:U173"/>
    <mergeCell ref="V173:AG173"/>
    <mergeCell ref="AH173:AP173"/>
    <mergeCell ref="AQ173:AZ173"/>
    <mergeCell ref="BA173:BF173"/>
    <mergeCell ref="D164:D173"/>
    <mergeCell ref="E170:U170"/>
    <mergeCell ref="V170:AG170"/>
    <mergeCell ref="AH170:AP170"/>
    <mergeCell ref="AQ170:AZ170"/>
    <mergeCell ref="BA170:BF170"/>
    <mergeCell ref="E171:U171"/>
    <mergeCell ref="BA180:BF180"/>
    <mergeCell ref="E181:U181"/>
    <mergeCell ref="V181:AG181"/>
    <mergeCell ref="AH181:AP181"/>
    <mergeCell ref="AQ181:AZ181"/>
    <mergeCell ref="BA181:BF181"/>
    <mergeCell ref="D179:D188"/>
    <mergeCell ref="E179:U179"/>
    <mergeCell ref="V179:AG179"/>
    <mergeCell ref="AH179:AP179"/>
    <mergeCell ref="AQ179:AZ179"/>
    <mergeCell ref="BA179:BF179"/>
    <mergeCell ref="E180:U180"/>
    <mergeCell ref="V180:AG180"/>
    <mergeCell ref="AH180:AP180"/>
    <mergeCell ref="AQ180:AZ180"/>
    <mergeCell ref="E182:U182"/>
    <mergeCell ref="V182:AG182"/>
    <mergeCell ref="AH182:AP182"/>
    <mergeCell ref="AQ182:AZ182"/>
    <mergeCell ref="BA182:BF182"/>
    <mergeCell ref="E183:U183"/>
    <mergeCell ref="V183:AG183"/>
    <mergeCell ref="AH183:AP183"/>
    <mergeCell ref="AQ183:AZ183"/>
    <mergeCell ref="BA183:BF183"/>
    <mergeCell ref="BA186:BF186"/>
    <mergeCell ref="E187:U187"/>
    <mergeCell ref="V187:AG187"/>
    <mergeCell ref="AH187:AP187"/>
    <mergeCell ref="AQ187:AZ187"/>
    <mergeCell ref="BA187:BF187"/>
    <mergeCell ref="E184:U184"/>
    <mergeCell ref="V184:AG184"/>
    <mergeCell ref="AH184:AP184"/>
    <mergeCell ref="AQ184:AZ184"/>
    <mergeCell ref="BA184:BF184"/>
    <mergeCell ref="E185:U185"/>
    <mergeCell ref="V185:AG185"/>
    <mergeCell ref="AH185:AP185"/>
    <mergeCell ref="AQ185:AZ185"/>
    <mergeCell ref="BA185:BF185"/>
    <mergeCell ref="E186:U186"/>
    <mergeCell ref="V186:AG186"/>
    <mergeCell ref="AH186:AP186"/>
    <mergeCell ref="AQ186:AZ186"/>
    <mergeCell ref="BA190:BF190"/>
    <mergeCell ref="BA191:BF191"/>
    <mergeCell ref="E192:U192"/>
    <mergeCell ref="V192:AG192"/>
    <mergeCell ref="AH192:AP192"/>
    <mergeCell ref="AQ192:AZ192"/>
    <mergeCell ref="BA192:BF192"/>
    <mergeCell ref="E193:U193"/>
    <mergeCell ref="V193:AG193"/>
    <mergeCell ref="AH193:AP193"/>
    <mergeCell ref="AQ193:AZ193"/>
    <mergeCell ref="AQ196:AZ196"/>
    <mergeCell ref="BA196:BF196"/>
    <mergeCell ref="E188:U188"/>
    <mergeCell ref="V188:AG188"/>
    <mergeCell ref="AH188:AP188"/>
    <mergeCell ref="AQ188:AZ188"/>
    <mergeCell ref="BA188:BF188"/>
    <mergeCell ref="E189:U189"/>
    <mergeCell ref="V189:AG189"/>
    <mergeCell ref="AH189:AP189"/>
    <mergeCell ref="AQ189:AZ189"/>
    <mergeCell ref="E191:U191"/>
    <mergeCell ref="V191:AG191"/>
    <mergeCell ref="AH191:AP191"/>
    <mergeCell ref="AQ191:AZ191"/>
    <mergeCell ref="E194:U194"/>
    <mergeCell ref="V194:AG194"/>
    <mergeCell ref="AH194:AP194"/>
    <mergeCell ref="AQ194:AZ194"/>
    <mergeCell ref="BA189:BF189"/>
    <mergeCell ref="E190:U190"/>
    <mergeCell ref="V190:AG190"/>
    <mergeCell ref="AH190:AP190"/>
    <mergeCell ref="AQ190:AZ190"/>
    <mergeCell ref="BA197:BF197"/>
    <mergeCell ref="E198:U198"/>
    <mergeCell ref="V198:AG198"/>
    <mergeCell ref="AH198:AP198"/>
    <mergeCell ref="AQ198:AZ198"/>
    <mergeCell ref="BA198:BF198"/>
    <mergeCell ref="D204:U204"/>
    <mergeCell ref="V204:AM204"/>
    <mergeCell ref="AN204:BG204"/>
    <mergeCell ref="D189:D198"/>
    <mergeCell ref="E197:U197"/>
    <mergeCell ref="V197:AG197"/>
    <mergeCell ref="AH197:AP197"/>
    <mergeCell ref="AQ197:AZ197"/>
    <mergeCell ref="BA193:BF193"/>
    <mergeCell ref="BA194:BF194"/>
    <mergeCell ref="E195:U195"/>
    <mergeCell ref="V195:AG195"/>
    <mergeCell ref="AH195:AP195"/>
    <mergeCell ref="AQ195:AZ195"/>
    <mergeCell ref="BA195:BF195"/>
    <mergeCell ref="E196:U196"/>
    <mergeCell ref="V196:AG196"/>
    <mergeCell ref="AH196:AP196"/>
    <mergeCell ref="V207:AM207"/>
    <mergeCell ref="AN207:BG207"/>
    <mergeCell ref="D205:U205"/>
    <mergeCell ref="V205:AM205"/>
    <mergeCell ref="AN205:BG205"/>
    <mergeCell ref="D199:BB199"/>
    <mergeCell ref="BC199:BG199"/>
    <mergeCell ref="D200:BB200"/>
    <mergeCell ref="D202:BG202"/>
    <mergeCell ref="D203:U203"/>
    <mergeCell ref="V203:AM203"/>
    <mergeCell ref="AN203:BG203"/>
    <mergeCell ref="R80:W80"/>
    <mergeCell ref="D214:BB214"/>
    <mergeCell ref="D212:U212"/>
    <mergeCell ref="V212:AM212"/>
    <mergeCell ref="AN212:BG212"/>
    <mergeCell ref="D213:U213"/>
    <mergeCell ref="V213:AM213"/>
    <mergeCell ref="AN213:BG213"/>
    <mergeCell ref="D210:U210"/>
    <mergeCell ref="V210:AM210"/>
    <mergeCell ref="AN210:BG210"/>
    <mergeCell ref="D211:U211"/>
    <mergeCell ref="V211:AM211"/>
    <mergeCell ref="AN211:BG211"/>
    <mergeCell ref="D208:U208"/>
    <mergeCell ref="V208:AM208"/>
    <mergeCell ref="AN208:BG208"/>
    <mergeCell ref="D209:U209"/>
    <mergeCell ref="V209:AM209"/>
    <mergeCell ref="AN209:BG209"/>
    <mergeCell ref="D206:U206"/>
    <mergeCell ref="V206:AM206"/>
    <mergeCell ref="AN206:BG206"/>
    <mergeCell ref="D207:U207"/>
  </mergeCells>
  <conditionalFormatting sqref="X86:Y86">
    <cfRule type="expression" dxfId="1969" priority="439">
      <formula>AND($D86&lt;&gt;"",$X86="")</formula>
    </cfRule>
  </conditionalFormatting>
  <conditionalFormatting sqref="Z86:AA86">
    <cfRule type="expression" dxfId="1968" priority="438">
      <formula>AND($D86&lt;&gt;"",$Z86="")</formula>
    </cfRule>
  </conditionalFormatting>
  <conditionalFormatting sqref="AB86:AC86">
    <cfRule type="expression" dxfId="1967" priority="437">
      <formula>AND($D86&lt;&gt;"",$AB86="")</formula>
    </cfRule>
  </conditionalFormatting>
  <conditionalFormatting sqref="AD86:AE86">
    <cfRule type="expression" dxfId="1966" priority="436">
      <formula>AND($D86&lt;&gt;"",$AD86="")</formula>
    </cfRule>
  </conditionalFormatting>
  <conditionalFormatting sqref="AF86:AG86">
    <cfRule type="expression" dxfId="1965" priority="435">
      <formula>AND($D86&lt;&gt;"",$AF86="")</formula>
    </cfRule>
  </conditionalFormatting>
  <conditionalFormatting sqref="AH86:AI86">
    <cfRule type="expression" dxfId="1964" priority="434">
      <formula>AND($D86&lt;&gt;"",$AH86="")</formula>
    </cfRule>
  </conditionalFormatting>
  <conditionalFormatting sqref="AJ86:AK86">
    <cfRule type="expression" dxfId="1963" priority="433">
      <formula>AND($D86&lt;&gt;"",$AJ86="")</formula>
    </cfRule>
  </conditionalFormatting>
  <conditionalFormatting sqref="AD124:AE133">
    <cfRule type="expression" dxfId="1962" priority="390">
      <formula>$AK$12=1</formula>
    </cfRule>
  </conditionalFormatting>
  <conditionalFormatting sqref="AB124:AC125">
    <cfRule type="expression" dxfId="1961" priority="415">
      <formula>$AB$66=x</formula>
    </cfRule>
    <cfRule type="expression" dxfId="1960" priority="420">
      <formula>$AK$12=1</formula>
    </cfRule>
  </conditionalFormatting>
  <conditionalFormatting sqref="AB126:AC127">
    <cfRule type="expression" dxfId="1959" priority="410">
      <formula>$AB$68=x</formula>
    </cfRule>
    <cfRule type="expression" dxfId="1958" priority="419">
      <formula>$AK$12=1</formula>
    </cfRule>
  </conditionalFormatting>
  <conditionalFormatting sqref="AB128:AC129">
    <cfRule type="expression" dxfId="1957" priority="405">
      <formula>$AB$70=x</formula>
    </cfRule>
    <cfRule type="expression" dxfId="1956" priority="418">
      <formula>$AK$12=1</formula>
    </cfRule>
  </conditionalFormatting>
  <conditionalFormatting sqref="AB130:AC131">
    <cfRule type="expression" dxfId="1955" priority="400">
      <formula>$AB$72=x</formula>
    </cfRule>
    <cfRule type="expression" dxfId="1954" priority="417">
      <formula>$AK$12=1</formula>
    </cfRule>
  </conditionalFormatting>
  <conditionalFormatting sqref="AB132:AC133">
    <cfRule type="expression" dxfId="1953" priority="395">
      <formula>$AB$74=x</formula>
    </cfRule>
    <cfRule type="expression" dxfId="1952" priority="416">
      <formula>$AK$12=1</formula>
    </cfRule>
  </conditionalFormatting>
  <conditionalFormatting sqref="AJ124:AK125">
    <cfRule type="expression" dxfId="1951" priority="411">
      <formula>$AJ$66=x</formula>
    </cfRule>
  </conditionalFormatting>
  <conditionalFormatting sqref="AJ126:AK127">
    <cfRule type="expression" dxfId="1950" priority="406">
      <formula>$AJ$68=x</formula>
    </cfRule>
  </conditionalFormatting>
  <conditionalFormatting sqref="AJ128:AK129">
    <cfRule type="expression" dxfId="1949" priority="401">
      <formula>$AJ$70=x</formula>
    </cfRule>
  </conditionalFormatting>
  <conditionalFormatting sqref="AJ130:AK131">
    <cfRule type="expression" dxfId="1948" priority="396">
      <formula>$AJ$72=x</formula>
    </cfRule>
  </conditionalFormatting>
  <conditionalFormatting sqref="AJ132:AK133">
    <cfRule type="expression" dxfId="1947" priority="391">
      <formula>$AJ$74=x</formula>
    </cfRule>
  </conditionalFormatting>
  <conditionalFormatting sqref="AD124:AE125">
    <cfRule type="expression" dxfId="1946" priority="414">
      <formula>$AD$66=x</formula>
    </cfRule>
  </conditionalFormatting>
  <conditionalFormatting sqref="AF124:AG125">
    <cfRule type="expression" dxfId="1945" priority="413">
      <formula>$AF$66=x</formula>
    </cfRule>
  </conditionalFormatting>
  <conditionalFormatting sqref="AH124:AI125">
    <cfRule type="expression" dxfId="1944" priority="412">
      <formula>$AH$66=x</formula>
    </cfRule>
  </conditionalFormatting>
  <conditionalFormatting sqref="AD126:AE127">
    <cfRule type="expression" dxfId="1943" priority="409">
      <formula>$AD$68=x</formula>
    </cfRule>
  </conditionalFormatting>
  <conditionalFormatting sqref="AF126:AG127">
    <cfRule type="expression" dxfId="1942" priority="408">
      <formula>$AF$68=x</formula>
    </cfRule>
  </conditionalFormatting>
  <conditionalFormatting sqref="AH126:AI127">
    <cfRule type="expression" dxfId="1941" priority="407">
      <formula>$AH$68=x</formula>
    </cfRule>
  </conditionalFormatting>
  <conditionalFormatting sqref="AD128:AE129">
    <cfRule type="expression" dxfId="1940" priority="404">
      <formula>$AD$70=x</formula>
    </cfRule>
  </conditionalFormatting>
  <conditionalFormatting sqref="AF128:AG129">
    <cfRule type="expression" dxfId="1939" priority="403">
      <formula>$AF$70=x</formula>
    </cfRule>
  </conditionalFormatting>
  <conditionalFormatting sqref="AH128:AI129">
    <cfRule type="expression" dxfId="1938" priority="402">
      <formula>$AH$70=x</formula>
    </cfRule>
  </conditionalFormatting>
  <conditionalFormatting sqref="AD130:AE131">
    <cfRule type="expression" dxfId="1937" priority="399">
      <formula>$AD$72=x</formula>
    </cfRule>
  </conditionalFormatting>
  <conditionalFormatting sqref="AF130:AG131">
    <cfRule type="expression" dxfId="1936" priority="398">
      <formula>$AF$72=x</formula>
    </cfRule>
  </conditionalFormatting>
  <conditionalFormatting sqref="AH130:AI131">
    <cfRule type="expression" dxfId="1935" priority="397">
      <formula>$AH$72=x</formula>
    </cfRule>
  </conditionalFormatting>
  <conditionalFormatting sqref="AD132:AE133">
    <cfRule type="expression" dxfId="1934" priority="394">
      <formula>$AD$74=x</formula>
    </cfRule>
  </conditionalFormatting>
  <conditionalFormatting sqref="AF132:AG133">
    <cfRule type="expression" dxfId="1933" priority="393">
      <formula>$AF$74=x</formula>
    </cfRule>
  </conditionalFormatting>
  <conditionalFormatting sqref="AH132:AI133">
    <cfRule type="expression" dxfId="1932" priority="392">
      <formula>$AH$74=x</formula>
    </cfRule>
  </conditionalFormatting>
  <conditionalFormatting sqref="X89:Y89">
    <cfRule type="expression" dxfId="1931" priority="380">
      <formula>AND($D89&lt;&gt;"",$X89="")</formula>
    </cfRule>
  </conditionalFormatting>
  <conditionalFormatting sqref="Z89:AA89">
    <cfRule type="expression" dxfId="1930" priority="379">
      <formula>AND($D89&lt;&gt;"",$Z89="")</formula>
    </cfRule>
  </conditionalFormatting>
  <conditionalFormatting sqref="AB89:AC89">
    <cfRule type="expression" dxfId="1929" priority="378">
      <formula>AND($D89&lt;&gt;"",$AB89="")</formula>
    </cfRule>
  </conditionalFormatting>
  <conditionalFormatting sqref="AD89:AE89">
    <cfRule type="expression" dxfId="1928" priority="377">
      <formula>AND($D89&lt;&gt;"",$AD89="")</formula>
    </cfRule>
  </conditionalFormatting>
  <conditionalFormatting sqref="AF89:AG89">
    <cfRule type="expression" dxfId="1927" priority="376">
      <formula>AND($D89&lt;&gt;"",$AF89="")</formula>
    </cfRule>
  </conditionalFormatting>
  <conditionalFormatting sqref="AH89:AI89">
    <cfRule type="expression" dxfId="1926" priority="375">
      <formula>AND($D89&lt;&gt;"",$AH89="")</formula>
    </cfRule>
  </conditionalFormatting>
  <conditionalFormatting sqref="AJ89:AK89">
    <cfRule type="expression" dxfId="1925" priority="374">
      <formula>AND($D89&lt;&gt;"",$AJ89="")</formula>
    </cfRule>
  </conditionalFormatting>
  <conditionalFormatting sqref="X90:Y90">
    <cfRule type="expression" dxfId="1924" priority="373">
      <formula>AND($D90&lt;&gt;"",$X90="")</formula>
    </cfRule>
  </conditionalFormatting>
  <conditionalFormatting sqref="Z90:AA90">
    <cfRule type="expression" dxfId="1923" priority="372">
      <formula>AND($D90&lt;&gt;"",$Z90="")</formula>
    </cfRule>
  </conditionalFormatting>
  <conditionalFormatting sqref="AB90:AC90">
    <cfRule type="expression" dxfId="1922" priority="371">
      <formula>AND($D90&lt;&gt;"",$AB90="")</formula>
    </cfRule>
  </conditionalFormatting>
  <conditionalFormatting sqref="AD90:AE90">
    <cfRule type="expression" dxfId="1921" priority="370">
      <formula>AND($D90&lt;&gt;"",$AD90="")</formula>
    </cfRule>
  </conditionalFormatting>
  <conditionalFormatting sqref="AF90:AG90">
    <cfRule type="expression" dxfId="1920" priority="369">
      <formula>AND($D90&lt;&gt;"",$AF90="")</formula>
    </cfRule>
  </conditionalFormatting>
  <conditionalFormatting sqref="AH90:AI90">
    <cfRule type="expression" dxfId="1919" priority="368">
      <formula>AND($D90&lt;&gt;"",$AH90="")</formula>
    </cfRule>
  </conditionalFormatting>
  <conditionalFormatting sqref="AJ90:AK90">
    <cfRule type="expression" dxfId="1918" priority="367">
      <formula>AND($D90&lt;&gt;"",$AJ90="")</formula>
    </cfRule>
  </conditionalFormatting>
  <conditionalFormatting sqref="X91:Y91">
    <cfRule type="expression" dxfId="1917" priority="366">
      <formula>AND($D91&lt;&gt;"",$X91="")</formula>
    </cfRule>
  </conditionalFormatting>
  <conditionalFormatting sqref="Z91:AA91">
    <cfRule type="expression" dxfId="1916" priority="365">
      <formula>AND($D91&lt;&gt;"",$Z91="")</formula>
    </cfRule>
  </conditionalFormatting>
  <conditionalFormatting sqref="AB91:AC91">
    <cfRule type="expression" dxfId="1915" priority="364">
      <formula>AND($D91&lt;&gt;"",$AB91="")</formula>
    </cfRule>
  </conditionalFormatting>
  <conditionalFormatting sqref="AD91:AE91">
    <cfRule type="expression" dxfId="1914" priority="363">
      <formula>AND($D91&lt;&gt;"",$AD91="")</formula>
    </cfRule>
  </conditionalFormatting>
  <conditionalFormatting sqref="AF91:AG91">
    <cfRule type="expression" dxfId="1913" priority="362">
      <formula>AND($D91&lt;&gt;"",$AF91="")</formula>
    </cfRule>
  </conditionalFormatting>
  <conditionalFormatting sqref="AH91:AI91">
    <cfRule type="expression" dxfId="1912" priority="361">
      <formula>AND($D91&lt;&gt;"",$AH91="")</formula>
    </cfRule>
  </conditionalFormatting>
  <conditionalFormatting sqref="AJ91:AK91">
    <cfRule type="expression" dxfId="1911" priority="360">
      <formula>AND($D91&lt;&gt;"",$AJ91="")</formula>
    </cfRule>
  </conditionalFormatting>
  <conditionalFormatting sqref="X92:Y92">
    <cfRule type="expression" dxfId="1910" priority="359">
      <formula>AND($D92&lt;&gt;"",$X92="")</formula>
    </cfRule>
  </conditionalFormatting>
  <conditionalFormatting sqref="Z92:AA92">
    <cfRule type="expression" dxfId="1909" priority="358">
      <formula>AND($D92&lt;&gt;"",$Z92="")</formula>
    </cfRule>
  </conditionalFormatting>
  <conditionalFormatting sqref="AB92:AC92">
    <cfRule type="expression" dxfId="1908" priority="357">
      <formula>AND($D92&lt;&gt;"",$AB92="")</formula>
    </cfRule>
  </conditionalFormatting>
  <conditionalFormatting sqref="AD92:AE92">
    <cfRule type="expression" dxfId="1907" priority="356">
      <formula>AND($D92&lt;&gt;"",$AD92="")</formula>
    </cfRule>
  </conditionalFormatting>
  <conditionalFormatting sqref="AF92:AG92">
    <cfRule type="expression" dxfId="1906" priority="355">
      <formula>AND($D92&lt;&gt;"",$AF92="")</formula>
    </cfRule>
  </conditionalFormatting>
  <conditionalFormatting sqref="AH92:AI92">
    <cfRule type="expression" dxfId="1905" priority="354">
      <formula>AND($D92&lt;&gt;"",$AH92="")</formula>
    </cfRule>
  </conditionalFormatting>
  <conditionalFormatting sqref="AJ92:AK92">
    <cfRule type="expression" dxfId="1904" priority="353">
      <formula>AND($D92&lt;&gt;"",$AJ92="")</formula>
    </cfRule>
  </conditionalFormatting>
  <conditionalFormatting sqref="X93:Y93">
    <cfRule type="expression" dxfId="1903" priority="352">
      <formula>AND($D93&lt;&gt;"",$X93="")</formula>
    </cfRule>
  </conditionalFormatting>
  <conditionalFormatting sqref="Z93:AA93">
    <cfRule type="expression" dxfId="1902" priority="351">
      <formula>AND($D93&lt;&gt;"",$Z93="")</formula>
    </cfRule>
  </conditionalFormatting>
  <conditionalFormatting sqref="AB93:AC93">
    <cfRule type="expression" dxfId="1901" priority="350">
      <formula>AND($D93&lt;&gt;"",$AB93="")</formula>
    </cfRule>
  </conditionalFormatting>
  <conditionalFormatting sqref="AD93:AE93">
    <cfRule type="expression" dxfId="1900" priority="349">
      <formula>AND($D93&lt;&gt;"",$AD93="")</formula>
    </cfRule>
  </conditionalFormatting>
  <conditionalFormatting sqref="AF93:AG93">
    <cfRule type="expression" dxfId="1899" priority="348">
      <formula>AND($D93&lt;&gt;"",$AF93="")</formula>
    </cfRule>
  </conditionalFormatting>
  <conditionalFormatting sqref="AH93:AI93">
    <cfRule type="expression" dxfId="1898" priority="347">
      <formula>AND($D93&lt;&gt;"",$AH93="")</formula>
    </cfRule>
  </conditionalFormatting>
  <conditionalFormatting sqref="AJ93:AK93">
    <cfRule type="expression" dxfId="1897" priority="346">
      <formula>AND($D93&lt;&gt;"",$AJ93="")</formula>
    </cfRule>
  </conditionalFormatting>
  <conditionalFormatting sqref="X94:Y94">
    <cfRule type="expression" dxfId="1896" priority="345">
      <formula>AND($D94&lt;&gt;"",$X94="")</formula>
    </cfRule>
  </conditionalFormatting>
  <conditionalFormatting sqref="Z94:AA94">
    <cfRule type="expression" dxfId="1895" priority="344">
      <formula>AND($D94&lt;&gt;"",$Z94="")</formula>
    </cfRule>
  </conditionalFormatting>
  <conditionalFormatting sqref="AB94:AC94">
    <cfRule type="expression" dxfId="1894" priority="343">
      <formula>AND($D94&lt;&gt;"",$AB94="")</formula>
    </cfRule>
  </conditionalFormatting>
  <conditionalFormatting sqref="AD94:AE94">
    <cfRule type="expression" dxfId="1893" priority="342">
      <formula>AND($D94&lt;&gt;"",$AD94="")</formula>
    </cfRule>
  </conditionalFormatting>
  <conditionalFormatting sqref="AF94:AG94">
    <cfRule type="expression" dxfId="1892" priority="341">
      <formula>AND($D94&lt;&gt;"",$AF94="")</formula>
    </cfRule>
  </conditionalFormatting>
  <conditionalFormatting sqref="AH94:AI94">
    <cfRule type="expression" dxfId="1891" priority="340">
      <formula>AND($D94&lt;&gt;"",$AH94="")</formula>
    </cfRule>
  </conditionalFormatting>
  <conditionalFormatting sqref="AJ94:AK94">
    <cfRule type="expression" dxfId="1890" priority="339">
      <formula>AND($D94&lt;&gt;"",$AJ94="")</formula>
    </cfRule>
  </conditionalFormatting>
  <conditionalFormatting sqref="X95:Y95">
    <cfRule type="expression" dxfId="1889" priority="338">
      <formula>AND($D95&lt;&gt;"",$X95="")</formula>
    </cfRule>
  </conditionalFormatting>
  <conditionalFormatting sqref="Z95:AA95">
    <cfRule type="expression" dxfId="1888" priority="337">
      <formula>AND($D95&lt;&gt;"",$Z95="")</formula>
    </cfRule>
  </conditionalFormatting>
  <conditionalFormatting sqref="AB95:AC95">
    <cfRule type="expression" dxfId="1887" priority="336">
      <formula>AND($D95&lt;&gt;"",$AB95="")</formula>
    </cfRule>
  </conditionalFormatting>
  <conditionalFormatting sqref="AD95:AE95">
    <cfRule type="expression" dxfId="1886" priority="335">
      <formula>AND($D95&lt;&gt;"",$AD95="")</formula>
    </cfRule>
  </conditionalFormatting>
  <conditionalFormatting sqref="AF95:AG95">
    <cfRule type="expression" dxfId="1885" priority="334">
      <formula>AND($D95&lt;&gt;"",$AF95="")</formula>
    </cfRule>
  </conditionalFormatting>
  <conditionalFormatting sqref="AH95:AI95">
    <cfRule type="expression" dxfId="1884" priority="333">
      <formula>AND($D95&lt;&gt;"",$AH95="")</formula>
    </cfRule>
  </conditionalFormatting>
  <conditionalFormatting sqref="AJ95:AK95">
    <cfRule type="expression" dxfId="1883" priority="332">
      <formula>AND($D95&lt;&gt;"",$AJ95="")</formula>
    </cfRule>
  </conditionalFormatting>
  <conditionalFormatting sqref="X104:Y104">
    <cfRule type="expression" dxfId="1882" priority="291">
      <formula>AND($D104&lt;&gt;"",$X104="")</formula>
    </cfRule>
  </conditionalFormatting>
  <conditionalFormatting sqref="Z104:AA104">
    <cfRule type="expression" dxfId="1881" priority="290">
      <formula>AND($D104&lt;&gt;"",$Z104="")</formula>
    </cfRule>
  </conditionalFormatting>
  <conditionalFormatting sqref="AB104:AC104">
    <cfRule type="expression" dxfId="1880" priority="289">
      <formula>AND($D104&lt;&gt;"",$AB104="")</formula>
    </cfRule>
  </conditionalFormatting>
  <conditionalFormatting sqref="AD104:AE104">
    <cfRule type="expression" dxfId="1879" priority="288">
      <formula>AND($D104&lt;&gt;"",$AD104="")</formula>
    </cfRule>
  </conditionalFormatting>
  <conditionalFormatting sqref="AF104:AG104">
    <cfRule type="expression" dxfId="1878" priority="287">
      <formula>AND($D104&lt;&gt;"",$AF104="")</formula>
    </cfRule>
  </conditionalFormatting>
  <conditionalFormatting sqref="AH104:AI104">
    <cfRule type="expression" dxfId="1877" priority="286">
      <formula>AND($D104&lt;&gt;"",$AH104="")</formula>
    </cfRule>
  </conditionalFormatting>
  <conditionalFormatting sqref="AJ104:AK104">
    <cfRule type="expression" dxfId="1876" priority="285">
      <formula>AND($D104&lt;&gt;"",$AJ104="")</formula>
    </cfRule>
  </conditionalFormatting>
  <conditionalFormatting sqref="X103:Y103">
    <cfRule type="expression" dxfId="1875" priority="298">
      <formula>AND($D103&lt;&gt;"",$X103="")</formula>
    </cfRule>
  </conditionalFormatting>
  <conditionalFormatting sqref="Z103:AA103">
    <cfRule type="expression" dxfId="1874" priority="297">
      <formula>AND($D103&lt;&gt;"",$Z103="")</formula>
    </cfRule>
  </conditionalFormatting>
  <conditionalFormatting sqref="AB103:AC103">
    <cfRule type="expression" dxfId="1873" priority="296">
      <formula>AND($D103&lt;&gt;"",$AB103="")</formula>
    </cfRule>
  </conditionalFormatting>
  <conditionalFormatting sqref="AD103:AE103">
    <cfRule type="expression" dxfId="1872" priority="295">
      <formula>AND($D103&lt;&gt;"",$AD103="")</formula>
    </cfRule>
  </conditionalFormatting>
  <conditionalFormatting sqref="AF103:AG103">
    <cfRule type="expression" dxfId="1871" priority="294">
      <formula>AND($D103&lt;&gt;"",$AF103="")</formula>
    </cfRule>
  </conditionalFormatting>
  <conditionalFormatting sqref="AH103:AI103">
    <cfRule type="expression" dxfId="1870" priority="293">
      <formula>AND($D103&lt;&gt;"",$AH103="")</formula>
    </cfRule>
  </conditionalFormatting>
  <conditionalFormatting sqref="AJ103:AK103">
    <cfRule type="expression" dxfId="1869" priority="292">
      <formula>AND($D103&lt;&gt;"",$AJ103="")</formula>
    </cfRule>
  </conditionalFormatting>
  <conditionalFormatting sqref="X105:Y105">
    <cfRule type="expression" dxfId="1868" priority="284">
      <formula>AND($D105&lt;&gt;"",$X105="")</formula>
    </cfRule>
  </conditionalFormatting>
  <conditionalFormatting sqref="Z105:AA105">
    <cfRule type="expression" dxfId="1867" priority="283">
      <formula>AND($D105&lt;&gt;"",$Z105="")</formula>
    </cfRule>
  </conditionalFormatting>
  <conditionalFormatting sqref="AB105:AC105">
    <cfRule type="expression" dxfId="1866" priority="282">
      <formula>AND($D105&lt;&gt;"",$AB105="")</formula>
    </cfRule>
  </conditionalFormatting>
  <conditionalFormatting sqref="AD105:AE105">
    <cfRule type="expression" dxfId="1865" priority="281">
      <formula>AND($D105&lt;&gt;"",$AD105="")</formula>
    </cfRule>
  </conditionalFormatting>
  <conditionalFormatting sqref="AF105:AG105">
    <cfRule type="expression" dxfId="1864" priority="280">
      <formula>AND($D105&lt;&gt;"",$AF105="")</formula>
    </cfRule>
  </conditionalFormatting>
  <conditionalFormatting sqref="AH105:AI105">
    <cfRule type="expression" dxfId="1863" priority="279">
      <formula>AND($D105&lt;&gt;"",$AH105="")</formula>
    </cfRule>
  </conditionalFormatting>
  <conditionalFormatting sqref="AJ105:AK105">
    <cfRule type="expression" dxfId="1862" priority="278">
      <formula>AND($D105&lt;&gt;"",$AJ105="")</formula>
    </cfRule>
  </conditionalFormatting>
  <conditionalFormatting sqref="X106:Y106">
    <cfRule type="expression" dxfId="1861" priority="277">
      <formula>AND($D106&lt;&gt;"",$X106="")</formula>
    </cfRule>
  </conditionalFormatting>
  <conditionalFormatting sqref="Z106:AA106">
    <cfRule type="expression" dxfId="1860" priority="276">
      <formula>AND($D106&lt;&gt;"",$Z106="")</formula>
    </cfRule>
  </conditionalFormatting>
  <conditionalFormatting sqref="AB106:AC106">
    <cfRule type="expression" dxfId="1859" priority="275">
      <formula>AND($D106&lt;&gt;"",$AB106="")</formula>
    </cfRule>
  </conditionalFormatting>
  <conditionalFormatting sqref="AD106:AE106">
    <cfRule type="expression" dxfId="1858" priority="274">
      <formula>AND($D106&lt;&gt;"",$AD106="")</formula>
    </cfRule>
  </conditionalFormatting>
  <conditionalFormatting sqref="AF106:AG106">
    <cfRule type="expression" dxfId="1857" priority="273">
      <formula>AND($D106&lt;&gt;"",$AF106="")</formula>
    </cfRule>
  </conditionalFormatting>
  <conditionalFormatting sqref="AH106:AI106">
    <cfRule type="expression" dxfId="1856" priority="272">
      <formula>AND($D106&lt;&gt;"",$AH106="")</formula>
    </cfRule>
  </conditionalFormatting>
  <conditionalFormatting sqref="AJ106:AK106">
    <cfRule type="expression" dxfId="1855" priority="271">
      <formula>AND($D106&lt;&gt;"",$AJ106="")</formula>
    </cfRule>
  </conditionalFormatting>
  <conditionalFormatting sqref="X107:Y107">
    <cfRule type="expression" dxfId="1854" priority="270">
      <formula>AND($D107&lt;&gt;"",$X107="")</formula>
    </cfRule>
  </conditionalFormatting>
  <conditionalFormatting sqref="Z107:AA107">
    <cfRule type="expression" dxfId="1853" priority="269">
      <formula>AND($D107&lt;&gt;"",$Z107="")</formula>
    </cfRule>
  </conditionalFormatting>
  <conditionalFormatting sqref="AB107:AC107">
    <cfRule type="expression" dxfId="1852" priority="268">
      <formula>AND($D107&lt;&gt;"",$AB107="")</formula>
    </cfRule>
  </conditionalFormatting>
  <conditionalFormatting sqref="AD107:AE107">
    <cfRule type="expression" dxfId="1851" priority="267">
      <formula>AND($D107&lt;&gt;"",$AD107="")</formula>
    </cfRule>
  </conditionalFormatting>
  <conditionalFormatting sqref="AF107:AG107">
    <cfRule type="expression" dxfId="1850" priority="266">
      <formula>AND($D107&lt;&gt;"",$AF107="")</formula>
    </cfRule>
  </conditionalFormatting>
  <conditionalFormatting sqref="AH107:AI107">
    <cfRule type="expression" dxfId="1849" priority="265">
      <formula>AND($D107&lt;&gt;"",$AH107="")</formula>
    </cfRule>
  </conditionalFormatting>
  <conditionalFormatting sqref="AJ107:AK107">
    <cfRule type="expression" dxfId="1848" priority="264">
      <formula>AND($D107&lt;&gt;"",$AJ107="")</formula>
    </cfRule>
  </conditionalFormatting>
  <conditionalFormatting sqref="X108:Y108">
    <cfRule type="expression" dxfId="1847" priority="263">
      <formula>AND($D108&lt;&gt;"",$X108="")</formula>
    </cfRule>
  </conditionalFormatting>
  <conditionalFormatting sqref="Z108:AA108">
    <cfRule type="expression" dxfId="1846" priority="262">
      <formula>AND($D108&lt;&gt;"",$Z108="")</formula>
    </cfRule>
  </conditionalFormatting>
  <conditionalFormatting sqref="AB108:AC108">
    <cfRule type="expression" dxfId="1845" priority="261">
      <formula>AND($D108&lt;&gt;"",$AB108="")</formula>
    </cfRule>
  </conditionalFormatting>
  <conditionalFormatting sqref="AD108:AE108">
    <cfRule type="expression" dxfId="1844" priority="260">
      <formula>AND($D108&lt;&gt;"",$AD108="")</formula>
    </cfRule>
  </conditionalFormatting>
  <conditionalFormatting sqref="AF108:AG108">
    <cfRule type="expression" dxfId="1843" priority="259">
      <formula>AND($D108&lt;&gt;"",$AF108="")</formula>
    </cfRule>
  </conditionalFormatting>
  <conditionalFormatting sqref="AH108:AI108">
    <cfRule type="expression" dxfId="1842" priority="258">
      <formula>AND($D108&lt;&gt;"",$AH108="")</formula>
    </cfRule>
  </conditionalFormatting>
  <conditionalFormatting sqref="AJ108:AK108">
    <cfRule type="expression" dxfId="1841" priority="257">
      <formula>AND($D108&lt;&gt;"",$AJ108="")</formula>
    </cfRule>
  </conditionalFormatting>
  <conditionalFormatting sqref="X109:Y109">
    <cfRule type="expression" dxfId="1840" priority="256">
      <formula>AND($D109&lt;&gt;"",$X109="")</formula>
    </cfRule>
  </conditionalFormatting>
  <conditionalFormatting sqref="Z109:AA109">
    <cfRule type="expression" dxfId="1839" priority="255">
      <formula>AND($D109&lt;&gt;"",$Z109="")</formula>
    </cfRule>
  </conditionalFormatting>
  <conditionalFormatting sqref="AB109:AC109">
    <cfRule type="expression" dxfId="1838" priority="254">
      <formula>AND($D109&lt;&gt;"",$AB109="")</formula>
    </cfRule>
  </conditionalFormatting>
  <conditionalFormatting sqref="AD109:AE109">
    <cfRule type="expression" dxfId="1837" priority="253">
      <formula>AND($D109&lt;&gt;"",$AD109="")</formula>
    </cfRule>
  </conditionalFormatting>
  <conditionalFormatting sqref="AF109:AG109">
    <cfRule type="expression" dxfId="1836" priority="252">
      <formula>AND($D109&lt;&gt;"",$AF109="")</formula>
    </cfRule>
  </conditionalFormatting>
  <conditionalFormatting sqref="AH109:AI109">
    <cfRule type="expression" dxfId="1835" priority="251">
      <formula>AND($D109&lt;&gt;"",$AH109="")</formula>
    </cfRule>
  </conditionalFormatting>
  <conditionalFormatting sqref="AJ109:AK109">
    <cfRule type="expression" dxfId="1834" priority="250">
      <formula>AND($D109&lt;&gt;"",$AJ109="")</formula>
    </cfRule>
  </conditionalFormatting>
  <conditionalFormatting sqref="X110:Y110">
    <cfRule type="expression" dxfId="1833" priority="249">
      <formula>AND($D110&lt;&gt;"",$X110="")</formula>
    </cfRule>
  </conditionalFormatting>
  <conditionalFormatting sqref="Z110:AA110">
    <cfRule type="expression" dxfId="1832" priority="248">
      <formula>AND($D110&lt;&gt;"",$Z110="")</formula>
    </cfRule>
  </conditionalFormatting>
  <conditionalFormatting sqref="AB110:AC110">
    <cfRule type="expression" dxfId="1831" priority="247">
      <formula>AND($D110&lt;&gt;"",$AB110="")</formula>
    </cfRule>
  </conditionalFormatting>
  <conditionalFormatting sqref="AD110:AE110">
    <cfRule type="expression" dxfId="1830" priority="246">
      <formula>AND($D110&lt;&gt;"",$AD110="")</formula>
    </cfRule>
  </conditionalFormatting>
  <conditionalFormatting sqref="AF110:AG110">
    <cfRule type="expression" dxfId="1829" priority="245">
      <formula>AND($D110&lt;&gt;"",$AF110="")</formula>
    </cfRule>
  </conditionalFormatting>
  <conditionalFormatting sqref="AH110:AI110">
    <cfRule type="expression" dxfId="1828" priority="244">
      <formula>AND($D110&lt;&gt;"",$AH110="")</formula>
    </cfRule>
  </conditionalFormatting>
  <conditionalFormatting sqref="AJ110:AK110">
    <cfRule type="expression" dxfId="1827" priority="243">
      <formula>AND($D110&lt;&gt;"",$AJ110="")</formula>
    </cfRule>
  </conditionalFormatting>
  <conditionalFormatting sqref="S143:W145">
    <cfRule type="expression" dxfId="1826" priority="94">
      <formula>$AM$144=x</formula>
    </cfRule>
  </conditionalFormatting>
  <conditionalFormatting sqref="AL143:AR145">
    <cfRule type="expression" dxfId="1825" priority="93">
      <formula>$T$144=x</formula>
    </cfRule>
  </conditionalFormatting>
  <conditionalFormatting sqref="R122:W126 R129:W133">
    <cfRule type="expression" dxfId="1824" priority="444">
      <formula>$BL$230=1</formula>
    </cfRule>
  </conditionalFormatting>
  <conditionalFormatting sqref="X102:Y102">
    <cfRule type="expression" dxfId="1823" priority="83">
      <formula>AND($D102&lt;&gt;"",$X102="")</formula>
    </cfRule>
  </conditionalFormatting>
  <conditionalFormatting sqref="Z102:AA102">
    <cfRule type="expression" dxfId="1822" priority="82">
      <formula>AND($D102&lt;&gt;"",$Z102="")</formula>
    </cfRule>
  </conditionalFormatting>
  <conditionalFormatting sqref="AB102:AC102">
    <cfRule type="expression" dxfId="1821" priority="81">
      <formula>AND($D102&lt;&gt;"",$AB102="")</formula>
    </cfRule>
  </conditionalFormatting>
  <conditionalFormatting sqref="AD102:AE102">
    <cfRule type="expression" dxfId="1820" priority="80">
      <formula>AND($D102&lt;&gt;"",$AD102="")</formula>
    </cfRule>
  </conditionalFormatting>
  <conditionalFormatting sqref="AF102:AG102">
    <cfRule type="expression" dxfId="1819" priority="79">
      <formula>AND($D102&lt;&gt;"",$AF102="")</formula>
    </cfRule>
  </conditionalFormatting>
  <conditionalFormatting sqref="AH102:AI102">
    <cfRule type="expression" dxfId="1818" priority="78">
      <formula>AND($D102&lt;&gt;"",$AH102="")</formula>
    </cfRule>
  </conditionalFormatting>
  <conditionalFormatting sqref="AJ102:AK102">
    <cfRule type="expression" dxfId="1817" priority="77">
      <formula>AND($D102&lt;&gt;"",$AJ102="")</formula>
    </cfRule>
  </conditionalFormatting>
  <conditionalFormatting sqref="D176:BG179 D189:BG198 E180:BG188">
    <cfRule type="expression" dxfId="1816" priority="76">
      <formula>$AM$144=x</formula>
    </cfRule>
  </conditionalFormatting>
  <conditionalFormatting sqref="X87:Y87">
    <cfRule type="expression" dxfId="1815" priority="70">
      <formula>AND($D87&lt;&gt;"",$X87="")</formula>
    </cfRule>
  </conditionalFormatting>
  <conditionalFormatting sqref="Z87:AA87">
    <cfRule type="expression" dxfId="1814" priority="69">
      <formula>AND($D87&lt;&gt;"",$Z87="")</formula>
    </cfRule>
  </conditionalFormatting>
  <conditionalFormatting sqref="AB87:AC87">
    <cfRule type="expression" dxfId="1813" priority="68">
      <formula>AND($D87&lt;&gt;"",$AB87="")</formula>
    </cfRule>
  </conditionalFormatting>
  <conditionalFormatting sqref="AD87:AE87">
    <cfRule type="expression" dxfId="1812" priority="67">
      <formula>AND($D87&lt;&gt;"",$AD87="")</formula>
    </cfRule>
  </conditionalFormatting>
  <conditionalFormatting sqref="AF87:AG87">
    <cfRule type="expression" dxfId="1811" priority="66">
      <formula>AND($D87&lt;&gt;"",$AF87="")</formula>
    </cfRule>
  </conditionalFormatting>
  <conditionalFormatting sqref="AH87:AI87">
    <cfRule type="expression" dxfId="1810" priority="65">
      <formula>AND($D87&lt;&gt;"",$AH87="")</formula>
    </cfRule>
  </conditionalFormatting>
  <conditionalFormatting sqref="AJ87:AK87">
    <cfRule type="expression" dxfId="1809" priority="64">
      <formula>AND($D87&lt;&gt;"",$AJ87="")</formula>
    </cfRule>
  </conditionalFormatting>
  <conditionalFormatting sqref="X88:Y88">
    <cfRule type="expression" dxfId="1808" priority="63">
      <formula>AND($D88&lt;&gt;"",$X88="")</formula>
    </cfRule>
  </conditionalFormatting>
  <conditionalFormatting sqref="Z88:AA88">
    <cfRule type="expression" dxfId="1807" priority="62">
      <formula>AND($D88&lt;&gt;"",$Z88="")</formula>
    </cfRule>
  </conditionalFormatting>
  <conditionalFormatting sqref="AB88:AC88">
    <cfRule type="expression" dxfId="1806" priority="61">
      <formula>AND($D88&lt;&gt;"",$AB88="")</formula>
    </cfRule>
  </conditionalFormatting>
  <conditionalFormatting sqref="AD88:AE88">
    <cfRule type="expression" dxfId="1805" priority="60">
      <formula>AND($D88&lt;&gt;"",$AD88="")</formula>
    </cfRule>
  </conditionalFormatting>
  <conditionalFormatting sqref="AF88:AG88">
    <cfRule type="expression" dxfId="1804" priority="59">
      <formula>AND($D88&lt;&gt;"",$AF88="")</formula>
    </cfRule>
  </conditionalFormatting>
  <conditionalFormatting sqref="AH88:AI88">
    <cfRule type="expression" dxfId="1803" priority="58">
      <formula>AND($D88&lt;&gt;"",$AH88="")</formula>
    </cfRule>
  </conditionalFormatting>
  <conditionalFormatting sqref="AJ88:AK88">
    <cfRule type="expression" dxfId="1802" priority="57">
      <formula>AND($D88&lt;&gt;"",$AJ88="")</formula>
    </cfRule>
  </conditionalFormatting>
  <conditionalFormatting sqref="X101:Y101">
    <cfRule type="expression" dxfId="1801" priority="38">
      <formula>AND($D101&lt;&gt;"",$X101="")</formula>
    </cfRule>
  </conditionalFormatting>
  <conditionalFormatting sqref="Z101:AA101">
    <cfRule type="expression" dxfId="1800" priority="37">
      <formula>AND($D101&lt;&gt;"",$Z101="")</formula>
    </cfRule>
  </conditionalFormatting>
  <conditionalFormatting sqref="AB101:AC101">
    <cfRule type="expression" dxfId="1799" priority="36">
      <formula>AND($D101&lt;&gt;"",$AB101="")</formula>
    </cfRule>
  </conditionalFormatting>
  <conditionalFormatting sqref="AD101:AE101">
    <cfRule type="expression" dxfId="1798" priority="35">
      <formula>AND($D101&lt;&gt;"",$AD101="")</formula>
    </cfRule>
  </conditionalFormatting>
  <conditionalFormatting sqref="AF101:AG101">
    <cfRule type="expression" dxfId="1797" priority="34">
      <formula>AND($D101&lt;&gt;"",$AF101="")</formula>
    </cfRule>
  </conditionalFormatting>
  <conditionalFormatting sqref="AH101:AI101">
    <cfRule type="expression" dxfId="1796" priority="33">
      <formula>AND($D101&lt;&gt;"",$AH101="")</formula>
    </cfRule>
  </conditionalFormatting>
  <conditionalFormatting sqref="AJ101:AK101">
    <cfRule type="expression" dxfId="1795" priority="32">
      <formula>AND($D101&lt;&gt;"",$AJ101="")</formula>
    </cfRule>
  </conditionalFormatting>
  <conditionalFormatting sqref="E65:H65">
    <cfRule type="expression" dxfId="1794" priority="19">
      <formula>$I$66&lt;&gt;""</formula>
    </cfRule>
  </conditionalFormatting>
  <conditionalFormatting sqref="I65:V65">
    <cfRule type="expression" dxfId="1793" priority="18">
      <formula>$I$66&lt;&gt;""</formula>
    </cfRule>
  </conditionalFormatting>
  <conditionalFormatting sqref="AB66:AC67">
    <cfRule type="expression" dxfId="1792" priority="17">
      <formula>$AK$12=1</formula>
    </cfRule>
  </conditionalFormatting>
  <conditionalFormatting sqref="AB68:AC69">
    <cfRule type="expression" dxfId="1791" priority="16">
      <formula>$AK$12=1</formula>
    </cfRule>
  </conditionalFormatting>
  <conditionalFormatting sqref="AB70:AC71">
    <cfRule type="expression" dxfId="1790" priority="15">
      <formula>$AK$12=1</formula>
    </cfRule>
  </conditionalFormatting>
  <conditionalFormatting sqref="AB72:AC73">
    <cfRule type="expression" dxfId="1789" priority="14">
      <formula>$AK$12=1</formula>
    </cfRule>
  </conditionalFormatting>
  <conditionalFormatting sqref="AB74:AC75">
    <cfRule type="expression" dxfId="1788" priority="13">
      <formula>$AK$12=1</formula>
    </cfRule>
  </conditionalFormatting>
  <conditionalFormatting sqref="AD66:AE75">
    <cfRule type="expression" dxfId="1787" priority="12">
      <formula>$AK$12=1</formula>
    </cfRule>
  </conditionalFormatting>
  <conditionalFormatting sqref="D28:AB33">
    <cfRule type="cellIs" dxfId="1786" priority="11" operator="notEqual">
      <formula>$BF$18</formula>
    </cfRule>
  </conditionalFormatting>
  <conditionalFormatting sqref="AD28">
    <cfRule type="cellIs" dxfId="1785" priority="10" operator="notEqual">
      <formula>$BF$18</formula>
    </cfRule>
  </conditionalFormatting>
  <conditionalFormatting sqref="I66:V66">
    <cfRule type="expression" dxfId="1784" priority="9">
      <formula>$I$65&lt;&gt;""</formula>
    </cfRule>
  </conditionalFormatting>
  <conditionalFormatting sqref="D21">
    <cfRule type="expression" dxfId="1783" priority="8">
      <formula>$AK$12&lt;&gt;1</formula>
    </cfRule>
  </conditionalFormatting>
  <conditionalFormatting sqref="BF18">
    <cfRule type="expression" dxfId="1782" priority="7">
      <formula>$BL$230=1</formula>
    </cfRule>
  </conditionalFormatting>
  <conditionalFormatting sqref="E66:H66">
    <cfRule type="expression" dxfId="1781" priority="6">
      <formula>$I$66&lt;&gt;""</formula>
    </cfRule>
  </conditionalFormatting>
  <conditionalFormatting sqref="R75:W75">
    <cfRule type="expression" dxfId="1780" priority="5">
      <formula>$BL$231=1</formula>
    </cfRule>
  </conditionalFormatting>
  <conditionalFormatting sqref="R68:W68">
    <cfRule type="expression" dxfId="1779" priority="4">
      <formula>$BL$230=1</formula>
    </cfRule>
  </conditionalFormatting>
  <conditionalFormatting sqref="R76:W80">
    <cfRule type="expression" dxfId="1778" priority="3">
      <formula>$BL$231=1</formula>
    </cfRule>
  </conditionalFormatting>
  <conditionalFormatting sqref="R69:W73">
    <cfRule type="expression" dxfId="1777" priority="2">
      <formula>$BL$231=1</formula>
    </cfRule>
  </conditionalFormatting>
  <conditionalFormatting sqref="AK12">
    <cfRule type="expression" dxfId="1776" priority="1">
      <formula>$BL$230=1</formula>
    </cfRule>
  </conditionalFormatting>
  <dataValidations count="21">
    <dataValidation type="list" allowBlank="1" showInputMessage="1" showErrorMessage="1" sqref="D38:I47">
      <formula1>Agente_generador_internas</formula1>
    </dataValidation>
    <dataValidation type="list" allowBlank="1" showInputMessage="1" showErrorMessage="1" sqref="D50:I59">
      <formula1>Agente_generador_externas</formula1>
    </dataValidation>
    <dataValidation type="list" allowBlank="1" showInputMessage="1" showErrorMessage="1" sqref="T144 AM144">
      <formula1>x</formula1>
    </dataValidation>
    <dataValidation showInputMessage="1" showErrorMessage="1" sqref="D204:D213"/>
    <dataValidation allowBlank="1" showInputMessage="1" sqref="X17"/>
    <dataValidation type="list" allowBlank="1" showErrorMessage="1" promptTitle="Seleccione según corresponda" sqref="D28:AB33">
      <formula1>IF($AK$12=1,Trámites_y_OPAS_afectados,IF($AK$12=2,Objetivos_estratégicos,IF($AK$12=3,Trámites_y_OPAS_afectados,IF($AK$12=4,Trámites_y_OPAS_afectados,IF($AK$12=5,Objetivos_estratégicos)))))</formula1>
    </dataValidation>
    <dataValidation type="list" allowBlank="1" showInputMessage="1" sqref="AD28">
      <formula1>IF($AK$12=1,Otros_procesos_afectados,IF($AK$12=2,Otros_procesos_afectados,IF($AK$12=3,Otros_procesos_afectados,IF($AK$12=4,Otros_procesos_afectados,IF($AK$12=5,Otros_procesos_afectados)))))</formula1>
    </dataValidation>
    <dataValidation type="list" allowBlank="1" showInputMessage="1" showErrorMessage="1" sqref="X86:Y95 X101:Y110">
      <formula1>IF($D86&lt;&gt;"",Pregunta1)</formula1>
    </dataValidation>
    <dataValidation type="list" allowBlank="1" showInputMessage="1" showErrorMessage="1" sqref="Z86:AA95 Z101:AA110">
      <formula1>IF($D86&lt;&gt;"",Pregunta2)</formula1>
    </dataValidation>
    <dataValidation type="list" allowBlank="1" showInputMessage="1" showErrorMessage="1" sqref="AB86:AC95 AB101:AC110">
      <formula1>IF($D86&lt;&gt;"",Pregunta3)</formula1>
    </dataValidation>
    <dataValidation type="list" allowBlank="1" showInputMessage="1" showErrorMessage="1" sqref="AD86:AE95 AD101:AE110">
      <formula1>IF($D86&lt;&gt;"",Pregunta4)</formula1>
    </dataValidation>
    <dataValidation type="list" allowBlank="1" showInputMessage="1" showErrorMessage="1" sqref="AF86:AG95 AF101:AG110">
      <formula1>IF($D86&lt;&gt;"",Pregunta5)</formula1>
    </dataValidation>
    <dataValidation type="list" allowBlank="1" showInputMessage="1" showErrorMessage="1" sqref="AH86:AI95 AH101:AI110">
      <formula1>IF($D86&lt;&gt;"",Pregunta6)</formula1>
    </dataValidation>
    <dataValidation type="list" allowBlank="1" showInputMessage="1" showErrorMessage="1" sqref="AJ86:AK95 AJ101:AK110">
      <formula1>IF($D86&lt;&gt;"",Pregunta7)</formula1>
    </dataValidation>
    <dataValidation type="list" allowBlank="1" showInputMessage="1" showErrorMessage="1" sqref="AN86:AQ95 AN101:AQ110">
      <formula1>IF($D86&lt;&gt;"",Pregunta8)</formula1>
    </dataValidation>
    <dataValidation type="list" allowBlank="1" showInputMessage="1" showErrorMessage="1" sqref="AT26 AY23:AY24">
      <formula1>Clase_riesgo</formula1>
    </dataValidation>
    <dataValidation type="date" allowBlank="1" showInputMessage="1" showErrorMessage="1" sqref="AX9:BF9">
      <formula1>42370</formula1>
      <formula2>43830</formula2>
    </dataValidation>
    <dataValidation type="date" operator="greaterThanOrEqual" allowBlank="1" showInputMessage="1" showErrorMessage="1" errorTitle="Error de fecha" error="La fecha final debe ser mayor o igual a la inicial." sqref="BG154:BG173 BG179:BG198">
      <formula1>BA154</formula1>
    </dataValidation>
    <dataValidation type="list" allowBlank="1" showInputMessage="1" showErrorMessage="1" sqref="E189:U198">
      <formula1>$BK$188:$BK$198</formula1>
    </dataValidation>
    <dataValidation type="list" allowBlank="1" showInputMessage="1" showErrorMessage="1" sqref="V12:AJ12">
      <formula1>Enfoque</formula1>
    </dataValidation>
    <dataValidation type="list" showInputMessage="1" showErrorMessage="1" sqref="E179:U188">
      <formula1>$BK$176:$BK$186</formula1>
    </dataValidation>
  </dataValidations>
  <hyperlinks>
    <hyperlink ref="E74:H74" location="Enc_Imp_Corrupción!D3" display="Enc_Imp_Corrupción!D3"/>
    <hyperlink ref="I74:L74" location="Imp_Est_Pro_Seg!C5" display="Imp_Est_Pro_Seg!C5"/>
    <hyperlink ref="M74:P74" location="Imp_Est_Pro_Seg!C5" display="G. Procesos"/>
    <hyperlink ref="E75:H75" location="'Inventario de Activos'!AA6" display="Seguridad Inf."/>
    <hyperlink ref="E65:H65" location="Frecuencia!C5" display="Frecuencia"/>
    <hyperlink ref="E66:H66" location="Factibilidad!C12" display="Factibilidad"/>
  </hyperlinks>
  <printOptions horizontalCentered="1" verticalCentered="1"/>
  <pageMargins left="0.19685039370078741" right="0.23622047244094491" top="0.19685039370078741" bottom="0.19685039370078741" header="0.31496062992125984" footer="0.31496062992125984"/>
  <pageSetup paperSize="14" scale="29" orientation="portrait" horizontalDpi="4294967294" verticalDpi="4294967294" r:id="rId1"/>
  <headerFooter>
    <oddFooter>&amp;R&amp;"Arial Narrow,Normal"&amp;7Fecha de versión: 13 de noviembre de 2018</oddFooter>
  </headerFooter>
  <rowBreaks count="1" manualBreakCount="1">
    <brk id="11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19</xdr:col>
                    <xdr:colOff>57150</xdr:colOff>
                    <xdr:row>24</xdr:row>
                    <xdr:rowOff>66675</xdr:rowOff>
                  </from>
                  <to>
                    <xdr:col>20</xdr:col>
                    <xdr:colOff>142875</xdr:colOff>
                    <xdr:row>24</xdr:row>
                    <xdr:rowOff>361950</xdr:rowOff>
                  </to>
                </anchor>
              </controlPr>
            </control>
          </mc:Choice>
        </mc:AlternateContent>
        <mc:AlternateContent xmlns:mc="http://schemas.openxmlformats.org/markup-compatibility/2006">
          <mc:Choice Requires="x14">
            <control shapeId="122883" r:id="rId6" name="Check Box 3">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22884" r:id="rId7" name="Check Box 4">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22885" r:id="rId8" name="Check Box 5">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22886" r:id="rId9" name="Check Box 6">
              <controlPr defaultSize="0" autoFill="0" autoLine="0" autoPict="0">
                <anchor moveWithCells="1">
                  <from>
                    <xdr:col>48</xdr:col>
                    <xdr:colOff>19050</xdr:colOff>
                    <xdr:row>24</xdr:row>
                    <xdr:rowOff>57150</xdr:rowOff>
                  </from>
                  <to>
                    <xdr:col>49</xdr:col>
                    <xdr:colOff>95250</xdr:colOff>
                    <xdr:row>24</xdr:row>
                    <xdr:rowOff>342900</xdr:rowOff>
                  </to>
                </anchor>
              </controlPr>
            </control>
          </mc:Choice>
        </mc:AlternateContent>
        <mc:AlternateContent xmlns:mc="http://schemas.openxmlformats.org/markup-compatibility/2006">
          <mc:Choice Requires="x14">
            <control shapeId="122890" r:id="rId10" name="Check Box 10">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22891" r:id="rId11" name="Check Box 11">
              <controlPr defaultSize="0" autoFill="0" autoLine="0" autoPict="0">
                <anchor moveWithCells="1">
                  <from>
                    <xdr:col>19</xdr:col>
                    <xdr:colOff>57150</xdr:colOff>
                    <xdr:row>24</xdr:row>
                    <xdr:rowOff>66675</xdr:rowOff>
                  </from>
                  <to>
                    <xdr:col>20</xdr:col>
                    <xdr:colOff>133350</xdr:colOff>
                    <xdr:row>24</xdr:row>
                    <xdr:rowOff>361950</xdr:rowOff>
                  </to>
                </anchor>
              </controlPr>
            </control>
          </mc:Choice>
        </mc:AlternateContent>
        <mc:AlternateContent xmlns:mc="http://schemas.openxmlformats.org/markup-compatibility/2006">
          <mc:Choice Requires="x14">
            <control shapeId="122892" r:id="rId12" name="Check Box 12">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22893" r:id="rId13" name="Check Box 13">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22894" r:id="rId14" name="Check Box 14">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22895" r:id="rId15" name="Check Box 15">
              <controlPr defaultSize="0" autoFill="0" autoLine="0" autoPict="0">
                <anchor moveWithCells="1">
                  <from>
                    <xdr:col>48</xdr:col>
                    <xdr:colOff>19050</xdr:colOff>
                    <xdr:row>24</xdr:row>
                    <xdr:rowOff>57150</xdr:rowOff>
                  </from>
                  <to>
                    <xdr:col>49</xdr:col>
                    <xdr:colOff>85725</xdr:colOff>
                    <xdr:row>24</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27" id="{CB70C63B-277D-4204-BF2D-193F3F17F3A9}">
            <xm:f>OR($AP$125=Datos!$S$2,$AP$125=Datos!$T$2)</xm:f>
            <x14:dxf>
              <fill>
                <patternFill>
                  <bgColor rgb="FFFF0000"/>
                </patternFill>
              </fill>
            </x14:dxf>
          </x14:cfRule>
          <x14:cfRule type="expression" priority="428" id="{84BA79E1-84E3-430C-AF62-66A95040D525}">
            <xm:f>OR($AP$125=Datos!$S$3,$AP$125=Datos!$T$3)</xm:f>
            <x14:dxf>
              <fill>
                <patternFill>
                  <bgColor rgb="FFFFC000"/>
                </patternFill>
              </fill>
            </x14:dxf>
          </x14:cfRule>
          <x14:cfRule type="expression" priority="429" id="{E5791089-281A-4048-BE1F-783417704A57}">
            <xm:f>OR($AP$125=Datos!$S$4,$AP$125=Datos!$T$4)</xm:f>
            <x14:dxf>
              <fill>
                <patternFill>
                  <bgColor rgb="FFFFFF00"/>
                </patternFill>
              </fill>
            </x14:dxf>
          </x14:cfRule>
          <x14:cfRule type="expression" priority="430" id="{5AD13CF8-4F11-4DF2-A44B-D83CC988C9B6}">
            <xm:f>OR($AP$125=Datos!$S$5,$AP$125=Datos!$T$5)</xm:f>
            <x14:dxf>
              <fill>
                <patternFill>
                  <bgColor rgb="FF92D050"/>
                </patternFill>
              </fill>
            </x14:dxf>
          </x14:cfRule>
          <xm:sqref>AP125</xm:sqref>
        </x14:conditionalFormatting>
        <x14:conditionalFormatting xmlns:xm="http://schemas.microsoft.com/office/excel/2006/main">
          <x14:cfRule type="cellIs" priority="331" operator="equal" id="{1D25EA80-3B41-4DE3-9115-D7A701F1E185}">
            <xm:f>Datos!$AO$2</xm:f>
            <x14:dxf>
              <fill>
                <patternFill>
                  <bgColor rgb="FF92D050"/>
                </patternFill>
              </fill>
            </x14:dxf>
          </x14:cfRule>
          <x14:cfRule type="cellIs" priority="384" operator="equal" id="{3E5EB901-2E82-4212-8F02-2BC7D9B3D524}">
            <xm:f>Datos!$AO$4</xm:f>
            <x14:dxf>
              <fill>
                <patternFill>
                  <bgColor theme="5" tint="0.39994506668294322"/>
                </patternFill>
              </fill>
            </x14:dxf>
          </x14:cfRule>
          <x14:cfRule type="cellIs" priority="385" operator="equal" id="{47E26E21-3554-4440-AE99-4D91623C4D5F}">
            <xm:f>Datos!$AO$3</xm:f>
            <x14:dxf>
              <fill>
                <patternFill>
                  <bgColor rgb="FFFFFF00"/>
                </patternFill>
              </fill>
            </x14:dxf>
          </x14:cfRule>
          <xm:sqref>AL86</xm:sqref>
        </x14:conditionalFormatting>
        <x14:conditionalFormatting xmlns:xm="http://schemas.microsoft.com/office/excel/2006/main">
          <x14:cfRule type="cellIs" priority="328" operator="equal" id="{E3F7A37A-D531-4729-A0E4-919C119307D6}">
            <xm:f>Datos!$AO$2</xm:f>
            <x14:dxf>
              <fill>
                <patternFill>
                  <bgColor rgb="FF92D050"/>
                </patternFill>
              </fill>
            </x14:dxf>
          </x14:cfRule>
          <x14:cfRule type="cellIs" priority="329" operator="equal" id="{3B210D02-E5AA-4204-A1DD-E863FACB0C4B}">
            <xm:f>Datos!$AO$4</xm:f>
            <x14:dxf>
              <fill>
                <patternFill>
                  <bgColor theme="5" tint="0.39994506668294322"/>
                </patternFill>
              </fill>
            </x14:dxf>
          </x14:cfRule>
          <x14:cfRule type="cellIs" priority="330" operator="equal" id="{3E99B159-5A92-4C08-831E-A7AD8EE2F538}">
            <xm:f>Datos!$AO$3</xm:f>
            <x14:dxf>
              <fill>
                <patternFill>
                  <bgColor rgb="FFFFFF00"/>
                </patternFill>
              </fill>
            </x14:dxf>
          </x14:cfRule>
          <xm:sqref>AL87</xm:sqref>
        </x14:conditionalFormatting>
        <x14:conditionalFormatting xmlns:xm="http://schemas.microsoft.com/office/excel/2006/main">
          <x14:cfRule type="cellIs" priority="325" operator="equal" id="{27F27A2C-BD18-4CEB-AF43-539316F6A047}">
            <xm:f>Datos!$AO$2</xm:f>
            <x14:dxf>
              <fill>
                <patternFill>
                  <bgColor rgb="FF92D050"/>
                </patternFill>
              </fill>
            </x14:dxf>
          </x14:cfRule>
          <x14:cfRule type="cellIs" priority="326" operator="equal" id="{875F70FA-2D3B-48DB-B286-2F81CD955B8C}">
            <xm:f>Datos!$AO$4</xm:f>
            <x14:dxf>
              <fill>
                <patternFill>
                  <bgColor theme="5" tint="0.39994506668294322"/>
                </patternFill>
              </fill>
            </x14:dxf>
          </x14:cfRule>
          <x14:cfRule type="cellIs" priority="327" operator="equal" id="{AE654BB3-C4F5-4D75-B49A-B4B1DC420733}">
            <xm:f>Datos!$AO$3</xm:f>
            <x14:dxf>
              <fill>
                <patternFill>
                  <bgColor rgb="FFFFFF00"/>
                </patternFill>
              </fill>
            </x14:dxf>
          </x14:cfRule>
          <xm:sqref>AL88</xm:sqref>
        </x14:conditionalFormatting>
        <x14:conditionalFormatting xmlns:xm="http://schemas.microsoft.com/office/excel/2006/main">
          <x14:cfRule type="cellIs" priority="322" operator="equal" id="{96D22D60-45A8-46CB-8035-19173980C04B}">
            <xm:f>Datos!$AO$2</xm:f>
            <x14:dxf>
              <fill>
                <patternFill>
                  <bgColor rgb="FF92D050"/>
                </patternFill>
              </fill>
            </x14:dxf>
          </x14:cfRule>
          <x14:cfRule type="cellIs" priority="323" operator="equal" id="{4474B5DA-F62D-44CB-AD07-D3D0EBB71166}">
            <xm:f>Datos!$AO$4</xm:f>
            <x14:dxf>
              <fill>
                <patternFill>
                  <bgColor theme="5" tint="0.39994506668294322"/>
                </patternFill>
              </fill>
            </x14:dxf>
          </x14:cfRule>
          <x14:cfRule type="cellIs" priority="324" operator="equal" id="{D8C85A74-B000-4E7D-9444-8DD1C801F366}">
            <xm:f>Datos!$AO$3</xm:f>
            <x14:dxf>
              <fill>
                <patternFill>
                  <bgColor rgb="FFFFFF00"/>
                </patternFill>
              </fill>
            </x14:dxf>
          </x14:cfRule>
          <xm:sqref>AL89</xm:sqref>
        </x14:conditionalFormatting>
        <x14:conditionalFormatting xmlns:xm="http://schemas.microsoft.com/office/excel/2006/main">
          <x14:cfRule type="cellIs" priority="319" operator="equal" id="{EDB62D73-2364-4FB5-9987-4CFCCDB518AC}">
            <xm:f>Datos!$AO$2</xm:f>
            <x14:dxf>
              <fill>
                <patternFill>
                  <bgColor rgb="FF92D050"/>
                </patternFill>
              </fill>
            </x14:dxf>
          </x14:cfRule>
          <x14:cfRule type="cellIs" priority="320" operator="equal" id="{62192009-C4D7-4131-8B31-5EA112939652}">
            <xm:f>Datos!$AO$4</xm:f>
            <x14:dxf>
              <fill>
                <patternFill>
                  <bgColor theme="5" tint="0.39994506668294322"/>
                </patternFill>
              </fill>
            </x14:dxf>
          </x14:cfRule>
          <x14:cfRule type="cellIs" priority="321" operator="equal" id="{8FDA9BC4-EBE8-4998-B2FF-19ED77B99638}">
            <xm:f>Datos!$AO$3</xm:f>
            <x14:dxf>
              <fill>
                <patternFill>
                  <bgColor rgb="FFFFFF00"/>
                </patternFill>
              </fill>
            </x14:dxf>
          </x14:cfRule>
          <xm:sqref>AL90</xm:sqref>
        </x14:conditionalFormatting>
        <x14:conditionalFormatting xmlns:xm="http://schemas.microsoft.com/office/excel/2006/main">
          <x14:cfRule type="cellIs" priority="316" operator="equal" id="{90EB9689-8505-4ED2-9C63-2237EC3B9C60}">
            <xm:f>Datos!$AO$2</xm:f>
            <x14:dxf>
              <fill>
                <patternFill>
                  <bgColor rgb="FF92D050"/>
                </patternFill>
              </fill>
            </x14:dxf>
          </x14:cfRule>
          <x14:cfRule type="cellIs" priority="317" operator="equal" id="{A495C3DA-AD9B-4E80-807F-984FC1AACA8D}">
            <xm:f>Datos!$AO$4</xm:f>
            <x14:dxf>
              <fill>
                <patternFill>
                  <bgColor theme="5" tint="0.39994506668294322"/>
                </patternFill>
              </fill>
            </x14:dxf>
          </x14:cfRule>
          <x14:cfRule type="cellIs" priority="318" operator="equal" id="{571ED88B-CD45-4EAD-A3D8-45FB877E9734}">
            <xm:f>Datos!$AO$3</xm:f>
            <x14:dxf>
              <fill>
                <patternFill>
                  <bgColor rgb="FFFFFF00"/>
                </patternFill>
              </fill>
            </x14:dxf>
          </x14:cfRule>
          <xm:sqref>AL91</xm:sqref>
        </x14:conditionalFormatting>
        <x14:conditionalFormatting xmlns:xm="http://schemas.microsoft.com/office/excel/2006/main">
          <x14:cfRule type="cellIs" priority="313" operator="equal" id="{AFB14538-3E5D-4B06-99B7-88749A2DE204}">
            <xm:f>Datos!$AO$2</xm:f>
            <x14:dxf>
              <fill>
                <patternFill>
                  <bgColor rgb="FF92D050"/>
                </patternFill>
              </fill>
            </x14:dxf>
          </x14:cfRule>
          <x14:cfRule type="cellIs" priority="314" operator="equal" id="{44FB1C4F-D5C1-444B-811A-434621BB7079}">
            <xm:f>Datos!$AO$4</xm:f>
            <x14:dxf>
              <fill>
                <patternFill>
                  <bgColor theme="5" tint="0.39994506668294322"/>
                </patternFill>
              </fill>
            </x14:dxf>
          </x14:cfRule>
          <x14:cfRule type="cellIs" priority="315" operator="equal" id="{646E805E-31CB-40A7-BAE2-715D806B8F8C}">
            <xm:f>Datos!$AO$3</xm:f>
            <x14:dxf>
              <fill>
                <patternFill>
                  <bgColor rgb="FFFFFF00"/>
                </patternFill>
              </fill>
            </x14:dxf>
          </x14:cfRule>
          <xm:sqref>AL92</xm:sqref>
        </x14:conditionalFormatting>
        <x14:conditionalFormatting xmlns:xm="http://schemas.microsoft.com/office/excel/2006/main">
          <x14:cfRule type="cellIs" priority="310" operator="equal" id="{E223B94E-D925-4CC7-8571-47C69A11A06B}">
            <xm:f>Datos!$AO$2</xm:f>
            <x14:dxf>
              <fill>
                <patternFill>
                  <bgColor rgb="FF92D050"/>
                </patternFill>
              </fill>
            </x14:dxf>
          </x14:cfRule>
          <x14:cfRule type="cellIs" priority="311" operator="equal" id="{24CE2C5C-CC97-4174-85A1-75BFA8912C7A}">
            <xm:f>Datos!$AO$4</xm:f>
            <x14:dxf>
              <fill>
                <patternFill>
                  <bgColor theme="5" tint="0.39994506668294322"/>
                </patternFill>
              </fill>
            </x14:dxf>
          </x14:cfRule>
          <x14:cfRule type="cellIs" priority="312" operator="equal" id="{DC6706AC-66F0-4161-B6A4-0B103C17B732}">
            <xm:f>Datos!$AO$3</xm:f>
            <x14:dxf>
              <fill>
                <patternFill>
                  <bgColor rgb="FFFFFF00"/>
                </patternFill>
              </fill>
            </x14:dxf>
          </x14:cfRule>
          <xm:sqref>AL93</xm:sqref>
        </x14:conditionalFormatting>
        <x14:conditionalFormatting xmlns:xm="http://schemas.microsoft.com/office/excel/2006/main">
          <x14:cfRule type="cellIs" priority="307" operator="equal" id="{3BFB665E-D109-4234-8A62-8452B3081275}">
            <xm:f>Datos!$AO$2</xm:f>
            <x14:dxf>
              <fill>
                <patternFill>
                  <bgColor rgb="FF92D050"/>
                </patternFill>
              </fill>
            </x14:dxf>
          </x14:cfRule>
          <x14:cfRule type="cellIs" priority="308" operator="equal" id="{A11ED283-E449-4BA5-A27E-3110FC047CEC}">
            <xm:f>Datos!$AO$4</xm:f>
            <x14:dxf>
              <fill>
                <patternFill>
                  <bgColor theme="5" tint="0.39994506668294322"/>
                </patternFill>
              </fill>
            </x14:dxf>
          </x14:cfRule>
          <x14:cfRule type="cellIs" priority="309" operator="equal" id="{3BB5FF8B-5E1A-4A5C-BC86-35F0DB47A571}">
            <xm:f>Datos!$AO$3</xm:f>
            <x14:dxf>
              <fill>
                <patternFill>
                  <bgColor rgb="FFFFFF00"/>
                </patternFill>
              </fill>
            </x14:dxf>
          </x14:cfRule>
          <xm:sqref>AL94</xm:sqref>
        </x14:conditionalFormatting>
        <x14:conditionalFormatting xmlns:xm="http://schemas.microsoft.com/office/excel/2006/main">
          <x14:cfRule type="cellIs" priority="304" operator="equal" id="{33B1107A-842A-43E7-8B40-391AEB6A1C80}">
            <xm:f>Datos!$AO$2</xm:f>
            <x14:dxf>
              <fill>
                <patternFill>
                  <bgColor rgb="FF92D050"/>
                </patternFill>
              </fill>
            </x14:dxf>
          </x14:cfRule>
          <x14:cfRule type="cellIs" priority="305" operator="equal" id="{D6EC453E-1C08-4520-866F-81EE61C62D5F}">
            <xm:f>Datos!$AO$4</xm:f>
            <x14:dxf>
              <fill>
                <patternFill>
                  <bgColor theme="5" tint="0.39994506668294322"/>
                </patternFill>
              </fill>
            </x14:dxf>
          </x14:cfRule>
          <x14:cfRule type="cellIs" priority="306" operator="equal" id="{267D58F4-A545-4A9D-915E-257D18264598}">
            <xm:f>Datos!$AO$3</xm:f>
            <x14:dxf>
              <fill>
                <patternFill>
                  <bgColor rgb="FFFFFF00"/>
                </patternFill>
              </fill>
            </x14:dxf>
          </x14:cfRule>
          <xm:sqref>AL95</xm:sqref>
        </x14:conditionalFormatting>
        <x14:conditionalFormatting xmlns:xm="http://schemas.microsoft.com/office/excel/2006/main">
          <x14:cfRule type="cellIs" priority="301" operator="equal" id="{1B614C46-D87E-4980-95F3-4B649CE15F7F}">
            <xm:f>Datos!$AO$4</xm:f>
            <x14:dxf>
              <fill>
                <patternFill>
                  <bgColor theme="5" tint="0.39994506668294322"/>
                </patternFill>
              </fill>
            </x14:dxf>
          </x14:cfRule>
          <x14:cfRule type="cellIs" priority="302" operator="equal" id="{9E76DD66-1C50-4487-B3DC-8ACF48F50D63}">
            <xm:f>Datos!$AO$3</xm:f>
            <x14:dxf>
              <fill>
                <patternFill>
                  <bgColor rgb="FFFFFF00"/>
                </patternFill>
              </fill>
            </x14:dxf>
          </x14:cfRule>
          <x14:cfRule type="cellIs" priority="303" operator="equal" id="{4C2AF0E7-D07A-4F5C-B704-B99E2DB4BCDA}">
            <xm:f>Datos!$AO$2</xm:f>
            <x14:dxf>
              <fill>
                <patternFill>
                  <bgColor rgb="FF92D050"/>
                </patternFill>
              </fill>
            </x14:dxf>
          </x14:cfRule>
          <xm:sqref>AT87</xm:sqref>
        </x14:conditionalFormatting>
        <x14:conditionalFormatting xmlns:xm="http://schemas.microsoft.com/office/excel/2006/main">
          <x14:cfRule type="cellIs" priority="239" operator="equal" id="{640BF04E-9685-4367-971A-2EA5B5DF736A}">
            <xm:f>Datos!$AO$4</xm:f>
            <x14:dxf>
              <fill>
                <patternFill>
                  <bgColor theme="5" tint="0.39994506668294322"/>
                </patternFill>
              </fill>
            </x14:dxf>
          </x14:cfRule>
          <x14:cfRule type="cellIs" priority="240" operator="equal" id="{B3A2C995-D2D8-486E-95D1-2F8546C77CA4}">
            <xm:f>Datos!$AO$3</xm:f>
            <x14:dxf>
              <fill>
                <patternFill>
                  <bgColor rgb="FFFFFF00"/>
                </patternFill>
              </fill>
            </x14:dxf>
          </x14:cfRule>
          <x14:cfRule type="cellIs" priority="241" operator="equal" id="{15E0A29E-90F0-4352-987C-2CD4395C9BD8}">
            <xm:f>Datos!$AO$2</xm:f>
            <x14:dxf>
              <fill>
                <patternFill>
                  <bgColor rgb="FF92D050"/>
                </patternFill>
              </fill>
            </x14:dxf>
          </x14:cfRule>
          <xm:sqref>AR102</xm:sqref>
        </x14:conditionalFormatting>
        <x14:conditionalFormatting xmlns:xm="http://schemas.microsoft.com/office/excel/2006/main">
          <x14:cfRule type="cellIs" priority="236" operator="equal" id="{BF0214D5-9EFC-4DC8-8ABD-4BD26291ECB7}">
            <xm:f>Datos!$AO$4</xm:f>
            <x14:dxf>
              <fill>
                <patternFill>
                  <bgColor theme="5" tint="0.39994506668294322"/>
                </patternFill>
              </fill>
            </x14:dxf>
          </x14:cfRule>
          <x14:cfRule type="cellIs" priority="237" operator="equal" id="{DAC35ECD-A062-46B3-8ABC-10994B11E311}">
            <xm:f>Datos!$AO$3</xm:f>
            <x14:dxf>
              <fill>
                <patternFill>
                  <bgColor rgb="FFFFFF00"/>
                </patternFill>
              </fill>
            </x14:dxf>
          </x14:cfRule>
          <x14:cfRule type="cellIs" priority="238" operator="equal" id="{07EE4E7E-EDFD-4147-B304-01871766F346}">
            <xm:f>Datos!$AO$2</xm:f>
            <x14:dxf>
              <fill>
                <patternFill>
                  <bgColor rgb="FF92D050"/>
                </patternFill>
              </fill>
            </x14:dxf>
          </x14:cfRule>
          <xm:sqref>AT102</xm:sqref>
        </x14:conditionalFormatting>
        <x14:conditionalFormatting xmlns:xm="http://schemas.microsoft.com/office/excel/2006/main">
          <x14:cfRule type="cellIs" priority="381" operator="equal" id="{DBEB90FF-979F-4B55-B537-00D8F7391FBB}">
            <xm:f>Datos!$AO$4</xm:f>
            <x14:dxf>
              <fill>
                <patternFill>
                  <bgColor theme="5" tint="0.39994506668294322"/>
                </patternFill>
              </fill>
            </x14:dxf>
          </x14:cfRule>
          <x14:cfRule type="cellIs" priority="382" operator="equal" id="{B0B13EE9-40E3-4F8E-99A3-A65C444C3801}">
            <xm:f>Datos!$AO$3</xm:f>
            <x14:dxf>
              <fill>
                <patternFill>
                  <bgColor rgb="FFFFFF00"/>
                </patternFill>
              </fill>
            </x14:dxf>
          </x14:cfRule>
          <x14:cfRule type="cellIs" priority="383" operator="equal" id="{5874670B-EB5A-4F6A-BFC7-81CA3005535D}">
            <xm:f>Datos!$AO2</xm:f>
            <x14:dxf>
              <fill>
                <patternFill>
                  <bgColor rgb="FF92D050"/>
                </patternFill>
              </fill>
            </x14:dxf>
          </x14:cfRule>
          <xm:sqref>AR86</xm:sqref>
        </x14:conditionalFormatting>
        <x14:conditionalFormatting xmlns:xm="http://schemas.microsoft.com/office/excel/2006/main">
          <x14:cfRule type="cellIs" priority="233" operator="equal" id="{1D373C99-EF71-49F9-8CAA-BDEF4DAABF1B}">
            <xm:f>Datos!$AO$4</xm:f>
            <x14:dxf>
              <fill>
                <patternFill>
                  <bgColor theme="5" tint="0.39994506668294322"/>
                </patternFill>
              </fill>
            </x14:dxf>
          </x14:cfRule>
          <x14:cfRule type="cellIs" priority="234" operator="equal" id="{65269BDE-5614-4CA1-A29D-CF98C08A4D30}">
            <xm:f>Datos!$AO$3</xm:f>
            <x14:dxf>
              <fill>
                <patternFill>
                  <bgColor rgb="FFFFFF00"/>
                </patternFill>
              </fill>
            </x14:dxf>
          </x14:cfRule>
          <x14:cfRule type="cellIs" priority="235" operator="equal" id="{71937B1F-05B8-4F00-83A8-0D8E7FE4F728}">
            <xm:f>Datos!$AO$2</xm:f>
            <x14:dxf>
              <fill>
                <patternFill>
                  <bgColor rgb="FF92D050"/>
                </patternFill>
              </fill>
            </x14:dxf>
          </x14:cfRule>
          <xm:sqref>AR87</xm:sqref>
        </x14:conditionalFormatting>
        <x14:conditionalFormatting xmlns:xm="http://schemas.microsoft.com/office/excel/2006/main">
          <x14:cfRule type="cellIs" priority="230" operator="equal" id="{137A309E-B7E5-48F9-972D-FB5B2CE0E4D0}">
            <xm:f>Datos!$AO$4</xm:f>
            <x14:dxf>
              <fill>
                <patternFill>
                  <bgColor theme="5" tint="0.39994506668294322"/>
                </patternFill>
              </fill>
            </x14:dxf>
          </x14:cfRule>
          <x14:cfRule type="cellIs" priority="231" operator="equal" id="{43D4E5E8-6069-451F-86BD-39B898BB80AD}">
            <xm:f>Datos!$AO$3</xm:f>
            <x14:dxf>
              <fill>
                <patternFill>
                  <bgColor rgb="FFFFFF00"/>
                </patternFill>
              </fill>
            </x14:dxf>
          </x14:cfRule>
          <x14:cfRule type="cellIs" priority="232" operator="equal" id="{5DFF7F66-169C-4745-9D36-5F9E4F7FFD9C}">
            <xm:f>Datos!$AO$2</xm:f>
            <x14:dxf>
              <fill>
                <patternFill>
                  <bgColor rgb="FF92D050"/>
                </patternFill>
              </fill>
            </x14:dxf>
          </x14:cfRule>
          <xm:sqref>AR88</xm:sqref>
        </x14:conditionalFormatting>
        <x14:conditionalFormatting xmlns:xm="http://schemas.microsoft.com/office/excel/2006/main">
          <x14:cfRule type="cellIs" priority="227" operator="equal" id="{F02C85BF-6AFF-4057-9FB9-46D9F560CA77}">
            <xm:f>Datos!$AO$4</xm:f>
            <x14:dxf>
              <fill>
                <patternFill>
                  <bgColor theme="5" tint="0.39994506668294322"/>
                </patternFill>
              </fill>
            </x14:dxf>
          </x14:cfRule>
          <x14:cfRule type="cellIs" priority="228" operator="equal" id="{2222A772-D844-431A-96F5-9FF84EB5BC64}">
            <xm:f>Datos!$AO$3</xm:f>
            <x14:dxf>
              <fill>
                <patternFill>
                  <bgColor rgb="FFFFFF00"/>
                </patternFill>
              </fill>
            </x14:dxf>
          </x14:cfRule>
          <x14:cfRule type="cellIs" priority="229" operator="equal" id="{A98BAFEA-FE10-4009-86E9-0FA061247005}">
            <xm:f>Datos!$AO$2</xm:f>
            <x14:dxf>
              <fill>
                <patternFill>
                  <bgColor rgb="FF92D050"/>
                </patternFill>
              </fill>
            </x14:dxf>
          </x14:cfRule>
          <xm:sqref>AR89</xm:sqref>
        </x14:conditionalFormatting>
        <x14:conditionalFormatting xmlns:xm="http://schemas.microsoft.com/office/excel/2006/main">
          <x14:cfRule type="cellIs" priority="224" operator="equal" id="{4A10527E-8726-4CB5-AA66-0043A05788DE}">
            <xm:f>Datos!$AO$4</xm:f>
            <x14:dxf>
              <fill>
                <patternFill>
                  <bgColor theme="5" tint="0.39994506668294322"/>
                </patternFill>
              </fill>
            </x14:dxf>
          </x14:cfRule>
          <x14:cfRule type="cellIs" priority="225" operator="equal" id="{A8F6463D-D162-491A-A390-4A35916E4615}">
            <xm:f>Datos!$AO$3</xm:f>
            <x14:dxf>
              <fill>
                <patternFill>
                  <bgColor rgb="FFFFFF00"/>
                </patternFill>
              </fill>
            </x14:dxf>
          </x14:cfRule>
          <x14:cfRule type="cellIs" priority="226" operator="equal" id="{76C8DE0D-AFC8-47E3-BECE-7D9B3B75CC98}">
            <xm:f>Datos!$AO$2</xm:f>
            <x14:dxf>
              <fill>
                <patternFill>
                  <bgColor rgb="FF92D050"/>
                </patternFill>
              </fill>
            </x14:dxf>
          </x14:cfRule>
          <xm:sqref>AR90</xm:sqref>
        </x14:conditionalFormatting>
        <x14:conditionalFormatting xmlns:xm="http://schemas.microsoft.com/office/excel/2006/main">
          <x14:cfRule type="cellIs" priority="221" operator="equal" id="{D7954BE3-CB17-4386-A2DC-EFFAB18DE199}">
            <xm:f>Datos!$AO$4</xm:f>
            <x14:dxf>
              <fill>
                <patternFill>
                  <bgColor theme="5" tint="0.39994506668294322"/>
                </patternFill>
              </fill>
            </x14:dxf>
          </x14:cfRule>
          <x14:cfRule type="cellIs" priority="222" operator="equal" id="{45262A46-42DC-41CB-8856-A785426A3B82}">
            <xm:f>Datos!$AO$3</xm:f>
            <x14:dxf>
              <fill>
                <patternFill>
                  <bgColor rgb="FFFFFF00"/>
                </patternFill>
              </fill>
            </x14:dxf>
          </x14:cfRule>
          <x14:cfRule type="cellIs" priority="223" operator="equal" id="{3BA5E30E-D019-4F27-B2AA-146DCEA048D3}">
            <xm:f>Datos!$AO$2</xm:f>
            <x14:dxf>
              <fill>
                <patternFill>
                  <bgColor rgb="FF92D050"/>
                </patternFill>
              </fill>
            </x14:dxf>
          </x14:cfRule>
          <xm:sqref>AR91</xm:sqref>
        </x14:conditionalFormatting>
        <x14:conditionalFormatting xmlns:xm="http://schemas.microsoft.com/office/excel/2006/main">
          <x14:cfRule type="cellIs" priority="218" operator="equal" id="{CFC9D0BC-2FF5-422C-AB70-A1FE19A81D85}">
            <xm:f>Datos!$AO$4</xm:f>
            <x14:dxf>
              <fill>
                <patternFill>
                  <bgColor theme="5" tint="0.39994506668294322"/>
                </patternFill>
              </fill>
            </x14:dxf>
          </x14:cfRule>
          <x14:cfRule type="cellIs" priority="219" operator="equal" id="{CBC0A326-A8E3-427C-B2F8-2251A9CE321A}">
            <xm:f>Datos!$AO$3</xm:f>
            <x14:dxf>
              <fill>
                <patternFill>
                  <bgColor rgb="FFFFFF00"/>
                </patternFill>
              </fill>
            </x14:dxf>
          </x14:cfRule>
          <x14:cfRule type="cellIs" priority="220" operator="equal" id="{00E65F49-35FC-48B7-A730-1917B338ECB8}">
            <xm:f>Datos!$AO$2</xm:f>
            <x14:dxf>
              <fill>
                <patternFill>
                  <bgColor rgb="FF92D050"/>
                </patternFill>
              </fill>
            </x14:dxf>
          </x14:cfRule>
          <xm:sqref>AR92</xm:sqref>
        </x14:conditionalFormatting>
        <x14:conditionalFormatting xmlns:xm="http://schemas.microsoft.com/office/excel/2006/main">
          <x14:cfRule type="cellIs" priority="215" operator="equal" id="{5238CBDB-91F2-4C8A-96A3-511E8A5B7B59}">
            <xm:f>Datos!$AO$4</xm:f>
            <x14:dxf>
              <fill>
                <patternFill>
                  <bgColor theme="5" tint="0.39994506668294322"/>
                </patternFill>
              </fill>
            </x14:dxf>
          </x14:cfRule>
          <x14:cfRule type="cellIs" priority="216" operator="equal" id="{165DDBDF-61C7-474F-A7BC-79D8C2A42238}">
            <xm:f>Datos!$AO$3</xm:f>
            <x14:dxf>
              <fill>
                <patternFill>
                  <bgColor rgb="FFFFFF00"/>
                </patternFill>
              </fill>
            </x14:dxf>
          </x14:cfRule>
          <x14:cfRule type="cellIs" priority="217" operator="equal" id="{980AA1B1-2D6D-49B5-A800-9574FBC31DB6}">
            <xm:f>Datos!$AO$2</xm:f>
            <x14:dxf>
              <fill>
                <patternFill>
                  <bgColor rgb="FF92D050"/>
                </patternFill>
              </fill>
            </x14:dxf>
          </x14:cfRule>
          <xm:sqref>AR93</xm:sqref>
        </x14:conditionalFormatting>
        <x14:conditionalFormatting xmlns:xm="http://schemas.microsoft.com/office/excel/2006/main">
          <x14:cfRule type="cellIs" priority="212" operator="equal" id="{40C6E1F8-D71D-45F1-8786-DB3273EC4815}">
            <xm:f>Datos!$AO$4</xm:f>
            <x14:dxf>
              <fill>
                <patternFill>
                  <bgColor theme="5" tint="0.39994506668294322"/>
                </patternFill>
              </fill>
            </x14:dxf>
          </x14:cfRule>
          <x14:cfRule type="cellIs" priority="213" operator="equal" id="{1E4AB8E2-9187-426F-8594-690D4830DC36}">
            <xm:f>Datos!$AO$3</xm:f>
            <x14:dxf>
              <fill>
                <patternFill>
                  <bgColor rgb="FFFFFF00"/>
                </patternFill>
              </fill>
            </x14:dxf>
          </x14:cfRule>
          <x14:cfRule type="cellIs" priority="214" operator="equal" id="{AE98D383-8497-4ED3-9C5E-E13DEE014140}">
            <xm:f>Datos!$AO$2</xm:f>
            <x14:dxf>
              <fill>
                <patternFill>
                  <bgColor rgb="FF92D050"/>
                </patternFill>
              </fill>
            </x14:dxf>
          </x14:cfRule>
          <xm:sqref>AR94</xm:sqref>
        </x14:conditionalFormatting>
        <x14:conditionalFormatting xmlns:xm="http://schemas.microsoft.com/office/excel/2006/main">
          <x14:cfRule type="cellIs" priority="209" operator="equal" id="{A68C132C-93D1-4E8B-9F8F-4087B691728D}">
            <xm:f>Datos!$AO$4</xm:f>
            <x14:dxf>
              <fill>
                <patternFill>
                  <bgColor theme="5" tint="0.39994506668294322"/>
                </patternFill>
              </fill>
            </x14:dxf>
          </x14:cfRule>
          <x14:cfRule type="cellIs" priority="210" operator="equal" id="{57827BD7-41E9-490B-968D-3F4E85149BEF}">
            <xm:f>Datos!$AO$3</xm:f>
            <x14:dxf>
              <fill>
                <patternFill>
                  <bgColor rgb="FFFFFF00"/>
                </patternFill>
              </fill>
            </x14:dxf>
          </x14:cfRule>
          <x14:cfRule type="cellIs" priority="211" operator="equal" id="{8FDFAA06-D205-4384-9B50-35D60669E6EC}">
            <xm:f>Datos!$AO$2</xm:f>
            <x14:dxf>
              <fill>
                <patternFill>
                  <bgColor rgb="FF92D050"/>
                </patternFill>
              </fill>
            </x14:dxf>
          </x14:cfRule>
          <xm:sqref>AR95</xm:sqref>
        </x14:conditionalFormatting>
        <x14:conditionalFormatting xmlns:xm="http://schemas.microsoft.com/office/excel/2006/main">
          <x14:cfRule type="cellIs" priority="206" operator="equal" id="{DCA05577-0393-48B9-820B-9B5CE0D2EF87}">
            <xm:f>Datos!$AO$4</xm:f>
            <x14:dxf>
              <fill>
                <patternFill>
                  <bgColor theme="5" tint="0.39994506668294322"/>
                </patternFill>
              </fill>
            </x14:dxf>
          </x14:cfRule>
          <x14:cfRule type="cellIs" priority="207" operator="equal" id="{252FBAFF-589F-4C38-A366-C4EDA47A9908}">
            <xm:f>Datos!$AO$3</xm:f>
            <x14:dxf>
              <fill>
                <patternFill>
                  <bgColor rgb="FFFFFF00"/>
                </patternFill>
              </fill>
            </x14:dxf>
          </x14:cfRule>
          <x14:cfRule type="cellIs" priority="208" operator="equal" id="{BAA8BF3B-538C-4219-81A0-FE750C080307}">
            <xm:f>Datos!$AO$2</xm:f>
            <x14:dxf>
              <fill>
                <patternFill>
                  <bgColor rgb="FF92D050"/>
                </patternFill>
              </fill>
            </x14:dxf>
          </x14:cfRule>
          <xm:sqref>AT86</xm:sqref>
        </x14:conditionalFormatting>
        <x14:conditionalFormatting xmlns:xm="http://schemas.microsoft.com/office/excel/2006/main">
          <x14:cfRule type="cellIs" priority="203" operator="equal" id="{59C03E76-6A6C-4EFD-AB16-03C29ECD1B4A}">
            <xm:f>Datos!$AO$4</xm:f>
            <x14:dxf>
              <fill>
                <patternFill>
                  <bgColor theme="5" tint="0.39994506668294322"/>
                </patternFill>
              </fill>
            </x14:dxf>
          </x14:cfRule>
          <x14:cfRule type="cellIs" priority="204" operator="equal" id="{A72B1589-65E4-4CEB-98A4-88C8394A71E3}">
            <xm:f>Datos!$AO$3</xm:f>
            <x14:dxf>
              <fill>
                <patternFill>
                  <bgColor rgb="FFFFFF00"/>
                </patternFill>
              </fill>
            </x14:dxf>
          </x14:cfRule>
          <x14:cfRule type="cellIs" priority="205" operator="equal" id="{F6DC2CE7-377C-4B2F-9219-B1D738C7B9CB}">
            <xm:f>Datos!$AO$2</xm:f>
            <x14:dxf>
              <fill>
                <patternFill>
                  <bgColor rgb="FF92D050"/>
                </patternFill>
              </fill>
            </x14:dxf>
          </x14:cfRule>
          <xm:sqref>AT88</xm:sqref>
        </x14:conditionalFormatting>
        <x14:conditionalFormatting xmlns:xm="http://schemas.microsoft.com/office/excel/2006/main">
          <x14:cfRule type="cellIs" priority="200" operator="equal" id="{74D7B586-07F3-4B29-A69D-B130D5B19969}">
            <xm:f>Datos!$AO$4</xm:f>
            <x14:dxf>
              <fill>
                <patternFill>
                  <bgColor theme="5" tint="0.39994506668294322"/>
                </patternFill>
              </fill>
            </x14:dxf>
          </x14:cfRule>
          <x14:cfRule type="cellIs" priority="201" operator="equal" id="{8968D983-1625-41FB-BB07-2DFF78EE91CC}">
            <xm:f>Datos!$AO$3</xm:f>
            <x14:dxf>
              <fill>
                <patternFill>
                  <bgColor rgb="FFFFFF00"/>
                </patternFill>
              </fill>
            </x14:dxf>
          </x14:cfRule>
          <x14:cfRule type="cellIs" priority="202" operator="equal" id="{E0866FCC-5157-4982-B24B-3C27BF051D1A}">
            <xm:f>Datos!$AO$2</xm:f>
            <x14:dxf>
              <fill>
                <patternFill>
                  <bgColor rgb="FF92D050"/>
                </patternFill>
              </fill>
            </x14:dxf>
          </x14:cfRule>
          <xm:sqref>AT89</xm:sqref>
        </x14:conditionalFormatting>
        <x14:conditionalFormatting xmlns:xm="http://schemas.microsoft.com/office/excel/2006/main">
          <x14:cfRule type="cellIs" priority="197" operator="equal" id="{FE6E4ECD-F082-434F-B172-80E1D1AE27F3}">
            <xm:f>Datos!$AO$4</xm:f>
            <x14:dxf>
              <fill>
                <patternFill>
                  <bgColor theme="5" tint="0.39994506668294322"/>
                </patternFill>
              </fill>
            </x14:dxf>
          </x14:cfRule>
          <x14:cfRule type="cellIs" priority="198" operator="equal" id="{A0F92287-534C-4E63-89B6-66EC718A354B}">
            <xm:f>Datos!$AO$3</xm:f>
            <x14:dxf>
              <fill>
                <patternFill>
                  <bgColor rgb="FFFFFF00"/>
                </patternFill>
              </fill>
            </x14:dxf>
          </x14:cfRule>
          <x14:cfRule type="cellIs" priority="199" operator="equal" id="{2A5E3D63-C6FC-46B0-91C1-406344572E72}">
            <xm:f>Datos!$AO$2</xm:f>
            <x14:dxf>
              <fill>
                <patternFill>
                  <bgColor rgb="FF92D050"/>
                </patternFill>
              </fill>
            </x14:dxf>
          </x14:cfRule>
          <xm:sqref>AT90</xm:sqref>
        </x14:conditionalFormatting>
        <x14:conditionalFormatting xmlns:xm="http://schemas.microsoft.com/office/excel/2006/main">
          <x14:cfRule type="cellIs" priority="194" operator="equal" id="{232D1A94-F25D-4A9E-B0EF-F4A73B342EEE}">
            <xm:f>Datos!$AO$4</xm:f>
            <x14:dxf>
              <fill>
                <patternFill>
                  <bgColor theme="5" tint="0.39994506668294322"/>
                </patternFill>
              </fill>
            </x14:dxf>
          </x14:cfRule>
          <x14:cfRule type="cellIs" priority="195" operator="equal" id="{3891E80C-6AEC-43AA-BE9D-4BF99CAB1442}">
            <xm:f>Datos!$AO$3</xm:f>
            <x14:dxf>
              <fill>
                <patternFill>
                  <bgColor rgb="FFFFFF00"/>
                </patternFill>
              </fill>
            </x14:dxf>
          </x14:cfRule>
          <x14:cfRule type="cellIs" priority="196" operator="equal" id="{569881A5-CA1E-4A5D-B170-29E8B6BD9DCA}">
            <xm:f>Datos!$AO$2</xm:f>
            <x14:dxf>
              <fill>
                <patternFill>
                  <bgColor rgb="FF92D050"/>
                </patternFill>
              </fill>
            </x14:dxf>
          </x14:cfRule>
          <xm:sqref>AT91</xm:sqref>
        </x14:conditionalFormatting>
        <x14:conditionalFormatting xmlns:xm="http://schemas.microsoft.com/office/excel/2006/main">
          <x14:cfRule type="cellIs" priority="191" operator="equal" id="{306D4951-0545-4895-B807-0BE93C84FC45}">
            <xm:f>Datos!$AO$4</xm:f>
            <x14:dxf>
              <fill>
                <patternFill>
                  <bgColor theme="5" tint="0.39994506668294322"/>
                </patternFill>
              </fill>
            </x14:dxf>
          </x14:cfRule>
          <x14:cfRule type="cellIs" priority="192" operator="equal" id="{3DF8882C-31FC-4239-84AA-FD7E927BBD02}">
            <xm:f>Datos!$AO$3</xm:f>
            <x14:dxf>
              <fill>
                <patternFill>
                  <bgColor rgb="FFFFFF00"/>
                </patternFill>
              </fill>
            </x14:dxf>
          </x14:cfRule>
          <x14:cfRule type="cellIs" priority="193" operator="equal" id="{CA18F3B7-72A5-4B8B-8CEC-82195DC15D7E}">
            <xm:f>Datos!$AO$2</xm:f>
            <x14:dxf>
              <fill>
                <patternFill>
                  <bgColor rgb="FF92D050"/>
                </patternFill>
              </fill>
            </x14:dxf>
          </x14:cfRule>
          <xm:sqref>AT92</xm:sqref>
        </x14:conditionalFormatting>
        <x14:conditionalFormatting xmlns:xm="http://schemas.microsoft.com/office/excel/2006/main">
          <x14:cfRule type="cellIs" priority="188" operator="equal" id="{1366E9F9-ADC1-44B6-90D5-382EB61149E3}">
            <xm:f>Datos!$AO$4</xm:f>
            <x14:dxf>
              <fill>
                <patternFill>
                  <bgColor theme="5" tint="0.39994506668294322"/>
                </patternFill>
              </fill>
            </x14:dxf>
          </x14:cfRule>
          <x14:cfRule type="cellIs" priority="189" operator="equal" id="{2524C6B8-728E-430E-BCCD-1DB3968161D8}">
            <xm:f>Datos!$AO$3</xm:f>
            <x14:dxf>
              <fill>
                <patternFill>
                  <bgColor rgb="FFFFFF00"/>
                </patternFill>
              </fill>
            </x14:dxf>
          </x14:cfRule>
          <x14:cfRule type="cellIs" priority="190" operator="equal" id="{ADC3F441-F7A0-432F-AB7D-7AEB32A9A98E}">
            <xm:f>Datos!$AO$2</xm:f>
            <x14:dxf>
              <fill>
                <patternFill>
                  <bgColor rgb="FF92D050"/>
                </patternFill>
              </fill>
            </x14:dxf>
          </x14:cfRule>
          <xm:sqref>AT93</xm:sqref>
        </x14:conditionalFormatting>
        <x14:conditionalFormatting xmlns:xm="http://schemas.microsoft.com/office/excel/2006/main">
          <x14:cfRule type="cellIs" priority="185" operator="equal" id="{BE8E481B-96AC-4045-A7DF-8733B2BF6A7E}">
            <xm:f>Datos!$AO$4</xm:f>
            <x14:dxf>
              <fill>
                <patternFill>
                  <bgColor theme="5" tint="0.39994506668294322"/>
                </patternFill>
              </fill>
            </x14:dxf>
          </x14:cfRule>
          <x14:cfRule type="cellIs" priority="186" operator="equal" id="{ABB4DE70-322C-4EDF-8CE6-1A210F668C24}">
            <xm:f>Datos!$AO$3</xm:f>
            <x14:dxf>
              <fill>
                <patternFill>
                  <bgColor rgb="FFFFFF00"/>
                </patternFill>
              </fill>
            </x14:dxf>
          </x14:cfRule>
          <x14:cfRule type="cellIs" priority="187" operator="equal" id="{63FB2D55-37F1-4E6C-8517-8DC8FF6DE742}">
            <xm:f>Datos!$AO$2</xm:f>
            <x14:dxf>
              <fill>
                <patternFill>
                  <bgColor rgb="FF92D050"/>
                </patternFill>
              </fill>
            </x14:dxf>
          </x14:cfRule>
          <xm:sqref>AT94</xm:sqref>
        </x14:conditionalFormatting>
        <x14:conditionalFormatting xmlns:xm="http://schemas.microsoft.com/office/excel/2006/main">
          <x14:cfRule type="cellIs" priority="182" operator="equal" id="{23636B22-4402-4E24-ACF9-27F7B700183B}">
            <xm:f>Datos!$AO$4</xm:f>
            <x14:dxf>
              <fill>
                <patternFill>
                  <bgColor theme="5" tint="0.39994506668294322"/>
                </patternFill>
              </fill>
            </x14:dxf>
          </x14:cfRule>
          <x14:cfRule type="cellIs" priority="183" operator="equal" id="{3B26CAA1-AFCC-41CD-B1F5-8A64A6A6E82B}">
            <xm:f>Datos!$AO$3</xm:f>
            <x14:dxf>
              <fill>
                <patternFill>
                  <bgColor rgb="FFFFFF00"/>
                </patternFill>
              </fill>
            </x14:dxf>
          </x14:cfRule>
          <x14:cfRule type="cellIs" priority="184" operator="equal" id="{78B56F7C-C7BC-4A3A-A758-4F4B3660FF79}">
            <xm:f>Datos!$AO$2</xm:f>
            <x14:dxf>
              <fill>
                <patternFill>
                  <bgColor rgb="FF92D050"/>
                </patternFill>
              </fill>
            </x14:dxf>
          </x14:cfRule>
          <xm:sqref>AT95</xm:sqref>
        </x14:conditionalFormatting>
        <x14:conditionalFormatting xmlns:xm="http://schemas.microsoft.com/office/excel/2006/main">
          <x14:cfRule type="cellIs" priority="179" operator="equal" id="{517BDC48-3C62-4FBB-8061-E36279DF4153}">
            <xm:f>Datos!$AO$2</xm:f>
            <x14:dxf>
              <fill>
                <patternFill>
                  <bgColor rgb="FF92D050"/>
                </patternFill>
              </fill>
            </x14:dxf>
          </x14:cfRule>
          <x14:cfRule type="cellIs" priority="180" operator="equal" id="{2E22AD14-F56F-4EE4-A43B-966D51196A17}">
            <xm:f>Datos!$AO$4</xm:f>
            <x14:dxf>
              <fill>
                <patternFill>
                  <bgColor theme="5" tint="0.39994506668294322"/>
                </patternFill>
              </fill>
            </x14:dxf>
          </x14:cfRule>
          <x14:cfRule type="cellIs" priority="181" operator="equal" id="{D1191F65-C9E5-46E1-8786-6606F769EFCA}">
            <xm:f>Datos!$AO$3</xm:f>
            <x14:dxf>
              <fill>
                <patternFill>
                  <bgColor rgb="FFFFFF00"/>
                </patternFill>
              </fill>
            </x14:dxf>
          </x14:cfRule>
          <xm:sqref>AL102</xm:sqref>
        </x14:conditionalFormatting>
        <x14:conditionalFormatting xmlns:xm="http://schemas.microsoft.com/office/excel/2006/main">
          <x14:cfRule type="cellIs" priority="176" operator="equal" id="{E9048BEC-E1C8-4F18-8C6C-1412931B678D}">
            <xm:f>Datos!$AO$2</xm:f>
            <x14:dxf>
              <fill>
                <patternFill>
                  <bgColor rgb="FF92D050"/>
                </patternFill>
              </fill>
            </x14:dxf>
          </x14:cfRule>
          <x14:cfRule type="cellIs" priority="177" operator="equal" id="{5242DF07-91A1-4927-8822-628E5F0065A3}">
            <xm:f>Datos!$AO$4</xm:f>
            <x14:dxf>
              <fill>
                <patternFill>
                  <bgColor theme="5" tint="0.39994506668294322"/>
                </patternFill>
              </fill>
            </x14:dxf>
          </x14:cfRule>
          <x14:cfRule type="cellIs" priority="178" operator="equal" id="{248B9328-FF10-4C38-BDCD-CAD107668157}">
            <xm:f>Datos!$AO$3</xm:f>
            <x14:dxf>
              <fill>
                <patternFill>
                  <bgColor rgb="FFFFFF00"/>
                </patternFill>
              </fill>
            </x14:dxf>
          </x14:cfRule>
          <xm:sqref>AL103</xm:sqref>
        </x14:conditionalFormatting>
        <x14:conditionalFormatting xmlns:xm="http://schemas.microsoft.com/office/excel/2006/main">
          <x14:cfRule type="cellIs" priority="173" operator="equal" id="{37AA7A39-B9FD-4890-9DED-28F6A98A6E4B}">
            <xm:f>Datos!$AO$2</xm:f>
            <x14:dxf>
              <fill>
                <patternFill>
                  <bgColor rgb="FF92D050"/>
                </patternFill>
              </fill>
            </x14:dxf>
          </x14:cfRule>
          <x14:cfRule type="cellIs" priority="174" operator="equal" id="{09FF9EB8-7B90-4C3A-B25C-3CF55A9FFAA0}">
            <xm:f>Datos!$AO$4</xm:f>
            <x14:dxf>
              <fill>
                <patternFill>
                  <bgColor theme="5" tint="0.39994506668294322"/>
                </patternFill>
              </fill>
            </x14:dxf>
          </x14:cfRule>
          <x14:cfRule type="cellIs" priority="175" operator="equal" id="{E475D44B-0AFE-4BA9-ACFE-6B7EE3C8C167}">
            <xm:f>Datos!$AO$3</xm:f>
            <x14:dxf>
              <fill>
                <patternFill>
                  <bgColor rgb="FFFFFF00"/>
                </patternFill>
              </fill>
            </x14:dxf>
          </x14:cfRule>
          <xm:sqref>AL104</xm:sqref>
        </x14:conditionalFormatting>
        <x14:conditionalFormatting xmlns:xm="http://schemas.microsoft.com/office/excel/2006/main">
          <x14:cfRule type="cellIs" priority="170" operator="equal" id="{E8A0B7EE-597F-4556-B7D7-2EBD981FB403}">
            <xm:f>Datos!$AO$2</xm:f>
            <x14:dxf>
              <fill>
                <patternFill>
                  <bgColor rgb="FF92D050"/>
                </patternFill>
              </fill>
            </x14:dxf>
          </x14:cfRule>
          <x14:cfRule type="cellIs" priority="171" operator="equal" id="{8B4932E2-D32E-437C-880E-E9DA5390ABE0}">
            <xm:f>Datos!$AO$4</xm:f>
            <x14:dxf>
              <fill>
                <patternFill>
                  <bgColor theme="5" tint="0.39994506668294322"/>
                </patternFill>
              </fill>
            </x14:dxf>
          </x14:cfRule>
          <x14:cfRule type="cellIs" priority="172" operator="equal" id="{B1F5A5CC-2B73-4EBF-8B4E-F16E651E5473}">
            <xm:f>Datos!$AO$3</xm:f>
            <x14:dxf>
              <fill>
                <patternFill>
                  <bgColor rgb="FFFFFF00"/>
                </patternFill>
              </fill>
            </x14:dxf>
          </x14:cfRule>
          <xm:sqref>AL105</xm:sqref>
        </x14:conditionalFormatting>
        <x14:conditionalFormatting xmlns:xm="http://schemas.microsoft.com/office/excel/2006/main">
          <x14:cfRule type="cellIs" priority="167" operator="equal" id="{039FA730-5B8D-438D-8E4E-EC7C5FBC6B54}">
            <xm:f>Datos!$AO$2</xm:f>
            <x14:dxf>
              <fill>
                <patternFill>
                  <bgColor rgb="FF92D050"/>
                </patternFill>
              </fill>
            </x14:dxf>
          </x14:cfRule>
          <x14:cfRule type="cellIs" priority="168" operator="equal" id="{E3756012-0D47-4545-A2CF-6604EEE6CCE3}">
            <xm:f>Datos!$AO$4</xm:f>
            <x14:dxf>
              <fill>
                <patternFill>
                  <bgColor theme="5" tint="0.39994506668294322"/>
                </patternFill>
              </fill>
            </x14:dxf>
          </x14:cfRule>
          <x14:cfRule type="cellIs" priority="169" operator="equal" id="{792D412C-4004-432E-A61B-248E0349745E}">
            <xm:f>Datos!$AO$3</xm:f>
            <x14:dxf>
              <fill>
                <patternFill>
                  <bgColor rgb="FFFFFF00"/>
                </patternFill>
              </fill>
            </x14:dxf>
          </x14:cfRule>
          <xm:sqref>AL106</xm:sqref>
        </x14:conditionalFormatting>
        <x14:conditionalFormatting xmlns:xm="http://schemas.microsoft.com/office/excel/2006/main">
          <x14:cfRule type="cellIs" priority="164" operator="equal" id="{D53DEEF2-F760-4884-B3C6-5AC74E5DFB1D}">
            <xm:f>Datos!$AO$2</xm:f>
            <x14:dxf>
              <fill>
                <patternFill>
                  <bgColor rgb="FF92D050"/>
                </patternFill>
              </fill>
            </x14:dxf>
          </x14:cfRule>
          <x14:cfRule type="cellIs" priority="165" operator="equal" id="{A6094CD7-3D29-46B6-A038-669FA0EB768E}">
            <xm:f>Datos!$AO$4</xm:f>
            <x14:dxf>
              <fill>
                <patternFill>
                  <bgColor theme="5" tint="0.39994506668294322"/>
                </patternFill>
              </fill>
            </x14:dxf>
          </x14:cfRule>
          <x14:cfRule type="cellIs" priority="166" operator="equal" id="{C89FA6EC-9A21-4FB6-B5C8-94FF53782A63}">
            <xm:f>Datos!$AO$3</xm:f>
            <x14:dxf>
              <fill>
                <patternFill>
                  <bgColor rgb="FFFFFF00"/>
                </patternFill>
              </fill>
            </x14:dxf>
          </x14:cfRule>
          <xm:sqref>AL107</xm:sqref>
        </x14:conditionalFormatting>
        <x14:conditionalFormatting xmlns:xm="http://schemas.microsoft.com/office/excel/2006/main">
          <x14:cfRule type="cellIs" priority="161" operator="equal" id="{5986D565-0FAF-4A8A-933E-C986FB9B3A7C}">
            <xm:f>Datos!$AO$2</xm:f>
            <x14:dxf>
              <fill>
                <patternFill>
                  <bgColor rgb="FF92D050"/>
                </patternFill>
              </fill>
            </x14:dxf>
          </x14:cfRule>
          <x14:cfRule type="cellIs" priority="162" operator="equal" id="{7BE533F8-334C-4C50-9C79-9C9131294042}">
            <xm:f>Datos!$AO$4</xm:f>
            <x14:dxf>
              <fill>
                <patternFill>
                  <bgColor theme="5" tint="0.39994506668294322"/>
                </patternFill>
              </fill>
            </x14:dxf>
          </x14:cfRule>
          <x14:cfRule type="cellIs" priority="163" operator="equal" id="{F2C9BE38-4DB6-40A1-A071-0596D50DC518}">
            <xm:f>Datos!$AO$3</xm:f>
            <x14:dxf>
              <fill>
                <patternFill>
                  <bgColor rgb="FFFFFF00"/>
                </patternFill>
              </fill>
            </x14:dxf>
          </x14:cfRule>
          <xm:sqref>AL108</xm:sqref>
        </x14:conditionalFormatting>
        <x14:conditionalFormatting xmlns:xm="http://schemas.microsoft.com/office/excel/2006/main">
          <x14:cfRule type="cellIs" priority="158" operator="equal" id="{B9461703-2E28-4A4D-B9D1-F924DD1D87E6}">
            <xm:f>Datos!$AO$2</xm:f>
            <x14:dxf>
              <fill>
                <patternFill>
                  <bgColor rgb="FF92D050"/>
                </patternFill>
              </fill>
            </x14:dxf>
          </x14:cfRule>
          <x14:cfRule type="cellIs" priority="159" operator="equal" id="{25ABEC67-2A04-46F6-954B-1BA2F001CA73}">
            <xm:f>Datos!$AO$4</xm:f>
            <x14:dxf>
              <fill>
                <patternFill>
                  <bgColor theme="5" tint="0.39994506668294322"/>
                </patternFill>
              </fill>
            </x14:dxf>
          </x14:cfRule>
          <x14:cfRule type="cellIs" priority="160" operator="equal" id="{8B56FD3E-ED34-42E1-9FBA-581A6B38F555}">
            <xm:f>Datos!$AO$3</xm:f>
            <x14:dxf>
              <fill>
                <patternFill>
                  <bgColor rgb="FFFFFF00"/>
                </patternFill>
              </fill>
            </x14:dxf>
          </x14:cfRule>
          <xm:sqref>AL109</xm:sqref>
        </x14:conditionalFormatting>
        <x14:conditionalFormatting xmlns:xm="http://schemas.microsoft.com/office/excel/2006/main">
          <x14:cfRule type="cellIs" priority="155" operator="equal" id="{4A1E2B84-1911-41BA-8AD8-9EE2CB659DA4}">
            <xm:f>Datos!$AO$2</xm:f>
            <x14:dxf>
              <fill>
                <patternFill>
                  <bgColor rgb="FF92D050"/>
                </patternFill>
              </fill>
            </x14:dxf>
          </x14:cfRule>
          <x14:cfRule type="cellIs" priority="156" operator="equal" id="{73F3A96E-521E-405E-B968-522EDB8A7F4B}">
            <xm:f>Datos!$AO$4</xm:f>
            <x14:dxf>
              <fill>
                <patternFill>
                  <bgColor theme="5" tint="0.39994506668294322"/>
                </patternFill>
              </fill>
            </x14:dxf>
          </x14:cfRule>
          <x14:cfRule type="cellIs" priority="157" operator="equal" id="{B84BD761-4230-440D-9E57-4F4E0A25CA6D}">
            <xm:f>Datos!$AO$3</xm:f>
            <x14:dxf>
              <fill>
                <patternFill>
                  <bgColor rgb="FFFFFF00"/>
                </patternFill>
              </fill>
            </x14:dxf>
          </x14:cfRule>
          <xm:sqref>AL110</xm:sqref>
        </x14:conditionalFormatting>
        <x14:conditionalFormatting xmlns:xm="http://schemas.microsoft.com/office/excel/2006/main">
          <x14:cfRule type="cellIs" priority="149" operator="equal" id="{8791446E-AD5D-4F64-8E93-A29BB760A444}">
            <xm:f>Datos!$AO$4</xm:f>
            <x14:dxf>
              <fill>
                <patternFill>
                  <bgColor theme="5" tint="0.39994506668294322"/>
                </patternFill>
              </fill>
            </x14:dxf>
          </x14:cfRule>
          <x14:cfRule type="cellIs" priority="150" operator="equal" id="{0AA1C0F2-4482-48AD-B1D0-5074CDBAEA8D}">
            <xm:f>Datos!$AO$3</xm:f>
            <x14:dxf>
              <fill>
                <patternFill>
                  <bgColor rgb="FFFFFF00"/>
                </patternFill>
              </fill>
            </x14:dxf>
          </x14:cfRule>
          <x14:cfRule type="cellIs" priority="151" operator="equal" id="{A37A4D73-312F-43F0-B280-6FA5990AB51D}">
            <xm:f>Datos!$AO$2</xm:f>
            <x14:dxf>
              <fill>
                <patternFill>
                  <bgColor rgb="FF92D050"/>
                </patternFill>
              </fill>
            </x14:dxf>
          </x14:cfRule>
          <xm:sqref>AR103</xm:sqref>
        </x14:conditionalFormatting>
        <x14:conditionalFormatting xmlns:xm="http://schemas.microsoft.com/office/excel/2006/main">
          <x14:cfRule type="cellIs" priority="146" operator="equal" id="{4A231030-A17D-439E-8B9B-6B94178B7D29}">
            <xm:f>Datos!$AO$4</xm:f>
            <x14:dxf>
              <fill>
                <patternFill>
                  <bgColor theme="5" tint="0.39994506668294322"/>
                </patternFill>
              </fill>
            </x14:dxf>
          </x14:cfRule>
          <x14:cfRule type="cellIs" priority="147" operator="equal" id="{E2CD7A7F-453E-4513-9225-FE1DCA00B3FA}">
            <xm:f>Datos!$AO$3</xm:f>
            <x14:dxf>
              <fill>
                <patternFill>
                  <bgColor rgb="FFFFFF00"/>
                </patternFill>
              </fill>
            </x14:dxf>
          </x14:cfRule>
          <x14:cfRule type="cellIs" priority="148" operator="equal" id="{A8A16F0E-DFC2-412B-B562-5C40436474BB}">
            <xm:f>Datos!$AO$2</xm:f>
            <x14:dxf>
              <fill>
                <patternFill>
                  <bgColor rgb="FF92D050"/>
                </patternFill>
              </fill>
            </x14:dxf>
          </x14:cfRule>
          <xm:sqref>AR104</xm:sqref>
        </x14:conditionalFormatting>
        <x14:conditionalFormatting xmlns:xm="http://schemas.microsoft.com/office/excel/2006/main">
          <x14:cfRule type="cellIs" priority="143" operator="equal" id="{8529D33C-2CB3-47C4-8CC5-8FB247106F53}">
            <xm:f>Datos!$AO$4</xm:f>
            <x14:dxf>
              <fill>
                <patternFill>
                  <bgColor theme="5" tint="0.39994506668294322"/>
                </patternFill>
              </fill>
            </x14:dxf>
          </x14:cfRule>
          <x14:cfRule type="cellIs" priority="144" operator="equal" id="{070982B1-D372-466B-A10F-53852826C0E8}">
            <xm:f>Datos!$AO$3</xm:f>
            <x14:dxf>
              <fill>
                <patternFill>
                  <bgColor rgb="FFFFFF00"/>
                </patternFill>
              </fill>
            </x14:dxf>
          </x14:cfRule>
          <x14:cfRule type="cellIs" priority="145" operator="equal" id="{58DAB4B4-5DDB-413D-895D-431AA60F79F0}">
            <xm:f>Datos!$AO$2</xm:f>
            <x14:dxf>
              <fill>
                <patternFill>
                  <bgColor rgb="FF92D050"/>
                </patternFill>
              </fill>
            </x14:dxf>
          </x14:cfRule>
          <xm:sqref>AR105</xm:sqref>
        </x14:conditionalFormatting>
        <x14:conditionalFormatting xmlns:xm="http://schemas.microsoft.com/office/excel/2006/main">
          <x14:cfRule type="cellIs" priority="140" operator="equal" id="{70057942-6352-48D1-AC7C-701FC54D97B7}">
            <xm:f>Datos!$AO$4</xm:f>
            <x14:dxf>
              <fill>
                <patternFill>
                  <bgColor theme="5" tint="0.39994506668294322"/>
                </patternFill>
              </fill>
            </x14:dxf>
          </x14:cfRule>
          <x14:cfRule type="cellIs" priority="141" operator="equal" id="{53A9199B-2237-4A96-857D-D64469979E01}">
            <xm:f>Datos!$AO$3</xm:f>
            <x14:dxf>
              <fill>
                <patternFill>
                  <bgColor rgb="FFFFFF00"/>
                </patternFill>
              </fill>
            </x14:dxf>
          </x14:cfRule>
          <x14:cfRule type="cellIs" priority="142" operator="equal" id="{DB5E479B-DDE4-4333-8B8B-7A1014DA48B1}">
            <xm:f>Datos!$AO$2</xm:f>
            <x14:dxf>
              <fill>
                <patternFill>
                  <bgColor rgb="FF92D050"/>
                </patternFill>
              </fill>
            </x14:dxf>
          </x14:cfRule>
          <xm:sqref>AR106</xm:sqref>
        </x14:conditionalFormatting>
        <x14:conditionalFormatting xmlns:xm="http://schemas.microsoft.com/office/excel/2006/main">
          <x14:cfRule type="cellIs" priority="137" operator="equal" id="{58DDC92F-FF3C-4312-B7FB-DDE70B1EF1C8}">
            <xm:f>Datos!$AO$4</xm:f>
            <x14:dxf>
              <fill>
                <patternFill>
                  <bgColor theme="5" tint="0.39994506668294322"/>
                </patternFill>
              </fill>
            </x14:dxf>
          </x14:cfRule>
          <x14:cfRule type="cellIs" priority="138" operator="equal" id="{E48EF19F-3140-461E-ABA3-8440472E335A}">
            <xm:f>Datos!$AO$3</xm:f>
            <x14:dxf>
              <fill>
                <patternFill>
                  <bgColor rgb="FFFFFF00"/>
                </patternFill>
              </fill>
            </x14:dxf>
          </x14:cfRule>
          <x14:cfRule type="cellIs" priority="139" operator="equal" id="{F11C2A1F-CE00-4D92-BFB6-F3641600AA8B}">
            <xm:f>Datos!$AO$2</xm:f>
            <x14:dxf>
              <fill>
                <patternFill>
                  <bgColor rgb="FF92D050"/>
                </patternFill>
              </fill>
            </x14:dxf>
          </x14:cfRule>
          <xm:sqref>AR107</xm:sqref>
        </x14:conditionalFormatting>
        <x14:conditionalFormatting xmlns:xm="http://schemas.microsoft.com/office/excel/2006/main">
          <x14:cfRule type="cellIs" priority="134" operator="equal" id="{35318ED4-20D9-4AEF-B623-DFDA8FE1B4D7}">
            <xm:f>Datos!$AO$4</xm:f>
            <x14:dxf>
              <fill>
                <patternFill>
                  <bgColor theme="5" tint="0.39994506668294322"/>
                </patternFill>
              </fill>
            </x14:dxf>
          </x14:cfRule>
          <x14:cfRule type="cellIs" priority="135" operator="equal" id="{38038A8F-B7C9-46D7-B5D2-11BB2E1527AC}">
            <xm:f>Datos!$AO$3</xm:f>
            <x14:dxf>
              <fill>
                <patternFill>
                  <bgColor rgb="FFFFFF00"/>
                </patternFill>
              </fill>
            </x14:dxf>
          </x14:cfRule>
          <x14:cfRule type="cellIs" priority="136" operator="equal" id="{F9367C92-4A4D-417B-9D92-2F531BF46752}">
            <xm:f>Datos!$AO$2</xm:f>
            <x14:dxf>
              <fill>
                <patternFill>
                  <bgColor rgb="FF92D050"/>
                </patternFill>
              </fill>
            </x14:dxf>
          </x14:cfRule>
          <xm:sqref>AR108</xm:sqref>
        </x14:conditionalFormatting>
        <x14:conditionalFormatting xmlns:xm="http://schemas.microsoft.com/office/excel/2006/main">
          <x14:cfRule type="cellIs" priority="131" operator="equal" id="{8B1B8229-3CAC-40D9-93E0-60F482A461C1}">
            <xm:f>Datos!$AO$4</xm:f>
            <x14:dxf>
              <fill>
                <patternFill>
                  <bgColor theme="5" tint="0.39994506668294322"/>
                </patternFill>
              </fill>
            </x14:dxf>
          </x14:cfRule>
          <x14:cfRule type="cellIs" priority="132" operator="equal" id="{F8EC799E-4F05-4368-AD68-CF8666CED8C2}">
            <xm:f>Datos!$AO$3</xm:f>
            <x14:dxf>
              <fill>
                <patternFill>
                  <bgColor rgb="FFFFFF00"/>
                </patternFill>
              </fill>
            </x14:dxf>
          </x14:cfRule>
          <x14:cfRule type="cellIs" priority="133" operator="equal" id="{FC3DA863-FE97-43A9-B3DA-06F2847DBDE3}">
            <xm:f>Datos!$AO$2</xm:f>
            <x14:dxf>
              <fill>
                <patternFill>
                  <bgColor rgb="FF92D050"/>
                </patternFill>
              </fill>
            </x14:dxf>
          </x14:cfRule>
          <xm:sqref>AR109</xm:sqref>
        </x14:conditionalFormatting>
        <x14:conditionalFormatting xmlns:xm="http://schemas.microsoft.com/office/excel/2006/main">
          <x14:cfRule type="cellIs" priority="128" operator="equal" id="{3873DF41-ABA0-4F58-B603-D15F1AAE3D1A}">
            <xm:f>Datos!$AO$4</xm:f>
            <x14:dxf>
              <fill>
                <patternFill>
                  <bgColor theme="5" tint="0.39994506668294322"/>
                </patternFill>
              </fill>
            </x14:dxf>
          </x14:cfRule>
          <x14:cfRule type="cellIs" priority="129" operator="equal" id="{95D52DD6-3986-4588-ACBA-17BD84CE372D}">
            <xm:f>Datos!$AO$3</xm:f>
            <x14:dxf>
              <fill>
                <patternFill>
                  <bgColor rgb="FFFFFF00"/>
                </patternFill>
              </fill>
            </x14:dxf>
          </x14:cfRule>
          <x14:cfRule type="cellIs" priority="130" operator="equal" id="{F5922935-03C7-45CA-8F87-3E543436A47B}">
            <xm:f>Datos!$AO$2</xm:f>
            <x14:dxf>
              <fill>
                <patternFill>
                  <bgColor rgb="FF92D050"/>
                </patternFill>
              </fill>
            </x14:dxf>
          </x14:cfRule>
          <xm:sqref>AR110</xm:sqref>
        </x14:conditionalFormatting>
        <x14:conditionalFormatting xmlns:xm="http://schemas.microsoft.com/office/excel/2006/main">
          <x14:cfRule type="cellIs" priority="122" operator="equal" id="{F306EFA8-91BA-467E-A45A-68BA19205C4B}">
            <xm:f>Datos!$AO$4</xm:f>
            <x14:dxf>
              <fill>
                <patternFill>
                  <bgColor theme="5" tint="0.39994506668294322"/>
                </patternFill>
              </fill>
            </x14:dxf>
          </x14:cfRule>
          <x14:cfRule type="cellIs" priority="123" operator="equal" id="{24A57E74-0DAA-4525-9234-2BAB4322F359}">
            <xm:f>Datos!$AO$3</xm:f>
            <x14:dxf>
              <fill>
                <patternFill>
                  <bgColor rgb="FFFFFF00"/>
                </patternFill>
              </fill>
            </x14:dxf>
          </x14:cfRule>
          <x14:cfRule type="cellIs" priority="124" operator="equal" id="{8D1C417D-622F-4ED9-B2CC-33D8AF6204FA}">
            <xm:f>Datos!$AO$2</xm:f>
            <x14:dxf>
              <fill>
                <patternFill>
                  <bgColor rgb="FF92D050"/>
                </patternFill>
              </fill>
            </x14:dxf>
          </x14:cfRule>
          <xm:sqref>AT103</xm:sqref>
        </x14:conditionalFormatting>
        <x14:conditionalFormatting xmlns:xm="http://schemas.microsoft.com/office/excel/2006/main">
          <x14:cfRule type="cellIs" priority="119" operator="equal" id="{7E862249-5A46-4439-86BD-7C736E48819C}">
            <xm:f>Datos!$AO$4</xm:f>
            <x14:dxf>
              <fill>
                <patternFill>
                  <bgColor theme="5" tint="0.39994506668294322"/>
                </patternFill>
              </fill>
            </x14:dxf>
          </x14:cfRule>
          <x14:cfRule type="cellIs" priority="120" operator="equal" id="{37BFCE3A-863C-4D8F-A1FA-7E1088055C83}">
            <xm:f>Datos!$AO$3</xm:f>
            <x14:dxf>
              <fill>
                <patternFill>
                  <bgColor rgb="FFFFFF00"/>
                </patternFill>
              </fill>
            </x14:dxf>
          </x14:cfRule>
          <x14:cfRule type="cellIs" priority="121" operator="equal" id="{CB7E11C6-3F66-486E-A1AC-3A150A5B5110}">
            <xm:f>Datos!$AO$2</xm:f>
            <x14:dxf>
              <fill>
                <patternFill>
                  <bgColor rgb="FF92D050"/>
                </patternFill>
              </fill>
            </x14:dxf>
          </x14:cfRule>
          <xm:sqref>AT104</xm:sqref>
        </x14:conditionalFormatting>
        <x14:conditionalFormatting xmlns:xm="http://schemas.microsoft.com/office/excel/2006/main">
          <x14:cfRule type="cellIs" priority="116" operator="equal" id="{8A5E9D07-DCBE-4D61-AC30-98C98280E4F8}">
            <xm:f>Datos!$AO$4</xm:f>
            <x14:dxf>
              <fill>
                <patternFill>
                  <bgColor theme="5" tint="0.39994506668294322"/>
                </patternFill>
              </fill>
            </x14:dxf>
          </x14:cfRule>
          <x14:cfRule type="cellIs" priority="117" operator="equal" id="{9ECA1054-DD76-48BB-813A-C39B6A6A40D4}">
            <xm:f>Datos!$AO$3</xm:f>
            <x14:dxf>
              <fill>
                <patternFill>
                  <bgColor rgb="FFFFFF00"/>
                </patternFill>
              </fill>
            </x14:dxf>
          </x14:cfRule>
          <x14:cfRule type="cellIs" priority="118" operator="equal" id="{2D8FDAE4-3A28-4C90-98C8-FE9E010E557E}">
            <xm:f>Datos!$AO$2</xm:f>
            <x14:dxf>
              <fill>
                <patternFill>
                  <bgColor rgb="FF92D050"/>
                </patternFill>
              </fill>
            </x14:dxf>
          </x14:cfRule>
          <xm:sqref>AT105</xm:sqref>
        </x14:conditionalFormatting>
        <x14:conditionalFormatting xmlns:xm="http://schemas.microsoft.com/office/excel/2006/main">
          <x14:cfRule type="cellIs" priority="113" operator="equal" id="{DF49651C-8FA7-467C-BD5C-84CAC7C68A1F}">
            <xm:f>Datos!$AO$4</xm:f>
            <x14:dxf>
              <fill>
                <patternFill>
                  <bgColor theme="5" tint="0.39994506668294322"/>
                </patternFill>
              </fill>
            </x14:dxf>
          </x14:cfRule>
          <x14:cfRule type="cellIs" priority="114" operator="equal" id="{9A233AC1-54E1-4926-8106-B57925C15A21}">
            <xm:f>Datos!$AO$3</xm:f>
            <x14:dxf>
              <fill>
                <patternFill>
                  <bgColor rgb="FFFFFF00"/>
                </patternFill>
              </fill>
            </x14:dxf>
          </x14:cfRule>
          <x14:cfRule type="cellIs" priority="115" operator="equal" id="{BB195C4C-12E1-4F8A-9A12-7801FD69E662}">
            <xm:f>Datos!$AO$2</xm:f>
            <x14:dxf>
              <fill>
                <patternFill>
                  <bgColor rgb="FF92D050"/>
                </patternFill>
              </fill>
            </x14:dxf>
          </x14:cfRule>
          <xm:sqref>AT106</xm:sqref>
        </x14:conditionalFormatting>
        <x14:conditionalFormatting xmlns:xm="http://schemas.microsoft.com/office/excel/2006/main">
          <x14:cfRule type="cellIs" priority="110" operator="equal" id="{B86E325E-0AC4-4508-A5F6-2D744CE625F4}">
            <xm:f>Datos!$AO$4</xm:f>
            <x14:dxf>
              <fill>
                <patternFill>
                  <bgColor theme="5" tint="0.39994506668294322"/>
                </patternFill>
              </fill>
            </x14:dxf>
          </x14:cfRule>
          <x14:cfRule type="cellIs" priority="111" operator="equal" id="{A34A9ACA-439E-4616-9FA7-96D64C3AC3A4}">
            <xm:f>Datos!$AO$3</xm:f>
            <x14:dxf>
              <fill>
                <patternFill>
                  <bgColor rgb="FFFFFF00"/>
                </patternFill>
              </fill>
            </x14:dxf>
          </x14:cfRule>
          <x14:cfRule type="cellIs" priority="112" operator="equal" id="{140EFF67-DF68-4D58-BD9D-45E61831EE26}">
            <xm:f>Datos!$AO$2</xm:f>
            <x14:dxf>
              <fill>
                <patternFill>
                  <bgColor rgb="FF92D050"/>
                </patternFill>
              </fill>
            </x14:dxf>
          </x14:cfRule>
          <xm:sqref>AT107</xm:sqref>
        </x14:conditionalFormatting>
        <x14:conditionalFormatting xmlns:xm="http://schemas.microsoft.com/office/excel/2006/main">
          <x14:cfRule type="cellIs" priority="107" operator="equal" id="{8D9EA00A-0818-4319-8822-6E04A9301CF7}">
            <xm:f>Datos!$AO$4</xm:f>
            <x14:dxf>
              <fill>
                <patternFill>
                  <bgColor theme="5" tint="0.39994506668294322"/>
                </patternFill>
              </fill>
            </x14:dxf>
          </x14:cfRule>
          <x14:cfRule type="cellIs" priority="108" operator="equal" id="{27745D0A-CFDA-4D5F-A7E8-BF2A6FEBAADB}">
            <xm:f>Datos!$AO$3</xm:f>
            <x14:dxf>
              <fill>
                <patternFill>
                  <bgColor rgb="FFFFFF00"/>
                </patternFill>
              </fill>
            </x14:dxf>
          </x14:cfRule>
          <x14:cfRule type="cellIs" priority="109" operator="equal" id="{A9C18A16-3646-433E-B5A6-32F600AACAD7}">
            <xm:f>Datos!$AO$2</xm:f>
            <x14:dxf>
              <fill>
                <patternFill>
                  <bgColor rgb="FF92D050"/>
                </patternFill>
              </fill>
            </x14:dxf>
          </x14:cfRule>
          <xm:sqref>AT108</xm:sqref>
        </x14:conditionalFormatting>
        <x14:conditionalFormatting xmlns:xm="http://schemas.microsoft.com/office/excel/2006/main">
          <x14:cfRule type="cellIs" priority="104" operator="equal" id="{43C69A86-E054-4299-8CA2-7EFB3C6E12FD}">
            <xm:f>Datos!$AO$4</xm:f>
            <x14:dxf>
              <fill>
                <patternFill>
                  <bgColor theme="5" tint="0.39994506668294322"/>
                </patternFill>
              </fill>
            </x14:dxf>
          </x14:cfRule>
          <x14:cfRule type="cellIs" priority="105" operator="equal" id="{EB1ADA29-BF87-4B0B-8DAB-39CFCF1D0ABD}">
            <xm:f>Datos!$AO$3</xm:f>
            <x14:dxf>
              <fill>
                <patternFill>
                  <bgColor rgb="FFFFFF00"/>
                </patternFill>
              </fill>
            </x14:dxf>
          </x14:cfRule>
          <x14:cfRule type="cellIs" priority="106" operator="equal" id="{17F91BA1-591F-47BE-8570-65F7D7C13699}">
            <xm:f>Datos!$AO$2</xm:f>
            <x14:dxf>
              <fill>
                <patternFill>
                  <bgColor rgb="FF92D050"/>
                </patternFill>
              </fill>
            </x14:dxf>
          </x14:cfRule>
          <xm:sqref>AT109</xm:sqref>
        </x14:conditionalFormatting>
        <x14:conditionalFormatting xmlns:xm="http://schemas.microsoft.com/office/excel/2006/main">
          <x14:cfRule type="cellIs" priority="101" operator="equal" id="{6D0061DC-559F-469E-A32D-41AF4ED4A8EE}">
            <xm:f>Datos!$AO$4</xm:f>
            <x14:dxf>
              <fill>
                <patternFill>
                  <bgColor theme="5" tint="0.39994506668294322"/>
                </patternFill>
              </fill>
            </x14:dxf>
          </x14:cfRule>
          <x14:cfRule type="cellIs" priority="102" operator="equal" id="{BB65C8FE-D129-4A48-8E2D-EC413054F065}">
            <xm:f>Datos!$AO$3</xm:f>
            <x14:dxf>
              <fill>
                <patternFill>
                  <bgColor rgb="FFFFFF00"/>
                </patternFill>
              </fill>
            </x14:dxf>
          </x14:cfRule>
          <x14:cfRule type="cellIs" priority="103" operator="equal" id="{8700728E-D7F5-4752-B5FC-CA0137B5EA7D}">
            <xm:f>Datos!$AO$2</xm:f>
            <x14:dxf>
              <fill>
                <patternFill>
                  <bgColor rgb="FF92D050"/>
                </patternFill>
              </fill>
            </x14:dxf>
          </x14:cfRule>
          <xm:sqref>AT110</xm:sqref>
        </x14:conditionalFormatting>
        <x14:conditionalFormatting xmlns:xm="http://schemas.microsoft.com/office/excel/2006/main">
          <x14:cfRule type="cellIs" priority="98" operator="equal" id="{3B30F733-1E43-446E-9AF5-0C7A394CEB96}">
            <xm:f>Datos!$AO$4</xm:f>
            <x14:dxf>
              <fill>
                <patternFill>
                  <bgColor theme="5" tint="0.39994506668294322"/>
                </patternFill>
              </fill>
            </x14:dxf>
          </x14:cfRule>
          <x14:cfRule type="cellIs" priority="99" operator="equal" id="{1F2937B3-BD81-4910-8AC9-1959E2791D96}">
            <xm:f>Datos!$AO$3</xm:f>
            <x14:dxf>
              <fill>
                <patternFill>
                  <bgColor rgb="FFFFFF00"/>
                </patternFill>
              </fill>
            </x14:dxf>
          </x14:cfRule>
          <x14:cfRule type="cellIs" priority="100" operator="equal" id="{FC969299-9F47-426D-8020-4CE356087EE3}">
            <xm:f>Datos!$AO$2</xm:f>
            <x14:dxf>
              <fill>
                <patternFill>
                  <bgColor rgb="FF92D050"/>
                </patternFill>
              </fill>
            </x14:dxf>
          </x14:cfRule>
          <xm:sqref>AW86</xm:sqref>
        </x14:conditionalFormatting>
        <x14:conditionalFormatting xmlns:xm="http://schemas.microsoft.com/office/excel/2006/main">
          <x14:cfRule type="cellIs" priority="95" operator="equal" id="{458FB314-2924-418C-86B7-E20667D570A1}">
            <xm:f>Datos!$AO$4</xm:f>
            <x14:dxf>
              <fill>
                <patternFill>
                  <bgColor theme="5" tint="0.39994506668294322"/>
                </patternFill>
              </fill>
            </x14:dxf>
          </x14:cfRule>
          <x14:cfRule type="cellIs" priority="96" operator="equal" id="{A9384CD9-7CFB-4C38-A4F9-468EC79530BB}">
            <xm:f>Datos!$AO$3</xm:f>
            <x14:dxf>
              <fill>
                <patternFill>
                  <bgColor rgb="FFFFFF00"/>
                </patternFill>
              </fill>
            </x14:dxf>
          </x14:cfRule>
          <x14:cfRule type="cellIs" priority="97" operator="equal" id="{8574CEC5-964D-4D29-B9AA-5F2AED02D2BE}">
            <xm:f>Datos!$AO$2</xm:f>
            <x14:dxf>
              <fill>
                <patternFill>
                  <bgColor rgb="FF92D050"/>
                </patternFill>
              </fill>
            </x14:dxf>
          </x14:cfRule>
          <xm:sqref>AW101</xm:sqref>
        </x14:conditionalFormatting>
        <x14:conditionalFormatting xmlns:xm="http://schemas.microsoft.com/office/excel/2006/main">
          <x14:cfRule type="expression" priority="92" id="{58B4CF9E-2DF5-4ADA-A462-17A93818BFB1}">
            <xm:f>AND($AP$125&lt;&gt;Datos!$S$5,$AP$125&lt;&gt;Datos!$T$5)</xm:f>
            <x14:dxf>
              <font>
                <color theme="0"/>
              </font>
              <fill>
                <patternFill patternType="none">
                  <bgColor auto="1"/>
                </patternFill>
              </fill>
              <border>
                <left/>
                <right/>
                <top/>
                <bottom/>
              </border>
            </x14:dxf>
          </x14:cfRule>
          <xm:sqref>AL143:AR145</xm:sqref>
        </x14:conditionalFormatting>
        <x14:conditionalFormatting xmlns:xm="http://schemas.microsoft.com/office/excel/2006/main">
          <x14:cfRule type="cellIs" priority="74" operator="equal" id="{C6B4526D-8ACE-4E08-9C83-9C257BB5EC74}">
            <xm:f>Datos!$AQ$3</xm:f>
            <x14:dxf>
              <fill>
                <patternFill>
                  <bgColor theme="5" tint="0.39994506668294322"/>
                </patternFill>
              </fill>
            </x14:dxf>
          </x14:cfRule>
          <x14:cfRule type="cellIs" priority="75" operator="equal" id="{1294EC3F-D796-4F87-AD6A-6F9BFC94427D}">
            <xm:f>Datos!$AQ$2</xm:f>
            <x14:dxf>
              <fill>
                <patternFill>
                  <bgColor rgb="FF92D050"/>
                </patternFill>
              </fill>
            </x14:dxf>
          </x14:cfRule>
          <xm:sqref>AZ86:BB95</xm:sqref>
        </x14:conditionalFormatting>
        <x14:conditionalFormatting xmlns:xm="http://schemas.microsoft.com/office/excel/2006/main">
          <x14:cfRule type="cellIs" priority="71" operator="equal" id="{7A7777EC-D109-4B1B-81F4-F71F322CE11D}">
            <xm:f>Datos!$AR$4</xm:f>
            <x14:dxf>
              <fill>
                <patternFill>
                  <bgColor theme="5" tint="0.39994506668294322"/>
                </patternFill>
              </fill>
            </x14:dxf>
          </x14:cfRule>
          <x14:cfRule type="cellIs" priority="72" operator="equal" id="{03B66C36-1DB9-4FB2-8052-61C34B3C2D39}">
            <xm:f>Datos!$AR$3</xm:f>
            <x14:dxf>
              <fill>
                <patternFill>
                  <bgColor rgb="FFFFFF00"/>
                </patternFill>
              </fill>
            </x14:dxf>
          </x14:cfRule>
          <x14:cfRule type="cellIs" priority="73" operator="equal" id="{7A28A36E-600B-4F96-8D11-C6A01166685F}">
            <xm:f>Datos!$AR$2</xm:f>
            <x14:dxf>
              <fill>
                <patternFill>
                  <bgColor rgb="FF92D050"/>
                </patternFill>
              </fill>
            </x14:dxf>
          </x14:cfRule>
          <xm:sqref>AZ101</xm:sqref>
        </x14:conditionalFormatting>
        <x14:conditionalFormatting xmlns:xm="http://schemas.microsoft.com/office/excel/2006/main">
          <x14:cfRule type="cellIs" priority="45" operator="equal" id="{965FA0AC-600A-4E7C-9CC2-D9E10461F030}">
            <xm:f>Datos!$AO$2</xm:f>
            <x14:dxf>
              <fill>
                <patternFill>
                  <bgColor rgb="FF92D050"/>
                </patternFill>
              </fill>
            </x14:dxf>
          </x14:cfRule>
          <x14:cfRule type="cellIs" priority="46" operator="equal" id="{F3842081-816B-4B6F-B9CC-4ACA1F6173A9}">
            <xm:f>Datos!$AO$4</xm:f>
            <x14:dxf>
              <fill>
                <patternFill>
                  <bgColor theme="5" tint="0.39994506668294322"/>
                </patternFill>
              </fill>
            </x14:dxf>
          </x14:cfRule>
          <x14:cfRule type="cellIs" priority="47" operator="equal" id="{DB7F050D-65B0-4DC1-B45E-6A4E2E3F5838}">
            <xm:f>Datos!$AO$3</xm:f>
            <x14:dxf>
              <fill>
                <patternFill>
                  <bgColor rgb="FFFFFF00"/>
                </patternFill>
              </fill>
            </x14:dxf>
          </x14:cfRule>
          <xm:sqref>AL101</xm:sqref>
        </x14:conditionalFormatting>
        <x14:conditionalFormatting xmlns:xm="http://schemas.microsoft.com/office/excel/2006/main">
          <x14:cfRule type="cellIs" priority="42" operator="equal" id="{8F73E9AE-8C1F-4EFB-87A2-30059D350C61}">
            <xm:f>Datos!$AO$4</xm:f>
            <x14:dxf>
              <fill>
                <patternFill>
                  <bgColor theme="5" tint="0.39994506668294322"/>
                </patternFill>
              </fill>
            </x14:dxf>
          </x14:cfRule>
          <x14:cfRule type="cellIs" priority="43" operator="equal" id="{F8DC3BC4-CAC8-4ED2-B070-BC274322493E}">
            <xm:f>Datos!$AO$3</xm:f>
            <x14:dxf>
              <fill>
                <patternFill>
                  <bgColor rgb="FFFFFF00"/>
                </patternFill>
              </fill>
            </x14:dxf>
          </x14:cfRule>
          <x14:cfRule type="cellIs" priority="44" operator="equal" id="{62EACF4D-3AF9-4CA4-9E04-F7EAF6772A37}">
            <xm:f>Datos!$AO$2</xm:f>
            <x14:dxf>
              <fill>
                <patternFill>
                  <bgColor rgb="FF92D050"/>
                </patternFill>
              </fill>
            </x14:dxf>
          </x14:cfRule>
          <xm:sqref>AR101</xm:sqref>
        </x14:conditionalFormatting>
        <x14:conditionalFormatting xmlns:xm="http://schemas.microsoft.com/office/excel/2006/main">
          <x14:cfRule type="cellIs" priority="39" operator="equal" id="{56DC0205-175E-449A-BA91-C067A758A03D}">
            <xm:f>Datos!$AO$4</xm:f>
            <x14:dxf>
              <fill>
                <patternFill>
                  <bgColor theme="5" tint="0.39994506668294322"/>
                </patternFill>
              </fill>
            </x14:dxf>
          </x14:cfRule>
          <x14:cfRule type="cellIs" priority="40" operator="equal" id="{23D984D3-0F46-4F54-A24F-99BF4AAFCEF1}">
            <xm:f>Datos!$AO$3</xm:f>
            <x14:dxf>
              <fill>
                <patternFill>
                  <bgColor rgb="FFFFFF00"/>
                </patternFill>
              </fill>
            </x14:dxf>
          </x14:cfRule>
          <x14:cfRule type="cellIs" priority="41" operator="equal" id="{8EFCD52B-C293-409F-AE1C-D178AAD3590D}">
            <xm:f>Datos!$AO$2</xm:f>
            <x14:dxf>
              <fill>
                <patternFill>
                  <bgColor rgb="FF92D050"/>
                </patternFill>
              </fill>
            </x14:dxf>
          </x14:cfRule>
          <xm:sqref>AT101</xm:sqref>
        </x14:conditionalFormatting>
        <x14:conditionalFormatting xmlns:xm="http://schemas.microsoft.com/office/excel/2006/main">
          <x14:cfRule type="expression" priority="20" id="{57A37D63-6CD6-4826-8B41-DCD705B43DE7}">
            <xm:f>OR($AP$67=Datos!$S$5,$AP$67=Datos!$T$5)</xm:f>
            <x14:dxf>
              <fill>
                <patternFill>
                  <bgColor rgb="FF92D050"/>
                </patternFill>
              </fill>
            </x14:dxf>
          </x14:cfRule>
          <x14:cfRule type="expression" priority="21" id="{3F6F4BC5-2297-457C-82A4-119038EA0112}">
            <xm:f>OR($AP$67=Datos!$S$4,$AP$67=Datos!$T$4)</xm:f>
            <x14:dxf>
              <fill>
                <patternFill>
                  <bgColor rgb="FFFFFF00"/>
                </patternFill>
              </fill>
            </x14:dxf>
          </x14:cfRule>
          <x14:cfRule type="expression" priority="22" id="{3CAFCED5-AFD6-434B-BAC9-1141E1B60A32}">
            <xm:f>OR($AP$67=Datos!$S$3,$AP$67=Datos!$T$3)</xm:f>
            <x14:dxf>
              <fill>
                <patternFill>
                  <bgColor rgb="FFFFC000"/>
                </patternFill>
              </fill>
            </x14:dxf>
          </x14:cfRule>
          <x14:cfRule type="expression" priority="23" id="{D1307CAC-774F-4A8D-BF70-968E1097DF48}">
            <xm:f>OR($AP$67=Datos!$S$2,$AP$67=Datos!$T$2)</xm:f>
            <x14:dxf>
              <fill>
                <patternFill>
                  <bgColor rgb="FFFF0000"/>
                </patternFill>
              </fill>
            </x14:dxf>
          </x14:cfRule>
          <xm:sqref>AP67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Datos!$I$2:$I$21</xm:f>
          </x14:formula1>
          <xm:sqref>S17:V17</xm:sqref>
        </x14:dataValidation>
        <x14:dataValidation type="list" allowBlank="1" showInputMessage="1" showErrorMessage="1" promptTitle="Categorías" prompt="Las categorías establecidas para riesgos u oportunidades están descritas al final de la Hoja de Contexto del Proceso.">
          <x14:formula1>
            <xm:f>IF($AK$12=1,Categoría_corrupción,IF($AK$12=2,Datos!$F$2:$F$16,IF($AK$12=3,Datos!$F$2:$F$16,IF($AK$12=4,Categoría_seguridad_información,IF($AK$12=5,Categoría_oportunidad)))))</xm:f>
          </x14:formula1>
          <xm:sqref>D17:Q17</xm:sqref>
        </x14:dataValidation>
        <x14:dataValidation type="list" allowBlank="1" showInputMessage="1">
          <x14:formula1>
            <xm:f>'Contexto Proceso'!$C$23:$C$32</xm:f>
          </x14:formula1>
          <xm:sqref>J39:AB47</xm:sqref>
        </x14:dataValidation>
        <x14:dataValidation type="list" allowBlank="1" showInputMessage="1">
          <x14:formula1>
            <xm:f>'Contexto Proceso'!$C$23:$C$29</xm:f>
          </x14:formula1>
          <xm:sqref>J38:AB38</xm:sqref>
        </x14:dataValidation>
        <x14:dataValidation type="list" allowBlank="1" showInputMessage="1">
          <x14:formula1>
            <xm:f>'Contexto Proceso'!$C$41:$C$47</xm:f>
          </x14:formula1>
          <xm:sqref>J50:AB59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Q231"/>
  <sheetViews>
    <sheetView showGridLines="0" zoomScaleNormal="100" zoomScaleSheetLayoutView="80" workbookViewId="0">
      <selection activeCell="X101" sqref="X101:AQ101"/>
    </sheetView>
  </sheetViews>
  <sheetFormatPr baseColWidth="10" defaultColWidth="11.5703125" defaultRowHeight="15"/>
  <cols>
    <col min="1" max="6" width="2.7109375" style="6" customWidth="1"/>
    <col min="7" max="7" width="3.140625" style="6" customWidth="1"/>
    <col min="8" max="8" width="4.42578125" style="6" customWidth="1"/>
    <col min="9" max="9" width="3.7109375" style="6" customWidth="1"/>
    <col min="10" max="11" width="2.7109375" style="6" customWidth="1"/>
    <col min="12" max="12" width="3.42578125" style="6" customWidth="1"/>
    <col min="13" max="15" width="2.7109375" style="6" customWidth="1"/>
    <col min="16" max="17" width="4.7109375" style="6" customWidth="1"/>
    <col min="18" max="20" width="2.7109375" style="6" customWidth="1"/>
    <col min="21" max="21" width="4.28515625" style="6" customWidth="1"/>
    <col min="22" max="22" width="7.42578125" style="6" customWidth="1"/>
    <col min="23" max="23" width="5.28515625" style="6" customWidth="1"/>
    <col min="24" max="25" width="5" style="6" customWidth="1"/>
    <col min="26" max="26" width="6.28515625" style="6" customWidth="1"/>
    <col min="27" max="27" width="5" style="6" customWidth="1"/>
    <col min="28" max="37" width="5.42578125" style="6" customWidth="1"/>
    <col min="38" max="38" width="3.5703125" style="6" customWidth="1"/>
    <col min="39" max="39" width="5.28515625" style="6" customWidth="1"/>
    <col min="40" max="44" width="2.7109375" style="6" customWidth="1"/>
    <col min="45" max="45" width="6.85546875" style="6" customWidth="1"/>
    <col min="46" max="47" width="2.7109375" style="6" customWidth="1"/>
    <col min="48" max="48" width="4.7109375" style="6" customWidth="1"/>
    <col min="49" max="50" width="2.7109375" style="6" customWidth="1"/>
    <col min="51" max="51" width="4" style="6" customWidth="1"/>
    <col min="52" max="53" width="2.7109375" style="6" customWidth="1"/>
    <col min="54" max="54" width="7.42578125" style="6" customWidth="1"/>
    <col min="55" max="58" width="2.7109375" style="6" customWidth="1"/>
    <col min="59" max="59" width="37.85546875" style="6" customWidth="1"/>
    <col min="60" max="60" width="2.7109375" style="6" customWidth="1"/>
    <col min="61" max="62" width="2.7109375" style="6" hidden="1" customWidth="1"/>
    <col min="63" max="63" width="31.140625" style="6" hidden="1" customWidth="1"/>
    <col min="64" max="68" width="27.85546875" style="6" hidden="1" customWidth="1"/>
    <col min="69" max="69" width="37.5703125" style="6" hidden="1" customWidth="1"/>
    <col min="70" max="70" width="11.5703125" style="6" hidden="1" customWidth="1"/>
    <col min="71" max="71" width="33.7109375" style="6" hidden="1" customWidth="1"/>
    <col min="72" max="72" width="24.5703125" style="6" hidden="1" customWidth="1"/>
    <col min="73" max="73" width="22" style="6" hidden="1" customWidth="1"/>
    <col min="74" max="74" width="22.42578125" style="6" hidden="1" customWidth="1"/>
    <col min="75" max="76" width="11.5703125" style="6" hidden="1" customWidth="1"/>
    <col min="77" max="77" width="40.42578125" style="6" hidden="1" customWidth="1"/>
    <col min="78" max="78" width="13.140625" style="6" hidden="1" customWidth="1"/>
    <col min="79" max="84" width="11.5703125" style="6" hidden="1" customWidth="1"/>
    <col min="85" max="85" width="36.7109375" style="6" hidden="1" customWidth="1"/>
    <col min="86" max="95" width="11.5703125" style="6" hidden="1" customWidth="1"/>
    <col min="96" max="106" width="11.5703125" style="6" customWidth="1"/>
    <col min="107" max="16384" width="11.5703125" style="6"/>
  </cols>
  <sheetData>
    <row r="1" spans="1:64" s="167" customFormat="1" ht="23.25" customHeight="1" thickBot="1">
      <c r="A1" s="633"/>
      <c r="B1" s="634"/>
      <c r="C1" s="634"/>
      <c r="D1" s="634"/>
      <c r="E1" s="634"/>
      <c r="F1" s="634"/>
      <c r="G1" s="634"/>
      <c r="H1" s="634"/>
      <c r="I1" s="634"/>
      <c r="J1" s="634"/>
      <c r="K1" s="634"/>
      <c r="L1" s="634"/>
      <c r="M1" s="634"/>
      <c r="N1" s="634"/>
      <c r="O1" s="634"/>
      <c r="P1" s="634"/>
      <c r="Q1" s="634"/>
      <c r="R1" s="165"/>
      <c r="S1" s="165"/>
      <c r="T1" s="165"/>
      <c r="U1" s="639" t="s">
        <v>364</v>
      </c>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40"/>
      <c r="BB1" s="641" t="s">
        <v>92</v>
      </c>
      <c r="BC1" s="641"/>
      <c r="BD1" s="641"/>
      <c r="BE1" s="641"/>
      <c r="BF1" s="641"/>
      <c r="BG1" s="166" t="s">
        <v>360</v>
      </c>
    </row>
    <row r="2" spans="1:64" s="167" customFormat="1" ht="23.25" customHeight="1">
      <c r="A2" s="635"/>
      <c r="B2" s="636"/>
      <c r="C2" s="636"/>
      <c r="D2" s="636"/>
      <c r="E2" s="636"/>
      <c r="F2" s="636"/>
      <c r="G2" s="636"/>
      <c r="H2" s="636"/>
      <c r="I2" s="636"/>
      <c r="J2" s="636"/>
      <c r="K2" s="636"/>
      <c r="L2" s="636"/>
      <c r="M2" s="636"/>
      <c r="N2" s="636"/>
      <c r="O2" s="636"/>
      <c r="P2" s="636"/>
      <c r="Q2" s="636"/>
      <c r="R2" s="7"/>
      <c r="S2" s="7"/>
      <c r="T2" s="7"/>
      <c r="U2" s="168"/>
      <c r="V2" s="642" t="s">
        <v>365</v>
      </c>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3"/>
      <c r="BB2" s="644" t="s">
        <v>93</v>
      </c>
      <c r="BC2" s="644"/>
      <c r="BD2" s="644"/>
      <c r="BE2" s="644"/>
      <c r="BF2" s="644"/>
      <c r="BG2" s="183">
        <v>3</v>
      </c>
    </row>
    <row r="3" spans="1:64" s="167" customFormat="1" ht="23.25" customHeight="1" thickBot="1">
      <c r="A3" s="637"/>
      <c r="B3" s="638"/>
      <c r="C3" s="638"/>
      <c r="D3" s="638"/>
      <c r="E3" s="638"/>
      <c r="F3" s="638"/>
      <c r="G3" s="638"/>
      <c r="H3" s="638"/>
      <c r="I3" s="638"/>
      <c r="J3" s="638"/>
      <c r="K3" s="638"/>
      <c r="L3" s="638"/>
      <c r="M3" s="638"/>
      <c r="N3" s="638"/>
      <c r="O3" s="638"/>
      <c r="P3" s="638"/>
      <c r="Q3" s="638"/>
      <c r="R3" s="170"/>
      <c r="S3" s="170"/>
      <c r="T3" s="170"/>
      <c r="U3" s="645" t="s">
        <v>366</v>
      </c>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6"/>
      <c r="BB3" s="647" t="s">
        <v>362</v>
      </c>
      <c r="BC3" s="647"/>
      <c r="BD3" s="647"/>
      <c r="BE3" s="647"/>
      <c r="BF3" s="647"/>
      <c r="BG3" s="184">
        <v>43867</v>
      </c>
    </row>
    <row r="4" spans="1:64" ht="15.6"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3"/>
    </row>
    <row r="5" spans="1:64" ht="31.15" customHeight="1">
      <c r="A5" s="10"/>
      <c r="B5" s="11"/>
      <c r="C5" s="12"/>
      <c r="D5" s="655" t="s">
        <v>4</v>
      </c>
      <c r="E5" s="655"/>
      <c r="F5" s="655"/>
      <c r="G5" s="655"/>
      <c r="H5" s="11"/>
      <c r="I5" s="11"/>
      <c r="J5" s="12"/>
      <c r="K5" s="656" t="str">
        <f>IF('Contexto Proceso'!$D$7="","",'Contexto Proceso'!$D$7)</f>
        <v/>
      </c>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13"/>
    </row>
    <row r="6" spans="1:64" ht="11.45" customHeight="1">
      <c r="A6" s="10"/>
      <c r="B6" s="11"/>
      <c r="C6" s="12"/>
      <c r="D6" s="12"/>
      <c r="E6" s="12"/>
      <c r="F6" s="12"/>
      <c r="G6" s="11"/>
      <c r="H6" s="12"/>
      <c r="I6" s="12"/>
      <c r="J6" s="12"/>
      <c r="K6" s="11"/>
      <c r="L6" s="11"/>
      <c r="M6" s="11"/>
      <c r="N6" s="11"/>
      <c r="O6" s="12"/>
      <c r="P6" s="128"/>
      <c r="Q6" s="128"/>
      <c r="R6" s="128"/>
      <c r="S6" s="128"/>
      <c r="T6" s="12"/>
      <c r="U6" s="12"/>
      <c r="V6" s="14"/>
      <c r="W6" s="14"/>
      <c r="X6" s="14"/>
      <c r="Y6" s="14"/>
      <c r="Z6" s="14"/>
      <c r="AA6" s="14"/>
      <c r="AB6" s="14"/>
      <c r="AC6" s="14"/>
      <c r="AD6" s="14"/>
      <c r="AE6" s="14"/>
      <c r="AF6" s="14"/>
      <c r="AG6" s="14"/>
      <c r="AH6" s="14"/>
      <c r="AI6" s="14"/>
      <c r="AJ6" s="14"/>
      <c r="AK6" s="14"/>
      <c r="AL6" s="14"/>
      <c r="AM6" s="14"/>
      <c r="AN6" s="14"/>
      <c r="AO6" s="14"/>
      <c r="AP6" s="14"/>
      <c r="AQ6" s="11"/>
      <c r="AR6" s="11"/>
      <c r="AS6" s="11"/>
      <c r="AT6" s="11"/>
      <c r="AU6" s="11"/>
      <c r="AV6" s="11"/>
      <c r="AW6" s="11"/>
      <c r="AX6" s="11"/>
      <c r="AY6" s="11"/>
      <c r="AZ6" s="11"/>
      <c r="BA6" s="11"/>
      <c r="BB6" s="11"/>
      <c r="BC6" s="11"/>
      <c r="BD6" s="11"/>
      <c r="BE6" s="11"/>
      <c r="BF6" s="11"/>
      <c r="BG6" s="13"/>
    </row>
    <row r="7" spans="1:64" ht="31.15" customHeight="1">
      <c r="A7" s="10"/>
      <c r="B7" s="11"/>
      <c r="C7" s="12"/>
      <c r="D7" s="655" t="s">
        <v>31</v>
      </c>
      <c r="E7" s="655"/>
      <c r="F7" s="655"/>
      <c r="G7" s="655"/>
      <c r="H7" s="11"/>
      <c r="I7" s="11"/>
      <c r="J7" s="15"/>
      <c r="K7" s="656" t="str">
        <f>IF('Contexto Proceso'!$D$15="","",'Contexto Proceso'!$D$15)</f>
        <v/>
      </c>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c r="BC7" s="656"/>
      <c r="BD7" s="656"/>
      <c r="BE7" s="656"/>
      <c r="BF7" s="656"/>
      <c r="BG7" s="13"/>
    </row>
    <row r="8" spans="1:64" ht="11.45" customHeight="1">
      <c r="A8" s="10"/>
      <c r="B8" s="11"/>
      <c r="C8" s="12"/>
      <c r="D8" s="128"/>
      <c r="E8" s="128"/>
      <c r="F8" s="128"/>
      <c r="G8" s="128"/>
      <c r="H8" s="11"/>
      <c r="I8" s="11"/>
      <c r="J8" s="15"/>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1"/>
      <c r="BD8" s="11"/>
      <c r="BE8" s="11"/>
      <c r="BF8" s="11"/>
      <c r="BG8" s="13"/>
    </row>
    <row r="9" spans="1:64" ht="31.15" customHeight="1">
      <c r="A9" s="10"/>
      <c r="B9" s="11"/>
      <c r="C9" s="12"/>
      <c r="D9" s="655" t="s">
        <v>30</v>
      </c>
      <c r="E9" s="655"/>
      <c r="F9" s="655"/>
      <c r="G9" s="655"/>
      <c r="H9" s="655"/>
      <c r="I9" s="655"/>
      <c r="J9" s="15"/>
      <c r="K9" s="652"/>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4"/>
      <c r="AK9" s="92"/>
      <c r="AL9" s="15"/>
      <c r="AM9" s="15"/>
      <c r="AN9" s="15"/>
      <c r="AO9" s="15"/>
      <c r="AP9" s="15"/>
      <c r="AQ9" s="657" t="s">
        <v>5</v>
      </c>
      <c r="AR9" s="657"/>
      <c r="AS9" s="657"/>
      <c r="AT9" s="657"/>
      <c r="AU9" s="657"/>
      <c r="AV9" s="657"/>
      <c r="AW9" s="658"/>
      <c r="AX9" s="659"/>
      <c r="AY9" s="660"/>
      <c r="AZ9" s="660"/>
      <c r="BA9" s="660"/>
      <c r="BB9" s="660"/>
      <c r="BC9" s="660"/>
      <c r="BD9" s="660"/>
      <c r="BE9" s="660"/>
      <c r="BF9" s="661"/>
      <c r="BG9" s="13"/>
    </row>
    <row r="10" spans="1:64" ht="23.45" hidden="1" customHeight="1">
      <c r="A10" s="10"/>
      <c r="B10" s="11"/>
      <c r="C10" s="12"/>
      <c r="D10" s="12"/>
      <c r="E10" s="12"/>
      <c r="F10" s="128"/>
      <c r="G10" s="128"/>
      <c r="H10" s="128"/>
      <c r="I10" s="128"/>
      <c r="J10" s="15"/>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650" t="s">
        <v>3</v>
      </c>
      <c r="AU10" s="650"/>
      <c r="AV10" s="650"/>
      <c r="AW10" s="650"/>
      <c r="AX10" s="650"/>
      <c r="AY10" s="650"/>
      <c r="AZ10" s="650"/>
      <c r="BA10" s="650"/>
      <c r="BB10" s="650"/>
      <c r="BC10" s="650"/>
      <c r="BD10" s="11"/>
      <c r="BE10" s="11"/>
      <c r="BF10" s="11"/>
      <c r="BG10" s="13"/>
    </row>
    <row r="11" spans="1:64" ht="23.45" customHeight="1">
      <c r="A11" s="10"/>
      <c r="B11" s="11"/>
      <c r="C11" s="12"/>
      <c r="D11" s="12"/>
      <c r="E11" s="12"/>
      <c r="F11" s="128"/>
      <c r="G11" s="128"/>
      <c r="H11" s="128"/>
      <c r="I11" s="128"/>
      <c r="J11" s="15"/>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6"/>
      <c r="AU11" s="16"/>
      <c r="AV11" s="16"/>
      <c r="AW11" s="16"/>
      <c r="AX11" s="16"/>
      <c r="AY11" s="16"/>
      <c r="AZ11" s="16"/>
      <c r="BA11" s="16"/>
      <c r="BB11" s="16"/>
      <c r="BC11" s="16"/>
      <c r="BD11" s="11"/>
      <c r="BE11" s="11"/>
      <c r="BF11" s="11"/>
      <c r="BG11" s="13"/>
      <c r="BJ11" s="220" t="s">
        <v>32</v>
      </c>
      <c r="BK11" s="17" t="s">
        <v>29</v>
      </c>
    </row>
    <row r="12" spans="1:64" ht="31.15" customHeight="1">
      <c r="A12" s="10"/>
      <c r="B12" s="11"/>
      <c r="C12" s="12"/>
      <c r="D12" s="11"/>
      <c r="E12" s="18"/>
      <c r="F12" s="18"/>
      <c r="G12" s="18"/>
      <c r="H12" s="18"/>
      <c r="I12" s="18"/>
      <c r="J12" s="18"/>
      <c r="K12" s="11"/>
      <c r="L12" s="18"/>
      <c r="M12" s="651" t="s">
        <v>119</v>
      </c>
      <c r="N12" s="651"/>
      <c r="O12" s="651"/>
      <c r="P12" s="651"/>
      <c r="Q12" s="651"/>
      <c r="R12" s="651"/>
      <c r="S12" s="651"/>
      <c r="T12" s="651"/>
      <c r="U12" s="18"/>
      <c r="V12" s="652"/>
      <c r="W12" s="653"/>
      <c r="X12" s="653"/>
      <c r="Y12" s="653"/>
      <c r="Z12" s="653"/>
      <c r="AA12" s="653"/>
      <c r="AB12" s="653"/>
      <c r="AC12" s="653"/>
      <c r="AD12" s="653"/>
      <c r="AE12" s="653"/>
      <c r="AF12" s="653"/>
      <c r="AG12" s="653"/>
      <c r="AH12" s="653"/>
      <c r="AI12" s="653"/>
      <c r="AJ12" s="654"/>
      <c r="AK12" s="228" t="str">
        <f>IF(V12=Datos!B2,1,IF(V12=Datos!B3,2,IF(V12=Datos!B4,3,IF(V12=Datos!B5,4,IF(V12=Datos!B6,5,"")))))</f>
        <v/>
      </c>
      <c r="AL12" s="11"/>
      <c r="AM12" s="11"/>
      <c r="AN12" s="11"/>
      <c r="AO12" s="11"/>
      <c r="AP12" s="11"/>
      <c r="AQ12" s="11"/>
      <c r="AR12" s="11"/>
      <c r="AS12" s="11"/>
      <c r="AT12" s="11"/>
      <c r="AU12" s="129"/>
      <c r="AV12" s="129"/>
      <c r="AW12" s="129"/>
      <c r="AX12" s="129"/>
      <c r="AY12" s="129"/>
      <c r="AZ12" s="129"/>
      <c r="BA12" s="129"/>
      <c r="BB12" s="129"/>
      <c r="BC12" s="11"/>
      <c r="BD12" s="11"/>
      <c r="BE12" s="11"/>
      <c r="BF12" s="11"/>
      <c r="BG12" s="13"/>
      <c r="BJ12" s="19">
        <v>1</v>
      </c>
      <c r="BK12" s="19" t="s">
        <v>1</v>
      </c>
      <c r="BL12" s="6" t="s">
        <v>107</v>
      </c>
    </row>
    <row r="13" spans="1:64" ht="30" customHeight="1" thickBo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11"/>
      <c r="BG13" s="13"/>
      <c r="BJ13" s="19">
        <v>2</v>
      </c>
      <c r="BK13" s="19" t="s">
        <v>105</v>
      </c>
      <c r="BL13" s="6" t="s">
        <v>108</v>
      </c>
    </row>
    <row r="14" spans="1:64" s="222" customFormat="1" ht="32.450000000000003" customHeight="1" thickBot="1">
      <c r="A14" s="546" t="str">
        <f>IF(AK12=Datos!$A$9,"IDENTIFICACIÓN DE LA OPORTUNIDAD","IDENTIFICACIÓN DEL RIESGO")</f>
        <v>IDENTIFICACIÓN DEL RIESGO</v>
      </c>
      <c r="B14" s="547"/>
      <c r="C14" s="547"/>
      <c r="D14" s="547"/>
      <c r="E14" s="547"/>
      <c r="F14" s="547"/>
      <c r="G14" s="547"/>
      <c r="H14" s="547"/>
      <c r="I14" s="547"/>
      <c r="J14" s="548"/>
      <c r="K14" s="230"/>
      <c r="L14" s="230"/>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4"/>
      <c r="BJ14" s="229">
        <v>3</v>
      </c>
      <c r="BK14" s="229" t="s">
        <v>0</v>
      </c>
      <c r="BL14" s="222" t="s">
        <v>109</v>
      </c>
    </row>
    <row r="15" spans="1:64" s="222" customFormat="1" ht="15.6" customHeight="1">
      <c r="A15" s="225"/>
      <c r="B15" s="231"/>
      <c r="C15" s="231"/>
      <c r="D15" s="231"/>
      <c r="E15" s="231"/>
      <c r="F15" s="231"/>
      <c r="G15" s="231"/>
      <c r="H15" s="231"/>
      <c r="I15" s="231"/>
      <c r="J15" s="231"/>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7"/>
      <c r="BJ15" s="229">
        <v>4</v>
      </c>
      <c r="BK15" s="229" t="s">
        <v>2</v>
      </c>
      <c r="BL15" s="222" t="s">
        <v>110</v>
      </c>
    </row>
    <row r="16" spans="1:64" s="222" customFormat="1" ht="15.6" customHeight="1">
      <c r="A16" s="225"/>
      <c r="B16" s="231"/>
      <c r="C16" s="231"/>
      <c r="D16" s="532" t="s">
        <v>6</v>
      </c>
      <c r="E16" s="532"/>
      <c r="F16" s="532"/>
      <c r="G16" s="532"/>
      <c r="H16" s="532"/>
      <c r="I16" s="532"/>
      <c r="J16" s="532"/>
      <c r="K16" s="532"/>
      <c r="L16" s="532"/>
      <c r="M16" s="532"/>
      <c r="N16" s="532"/>
      <c r="O16" s="532"/>
      <c r="P16" s="532"/>
      <c r="Q16" s="532"/>
      <c r="R16" s="226"/>
      <c r="S16" s="532" t="s">
        <v>20</v>
      </c>
      <c r="T16" s="532"/>
      <c r="U16" s="532"/>
      <c r="V16" s="532"/>
      <c r="W16" s="226"/>
      <c r="X16" s="532" t="s">
        <v>28</v>
      </c>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532"/>
      <c r="AU16" s="532"/>
      <c r="AV16" s="532"/>
      <c r="AW16" s="532"/>
      <c r="AX16" s="532"/>
      <c r="AY16" s="532"/>
      <c r="AZ16" s="532"/>
      <c r="BA16" s="532"/>
      <c r="BB16" s="532"/>
      <c r="BC16" s="226"/>
      <c r="BD16" s="226"/>
      <c r="BE16" s="226"/>
      <c r="BF16" s="226"/>
      <c r="BG16" s="227"/>
      <c r="BJ16" s="229">
        <v>5</v>
      </c>
      <c r="BK16" s="229" t="s">
        <v>106</v>
      </c>
      <c r="BL16" s="222" t="s">
        <v>111</v>
      </c>
    </row>
    <row r="17" spans="1:85" s="222" customFormat="1" ht="31.15" customHeight="1">
      <c r="A17" s="225"/>
      <c r="B17" s="226"/>
      <c r="C17" s="226"/>
      <c r="D17" s="648" t="s">
        <v>381</v>
      </c>
      <c r="E17" s="648"/>
      <c r="F17" s="648"/>
      <c r="G17" s="648"/>
      <c r="H17" s="648"/>
      <c r="I17" s="648"/>
      <c r="J17" s="648"/>
      <c r="K17" s="648"/>
      <c r="L17" s="648"/>
      <c r="M17" s="648"/>
      <c r="N17" s="648"/>
      <c r="O17" s="648"/>
      <c r="P17" s="648"/>
      <c r="Q17" s="648"/>
      <c r="R17" s="226"/>
      <c r="S17" s="649" t="s">
        <v>23</v>
      </c>
      <c r="T17" s="649"/>
      <c r="U17" s="649"/>
      <c r="V17" s="649"/>
      <c r="W17" s="226"/>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49"/>
      <c r="BB17" s="649"/>
      <c r="BC17" s="649"/>
      <c r="BD17" s="649"/>
      <c r="BE17" s="649"/>
      <c r="BF17" s="649"/>
      <c r="BG17" s="227"/>
    </row>
    <row r="18" spans="1:85" s="222" customFormat="1" ht="15.6" customHeight="1">
      <c r="A18" s="225"/>
      <c r="B18" s="269"/>
      <c r="C18" s="269"/>
      <c r="D18" s="269"/>
      <c r="E18" s="269"/>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65"/>
      <c r="BG18" s="262" t="s">
        <v>86</v>
      </c>
      <c r="BK18" s="222" t="s">
        <v>176</v>
      </c>
      <c r="BL18" s="222" t="s">
        <v>177</v>
      </c>
      <c r="BM18" s="222" t="s">
        <v>178</v>
      </c>
      <c r="BN18" s="222" t="s">
        <v>179</v>
      </c>
      <c r="BO18" s="222" t="s">
        <v>180</v>
      </c>
      <c r="BP18" s="222" t="s">
        <v>181</v>
      </c>
      <c r="BQ18" s="222" t="s">
        <v>196</v>
      </c>
      <c r="BS18" s="222" t="s">
        <v>183</v>
      </c>
      <c r="BT18" s="222" t="s">
        <v>184</v>
      </c>
      <c r="BU18" s="222" t="s">
        <v>185</v>
      </c>
      <c r="BV18" s="222" t="s">
        <v>186</v>
      </c>
      <c r="BW18" s="222" t="s">
        <v>187</v>
      </c>
      <c r="BX18" s="222" t="s">
        <v>188</v>
      </c>
      <c r="BY18" s="222" t="s">
        <v>197</v>
      </c>
      <c r="CA18" s="222" t="s">
        <v>189</v>
      </c>
      <c r="CB18" s="222" t="s">
        <v>190</v>
      </c>
      <c r="CC18" s="222" t="s">
        <v>191</v>
      </c>
      <c r="CD18" s="222" t="s">
        <v>192</v>
      </c>
      <c r="CE18" s="222" t="s">
        <v>193</v>
      </c>
      <c r="CF18" s="222" t="s">
        <v>194</v>
      </c>
      <c r="CG18" s="222" t="s">
        <v>195</v>
      </c>
    </row>
    <row r="19" spans="1:85" s="222" customFormat="1" ht="15.6" customHeight="1">
      <c r="A19" s="225"/>
      <c r="B19" s="269"/>
      <c r="C19" s="269"/>
      <c r="D19" s="662" t="str">
        <f>IF(AK12=Datos!$A$6,"Nombre de la oportunidad","Nombre del riesgo")</f>
        <v>Nombre del riesgo</v>
      </c>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226"/>
      <c r="BE19" s="226"/>
      <c r="BF19" s="226"/>
      <c r="BG19" s="227"/>
      <c r="BK19" s="229" t="str">
        <f>IF('Contexto Estrat. Ins'!$C$9&lt;&gt;"",'Contexto Estrat. Ins'!$C$8,"")</f>
        <v/>
      </c>
      <c r="BL19" s="229" t="str">
        <f>IF('Contexto Estrat. Ins'!$C$10&lt;&gt;"",'Contexto Estrat. Ins'!$C$8,"")</f>
        <v/>
      </c>
      <c r="BM19" s="229" t="str">
        <f>IF('Contexto Estrat. Ins'!$C$11&lt;&gt;"",'Contexto Estrat. Ins'!$C$8,"")</f>
        <v/>
      </c>
      <c r="BN19" s="229" t="str">
        <f>IF('Contexto Estrat. Ins'!$C$12&lt;&gt;"",'Contexto Estrat. Ins'!$C$8,"")</f>
        <v/>
      </c>
      <c r="BO19" s="229" t="str">
        <f>IF('Contexto Estrat. Ins'!$C$13&lt;&gt;"",'Contexto Estrat. Ins'!$C$8,"")</f>
        <v/>
      </c>
      <c r="BP19" s="229" t="str">
        <f>IF('Contexto Estrat. Ins'!$C$14&lt;&gt;"",'Contexto Estrat. Ins'!$C$8,"")</f>
        <v/>
      </c>
      <c r="BQ19" s="229" t="str">
        <f>IF($D$28='Contexto Estrat. Ins'!$B$9,BK19,IF($D$28='Contexto Estrat. Ins'!$B$10,BL19,IF($D$28='Contexto Estrat. Ins'!$B$11,BM19,IF($D$28='Contexto Estrat. Ins'!$B$12,BN19,IF($D$28='Contexto Estrat. Ins'!$B$13,BO19,IF($D$28='Contexto Estrat. Ins'!$B$14,BP19,""))))))</f>
        <v/>
      </c>
      <c r="BS19" s="229" t="str">
        <f>IF('Contexto Estrat. Ins'!$C$39&lt;&gt;"",'Contexto Estrat. Ins'!$C$38,"")</f>
        <v/>
      </c>
      <c r="BT19" s="229" t="str">
        <f>IF('Contexto Estrat. Ins'!$C$40&lt;&gt;"",'Contexto Estrat. Ins'!$C$38,"")</f>
        <v/>
      </c>
      <c r="BU19" s="229" t="str">
        <f>IF('Contexto Estrat. Ins'!$C$41&lt;&gt;"",'Contexto Estrat. Ins'!$C$38,"")</f>
        <v/>
      </c>
      <c r="BV19" s="229" t="str">
        <f>IF('Contexto Estrat. Ins'!$C$42&lt;&gt;"",'Contexto Estrat. Ins'!$C$38,"")</f>
        <v/>
      </c>
      <c r="BW19" s="229" t="str">
        <f>IF('Contexto Estrat. Ins'!$C$43&lt;&gt;"",'Contexto Estrat. Ins'!$C$38,"")</f>
        <v/>
      </c>
      <c r="BX19" s="229" t="str">
        <f>IF('Contexto Estrat. Ins'!$C$44&lt;&gt;"",'Contexto Estrat. Ins'!$C$38,"")</f>
        <v/>
      </c>
      <c r="BY19" s="229" t="str">
        <f>IF($D$28='Contexto Estrat. Ins'!$B$39,BS19,IF($D$28='Contexto Estrat. Ins'!$B$40,BT19,IF($D$28='Contexto Estrat. Ins'!$B$41,BU19,IF($D$28='Contexto Estrat. Ins'!$B$42,BV19,IF($D$28='Contexto Estrat. Ins'!$B$43,BW19,IF($D$28='Contexto Estrat. Ins'!$B$44,BX19,""))))))</f>
        <v/>
      </c>
      <c r="CA19" s="229" t="str">
        <f>IF('Contexto Estrat. Ins'!$C$19&lt;&gt;"",'Contexto Estrat. Ins'!$C$18,"")</f>
        <v/>
      </c>
      <c r="CB19" s="229" t="str">
        <f>IF('Contexto Estrat. Ins'!$C$20&lt;&gt;"",'Contexto Estrat. Ins'!$C$18,"")</f>
        <v/>
      </c>
      <c r="CC19" s="229" t="str">
        <f>IF('Contexto Estrat. Ins'!$C$21&lt;&gt;"",'Contexto Estrat. Ins'!$C$18,"")</f>
        <v/>
      </c>
      <c r="CD19" s="229" t="str">
        <f>IF('Contexto Estrat. Ins'!$C$22&lt;&gt;"",'Contexto Estrat. Ins'!$C$18,"")</f>
        <v/>
      </c>
      <c r="CE19" s="229" t="str">
        <f>IF('Contexto Estrat. Ins'!$C$23&lt;&gt;"",'Contexto Estrat. Ins'!$C$18,"")</f>
        <v/>
      </c>
      <c r="CF19" s="229" t="str">
        <f>IF('Contexto Estrat. Ins'!$C$24&lt;&gt;"",'Contexto Estrat. Ins'!$C$18,"")</f>
        <v/>
      </c>
      <c r="CG19" s="229" t="str">
        <f>IF($D$28='Contexto Estrat. Ins'!$B$19,CA19,IF($D$28='Contexto Estrat. Ins'!$B$20,CB19,IF($D$28='Contexto Estrat. Ins'!$B$21,CC19,IF($D$28='Contexto Estrat. Ins'!$B$22,CD19,IF($D$28='Contexto Estrat. Ins'!$B$23,CE19,IF($D$28='Contexto Estrat. Ins'!$B$24,CF19,""))))))</f>
        <v/>
      </c>
    </row>
    <row r="20" spans="1:85" s="222" customFormat="1" ht="31.9" customHeight="1">
      <c r="A20" s="225"/>
      <c r="B20" s="269"/>
      <c r="C20" s="269"/>
      <c r="D20" s="663" t="str">
        <f>IF(X17="","",CONCATENATE(D17," ",S17," ",X17))</f>
        <v/>
      </c>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227"/>
      <c r="BK20" s="229" t="str">
        <f>IF('Contexto Estrat. Ins'!$D$9&lt;&gt;"",'Contexto Estrat. Ins'!$D$8,"")</f>
        <v/>
      </c>
      <c r="BL20" s="229" t="str">
        <f>IF('Contexto Estrat. Ins'!$D$10&lt;&gt;"",'Contexto Estrat. Ins'!$D$8,"")</f>
        <v/>
      </c>
      <c r="BM20" s="229" t="str">
        <f>IF('Contexto Estrat. Ins'!$D$11&lt;&gt;"",'Contexto Estrat. Ins'!$D$8,"")</f>
        <v/>
      </c>
      <c r="BN20" s="229" t="str">
        <f>IF('Contexto Estrat. Ins'!$D$12&lt;&gt;"",'Contexto Estrat. Ins'!$D$8,"")</f>
        <v/>
      </c>
      <c r="BO20" s="229" t="str">
        <f>IF('Contexto Estrat. Ins'!$D$13&lt;&gt;"",'Contexto Estrat. Ins'!$D$8,"")</f>
        <v/>
      </c>
      <c r="BP20" s="229" t="str">
        <f>IF('Contexto Estrat. Ins'!$D$14&lt;&gt;"",'Contexto Estrat. Ins'!$D$8,"")</f>
        <v/>
      </c>
      <c r="BQ20" s="229" t="str">
        <f>IF($D$28='Contexto Estrat. Ins'!$B$9,BK20,IF($D$28='Contexto Estrat. Ins'!$B$10,BL20,IF($D$28='Contexto Estrat. Ins'!$B$11,BM20,IF($D$28='Contexto Estrat. Ins'!$B$12,BN20,IF($D$28='Contexto Estrat. Ins'!$B$13,BO20,IF($D$28='Contexto Estrat. Ins'!$B$14,BP20,""))))))</f>
        <v/>
      </c>
      <c r="BS20" s="229" t="str">
        <f>IF('Contexto Estrat. Ins'!$D$39&lt;&gt;"",'Contexto Estrat. Ins'!$D$38,"")</f>
        <v/>
      </c>
      <c r="BT20" s="229" t="str">
        <f>IF('Contexto Estrat. Ins'!$D$40&lt;&gt;"",'Contexto Estrat. Ins'!$D$38,"")</f>
        <v/>
      </c>
      <c r="BU20" s="229" t="str">
        <f>IF('Contexto Estrat. Ins'!$D$41&lt;&gt;"",'Contexto Estrat. Ins'!$D$38,"")</f>
        <v/>
      </c>
      <c r="BV20" s="229" t="str">
        <f>IF('Contexto Estrat. Ins'!$D$42&lt;&gt;"",'Contexto Estrat. Ins'!$D$38,"")</f>
        <v/>
      </c>
      <c r="BW20" s="229" t="str">
        <f>IF('Contexto Estrat. Ins'!$D$43&lt;&gt;"",'Contexto Estrat. Ins'!$D$38,"")</f>
        <v/>
      </c>
      <c r="BX20" s="229" t="str">
        <f>IF('Contexto Estrat. Ins'!$D$44&lt;&gt;"",'Contexto Estrat. Ins'!$D$38,"")</f>
        <v/>
      </c>
      <c r="BY20" s="229" t="str">
        <f>IF($D$28='Contexto Estrat. Ins'!$B$39,BS20,IF($D$28='Contexto Estrat. Ins'!$B$40,BT20,IF($D$28='Contexto Estrat. Ins'!$B$41,BU20,IF($D$28='Contexto Estrat. Ins'!$B$42,BV20,IF($D$28='Contexto Estrat. Ins'!$B$43,BW20,IF($D$28='Contexto Estrat. Ins'!$B$44,BX20,""))))))</f>
        <v/>
      </c>
      <c r="CA20" s="229" t="str">
        <f>IF('Contexto Estrat. Ins'!$D$19&lt;&gt;"",'Contexto Estrat. Ins'!$D$18,"")</f>
        <v/>
      </c>
      <c r="CB20" s="229" t="str">
        <f>IF('Contexto Estrat. Ins'!$D$20&lt;&gt;"",'Contexto Estrat. Ins'!$D$18,"")</f>
        <v/>
      </c>
      <c r="CC20" s="229" t="str">
        <f>IF('Contexto Estrat. Ins'!$D$21&lt;&gt;"",'Contexto Estrat. Ins'!$D$18,"")</f>
        <v/>
      </c>
      <c r="CD20" s="229" t="str">
        <f>IF('Contexto Estrat. Ins'!$D$22&lt;&gt;"",'Contexto Estrat. Ins'!$D$18,"")</f>
        <v/>
      </c>
      <c r="CE20" s="229" t="str">
        <f>IF('Contexto Estrat. Ins'!$D$23&lt;&gt;"",'Contexto Estrat. Ins'!$D$18,"")</f>
        <v/>
      </c>
      <c r="CF20" s="229" t="str">
        <f>IF('Contexto Estrat. Ins'!$D$24&lt;&gt;"",'Contexto Estrat. Ins'!$D$18,"")</f>
        <v/>
      </c>
      <c r="CG20" s="229" t="str">
        <f>IF($D$28='Contexto Estrat. Ins'!$B$19,CA20,IF($D$28='Contexto Estrat. Ins'!$B$20,CB20,IF($D$28='Contexto Estrat. Ins'!$B$21,CC20,IF($D$28='Contexto Estrat. Ins'!$B$22,CD20,IF($D$28='Contexto Estrat. Ins'!$B$23,CE20,IF($D$28='Contexto Estrat. Ins'!$B$24,CF20,""))))))</f>
        <v/>
      </c>
    </row>
    <row r="21" spans="1:85" s="222" customFormat="1" ht="15" customHeight="1">
      <c r="A21" s="225"/>
      <c r="B21" s="226"/>
      <c r="C21" s="226"/>
      <c r="D21" s="664" t="s">
        <v>440</v>
      </c>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227"/>
      <c r="BK21" s="229" t="str">
        <f>IF('Contexto Estrat. Ins'!$E$9&lt;&gt;"",'Contexto Estrat. Ins'!$E$8,"")</f>
        <v/>
      </c>
      <c r="BL21" s="229" t="str">
        <f>IF('Contexto Estrat. Ins'!$E$10&lt;&gt;"",'Contexto Estrat. Ins'!$E$8,"")</f>
        <v/>
      </c>
      <c r="BM21" s="229" t="str">
        <f>IF('Contexto Estrat. Ins'!$E$11&lt;&gt;"",'Contexto Estrat. Ins'!$E$8,"")</f>
        <v/>
      </c>
      <c r="BN21" s="229" t="str">
        <f>IF('Contexto Estrat. Ins'!$E$12&lt;&gt;"",'Contexto Estrat. Ins'!$E$8,"")</f>
        <v/>
      </c>
      <c r="BO21" s="229" t="str">
        <f>IF('Contexto Estrat. Ins'!$E$13&lt;&gt;"",'Contexto Estrat. Ins'!$E$8,"")</f>
        <v/>
      </c>
      <c r="BP21" s="229" t="str">
        <f>IF('Contexto Estrat. Ins'!$E$14&lt;&gt;"",'Contexto Estrat. Ins'!$E$8,"")</f>
        <v/>
      </c>
      <c r="BQ21" s="229" t="str">
        <f>IF($D$28='Contexto Estrat. Ins'!$B$9,BK21,IF($D$28='Contexto Estrat. Ins'!$B$10,BL21,IF($D$28='Contexto Estrat. Ins'!$B$11,BM21,IF($D$28='Contexto Estrat. Ins'!$B$12,BN21,IF($D$28='Contexto Estrat. Ins'!$B$13,BO21,IF($D$28='Contexto Estrat. Ins'!$B$14,BP21,""))))))</f>
        <v/>
      </c>
      <c r="BS21" s="229" t="str">
        <f>IF('Contexto Estrat. Ins'!$E$39&lt;&gt;"",'Contexto Estrat. Ins'!$E$38,"")</f>
        <v/>
      </c>
      <c r="BT21" s="229" t="str">
        <f>IF('Contexto Estrat. Ins'!$E$40&lt;&gt;"",'Contexto Estrat. Ins'!$E$38,"")</f>
        <v/>
      </c>
      <c r="BU21" s="229" t="str">
        <f>IF('Contexto Estrat. Ins'!$E$41&lt;&gt;"",'Contexto Estrat. Ins'!$E$38,"")</f>
        <v/>
      </c>
      <c r="BV21" s="229" t="str">
        <f>IF('Contexto Estrat. Ins'!$E$42&lt;&gt;"",'Contexto Estrat. Ins'!$E$38,"")</f>
        <v/>
      </c>
      <c r="BW21" s="229" t="str">
        <f>IF('Contexto Estrat. Ins'!$E$43&lt;&gt;"",'Contexto Estrat. Ins'!$E$38,"")</f>
        <v/>
      </c>
      <c r="BX21" s="229" t="str">
        <f>IF('Contexto Estrat. Ins'!$E$44&lt;&gt;"",'Contexto Estrat. Ins'!$E$38,"")</f>
        <v/>
      </c>
      <c r="BY21" s="229" t="str">
        <f>IF($D$28='Contexto Estrat. Ins'!$B$39,BS21,IF($D$28='Contexto Estrat. Ins'!$B$40,BT21,IF($D$28='Contexto Estrat. Ins'!$B$41,BU21,IF($D$28='Contexto Estrat. Ins'!$B$42,BV21,IF($D$28='Contexto Estrat. Ins'!$B$43,BW21,IF($D$28='Contexto Estrat. Ins'!$B$44,BX21,""))))))</f>
        <v/>
      </c>
      <c r="CA21" s="229" t="str">
        <f>IF('Contexto Estrat. Ins'!$E$19&lt;&gt;"",'Contexto Estrat. Ins'!$E$18,"")</f>
        <v/>
      </c>
      <c r="CB21" s="229" t="str">
        <f>IF('Contexto Estrat. Ins'!$E$20&lt;&gt;"",'Contexto Estrat. Ins'!$E$18,"")</f>
        <v/>
      </c>
      <c r="CC21" s="229" t="str">
        <f>IF('Contexto Estrat. Ins'!$E$21&lt;&gt;"",'Contexto Estrat. Ins'!$E$18,"")</f>
        <v/>
      </c>
      <c r="CD21" s="229" t="str">
        <f>IF('Contexto Estrat. Ins'!$E$22&lt;&gt;"",'Contexto Estrat. Ins'!$E$18,"")</f>
        <v/>
      </c>
      <c r="CE21" s="229" t="str">
        <f>IF('Contexto Estrat. Ins'!$E$23&lt;&gt;"",'Contexto Estrat. Ins'!$E$18,"")</f>
        <v/>
      </c>
      <c r="CF21" s="229" t="str">
        <f>IF('Contexto Estrat. Ins'!$E$24&lt;&gt;"",'Contexto Estrat. Ins'!$E$18,"")</f>
        <v/>
      </c>
      <c r="CG21" s="229" t="str">
        <f>IF($D$28='Contexto Estrat. Ins'!$B$19,CA21,IF($D$28='Contexto Estrat. Ins'!$B$20,CB21,IF($D$28='Contexto Estrat. Ins'!$B$21,CC21,IF($D$28='Contexto Estrat. Ins'!$B$22,CD21,IF($D$28='Contexto Estrat. Ins'!$B$23,CE21,IF($D$28='Contexto Estrat. Ins'!$B$24,CF21,""))))))</f>
        <v/>
      </c>
    </row>
    <row r="22" spans="1:85" s="222" customFormat="1" ht="15" customHeight="1">
      <c r="A22" s="225"/>
      <c r="B22" s="226"/>
      <c r="C22" s="226"/>
      <c r="D22" s="662" t="str">
        <f>IF(AK12=Datos!$A$6,"Explicación de la oportunidad","Explicación del riesgo")</f>
        <v>Explicación del riesgo</v>
      </c>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234"/>
      <c r="AT22" s="263"/>
      <c r="AU22" s="263"/>
      <c r="AV22" s="263"/>
      <c r="AW22" s="263"/>
      <c r="AX22" s="263"/>
      <c r="AY22" s="669" t="str">
        <f>IF(AK12=Datos!$A$6,"Clase de oportunidad","Clase de riesgo")</f>
        <v>Clase de riesgo</v>
      </c>
      <c r="AZ22" s="669"/>
      <c r="BA22" s="669"/>
      <c r="BB22" s="669"/>
      <c r="BC22" s="669"/>
      <c r="BD22" s="669"/>
      <c r="BE22" s="669"/>
      <c r="BF22" s="669"/>
      <c r="BG22" s="227"/>
      <c r="BK22" s="229" t="str">
        <f>IF('Contexto Estrat. Ins'!$F$9&lt;&gt;"",'Contexto Estrat. Ins'!$F$8,"")</f>
        <v/>
      </c>
      <c r="BL22" s="229" t="str">
        <f>IF('Contexto Estrat. Ins'!$F$10&lt;&gt;"",'Contexto Estrat. Ins'!$F$8,"")</f>
        <v/>
      </c>
      <c r="BM22" s="229" t="str">
        <f>IF('Contexto Estrat. Ins'!$F$11&lt;&gt;"",'Contexto Estrat. Ins'!$F$8,"")</f>
        <v/>
      </c>
      <c r="BN22" s="229" t="str">
        <f>IF('Contexto Estrat. Ins'!$F$12&lt;&gt;"",'Contexto Estrat. Ins'!$F$8,"")</f>
        <v/>
      </c>
      <c r="BO22" s="229" t="str">
        <f>IF('Contexto Estrat. Ins'!$F$13&lt;&gt;"",'Contexto Estrat. Ins'!$F$8,"")</f>
        <v/>
      </c>
      <c r="BP22" s="229" t="str">
        <f>IF('Contexto Estrat. Ins'!$F$14&lt;&gt;"",'Contexto Estrat. Ins'!$F$8,"")</f>
        <v/>
      </c>
      <c r="BQ22" s="229" t="str">
        <f>IF($D$28='Contexto Estrat. Ins'!$B$9,BK22,IF($D$28='Contexto Estrat. Ins'!$B$10,BL22,IF($D$28='Contexto Estrat. Ins'!$B$11,BM22,IF($D$28='Contexto Estrat. Ins'!$B$12,BN22,IF($D$28='Contexto Estrat. Ins'!$B$13,BO22,IF($D$28='Contexto Estrat. Ins'!$B$14,BP22,""))))))</f>
        <v/>
      </c>
      <c r="BS22" s="229" t="str">
        <f>IF('Contexto Estrat. Ins'!$F$39&lt;&gt;"",'Contexto Estrat. Ins'!$F$38,"")</f>
        <v/>
      </c>
      <c r="BT22" s="229" t="str">
        <f>IF('Contexto Estrat. Ins'!$F$40&lt;&gt;"",'Contexto Estrat. Ins'!$F$38,"")</f>
        <v/>
      </c>
      <c r="BU22" s="229" t="str">
        <f>IF('Contexto Estrat. Ins'!$F$41&lt;&gt;"",'Contexto Estrat. Ins'!$F$38,"")</f>
        <v/>
      </c>
      <c r="BV22" s="229" t="str">
        <f>IF('Contexto Estrat. Ins'!$F$42&lt;&gt;"",'Contexto Estrat. Ins'!$F$38,"")</f>
        <v/>
      </c>
      <c r="BW22" s="229" t="str">
        <f>IF('Contexto Estrat. Ins'!$F$43&lt;&gt;"",'Contexto Estrat. Ins'!$F$38,"")</f>
        <v/>
      </c>
      <c r="BX22" s="229" t="str">
        <f>IF('Contexto Estrat. Ins'!$F$44&lt;&gt;"",'Contexto Estrat. Ins'!$F$38,"")</f>
        <v/>
      </c>
      <c r="BY22" s="229" t="str">
        <f>IF($D$28='Contexto Estrat. Ins'!$B$39,BS22,IF($D$28='Contexto Estrat. Ins'!$B$40,BT22,IF($D$28='Contexto Estrat. Ins'!$B$41,BU22,IF($D$28='Contexto Estrat. Ins'!$B$42,BV22,IF($D$28='Contexto Estrat. Ins'!$B$43,BW22,IF($D$28='Contexto Estrat. Ins'!$B$44,BX22,""))))))</f>
        <v/>
      </c>
      <c r="CA22" s="229" t="str">
        <f>IF('Contexto Estrat. Ins'!$F$19&lt;&gt;"",'Contexto Estrat. Ins'!$F$18,"")</f>
        <v/>
      </c>
      <c r="CB22" s="229" t="str">
        <f>IF('Contexto Estrat. Ins'!$F$20&lt;&gt;"",'Contexto Estrat. Ins'!$F$18,"")</f>
        <v/>
      </c>
      <c r="CC22" s="229" t="str">
        <f>IF('Contexto Estrat. Ins'!$F$21&lt;&gt;"",'Contexto Estrat. Ins'!$F$18,"")</f>
        <v/>
      </c>
      <c r="CD22" s="229" t="str">
        <f>IF('Contexto Estrat. Ins'!$F$22&lt;&gt;"",'Contexto Estrat. Ins'!$F$18,"")</f>
        <v/>
      </c>
      <c r="CE22" s="229" t="str">
        <f>IF('Contexto Estrat. Ins'!$F$23&lt;&gt;"",'Contexto Estrat. Ins'!$F$18,"")</f>
        <v/>
      </c>
      <c r="CF22" s="229" t="str">
        <f>IF('Contexto Estrat. Ins'!$F$24&lt;&gt;"",'Contexto Estrat. Ins'!$F$18,"")</f>
        <v/>
      </c>
      <c r="CG22" s="229" t="str">
        <f>IF($D$28='Contexto Estrat. Ins'!$B$19,CA22,IF($D$28='Contexto Estrat. Ins'!$B$20,CB22,IF($D$28='Contexto Estrat. Ins'!$B$21,CC22,IF($D$28='Contexto Estrat. Ins'!$B$22,CD22,IF($D$28='Contexto Estrat. Ins'!$B$23,CE22,IF($D$28='Contexto Estrat. Ins'!$B$24,CF22,""))))))</f>
        <v/>
      </c>
    </row>
    <row r="23" spans="1:85" s="222" customFormat="1" ht="31.15" customHeight="1">
      <c r="A23" s="225"/>
      <c r="B23" s="226"/>
      <c r="C23" s="226"/>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266"/>
      <c r="AX23" s="266"/>
      <c r="AY23" s="671" t="s">
        <v>148</v>
      </c>
      <c r="AZ23" s="671"/>
      <c r="BA23" s="671"/>
      <c r="BB23" s="671"/>
      <c r="BC23" s="671"/>
      <c r="BD23" s="671"/>
      <c r="BE23" s="671"/>
      <c r="BF23" s="671"/>
      <c r="BG23" s="227"/>
      <c r="BK23" s="229" t="str">
        <f>IF('Contexto Estrat. Ins'!$G$9&lt;&gt;"",'Contexto Estrat. Ins'!$G$8,"")</f>
        <v/>
      </c>
      <c r="BL23" s="229" t="str">
        <f>IF('Contexto Estrat. Ins'!$G$10&lt;&gt;"",'Contexto Estrat. Ins'!$G$8,"")</f>
        <v/>
      </c>
      <c r="BM23" s="229" t="str">
        <f>IF('Contexto Estrat. Ins'!$G$11&lt;&gt;"",'Contexto Estrat. Ins'!$G$8,"")</f>
        <v/>
      </c>
      <c r="BN23" s="229" t="str">
        <f>IF('Contexto Estrat. Ins'!$G$12&lt;&gt;"",'Contexto Estrat. Ins'!$G$8,"")</f>
        <v/>
      </c>
      <c r="BO23" s="229" t="str">
        <f>IF('Contexto Estrat. Ins'!$G$13&lt;&gt;"",'Contexto Estrat. Ins'!$G$8,"")</f>
        <v/>
      </c>
      <c r="BP23" s="229" t="str">
        <f>IF('Contexto Estrat. Ins'!$G$14&lt;&gt;"",'Contexto Estrat. Ins'!$G$8,"")</f>
        <v/>
      </c>
      <c r="BQ23" s="229" t="str">
        <f>IF($D$28='Contexto Estrat. Ins'!$B$9,BK23,IF($D$28='Contexto Estrat. Ins'!$B$10,BL23,IF($D$28='Contexto Estrat. Ins'!$B$11,BM23,IF($D$28='Contexto Estrat. Ins'!$B$12,BN23,IF($D$28='Contexto Estrat. Ins'!$B$13,BO23,IF($D$28='Contexto Estrat. Ins'!$B$14,BP23,""))))))</f>
        <v/>
      </c>
      <c r="BS23" s="229" t="str">
        <f>IF('Contexto Estrat. Ins'!$G$39&lt;&gt;"",'Contexto Estrat. Ins'!$G$38,"")</f>
        <v/>
      </c>
      <c r="BT23" s="229" t="str">
        <f>IF('Contexto Estrat. Ins'!$G$40&lt;&gt;"",'Contexto Estrat. Ins'!$G$38,"")</f>
        <v/>
      </c>
      <c r="BU23" s="229" t="str">
        <f>IF('Contexto Estrat. Ins'!$G$41&lt;&gt;"",'Contexto Estrat. Ins'!$G$38,"")</f>
        <v/>
      </c>
      <c r="BV23" s="229" t="str">
        <f>IF('Contexto Estrat. Ins'!$G$42&lt;&gt;"",'Contexto Estrat. Ins'!$G$38,"")</f>
        <v/>
      </c>
      <c r="BW23" s="229" t="str">
        <f>IF('Contexto Estrat. Ins'!$G$43&lt;&gt;"",'Contexto Estrat. Ins'!$G$38,"")</f>
        <v/>
      </c>
      <c r="BX23" s="229" t="str">
        <f>IF('Contexto Estrat. Ins'!$G$44&lt;&gt;"",'Contexto Estrat. Ins'!$G$38,"")</f>
        <v/>
      </c>
      <c r="BY23" s="229" t="str">
        <f>IF($D$28='Contexto Estrat. Ins'!$B$39,BS23,IF($D$28='Contexto Estrat. Ins'!$B$40,BT23,IF($D$28='Contexto Estrat. Ins'!$B$41,BU23,IF($D$28='Contexto Estrat. Ins'!$B$42,BV23,IF($D$28='Contexto Estrat. Ins'!$B$43,BW23,IF($D$28='Contexto Estrat. Ins'!$B$44,BX23,""))))))</f>
        <v/>
      </c>
      <c r="CA23" s="229" t="str">
        <f>IF('Contexto Estrat. Ins'!$G$19&lt;&gt;"",'Contexto Estrat. Ins'!$G$18,"")</f>
        <v/>
      </c>
      <c r="CB23" s="229" t="str">
        <f>IF('Contexto Estrat. Ins'!$G$20&lt;&gt;"",'Contexto Estrat. Ins'!$G$18,"")</f>
        <v/>
      </c>
      <c r="CC23" s="229" t="str">
        <f>IF('Contexto Estrat. Ins'!$G$21&lt;&gt;"",'Contexto Estrat. Ins'!$G$18,"")</f>
        <v/>
      </c>
      <c r="CD23" s="229" t="str">
        <f>IF('Contexto Estrat. Ins'!$G$22&lt;&gt;"",'Contexto Estrat. Ins'!$G$18,"")</f>
        <v/>
      </c>
      <c r="CE23" s="229" t="str">
        <f>IF('Contexto Estrat. Ins'!$G$23&lt;&gt;"",'Contexto Estrat. Ins'!$G$18,"")</f>
        <v/>
      </c>
      <c r="CF23" s="229" t="str">
        <f>IF('Contexto Estrat. Ins'!$G$24&lt;&gt;"",'Contexto Estrat. Ins'!$G$18,"")</f>
        <v/>
      </c>
      <c r="CG23" s="229" t="str">
        <f>IF($D$28='Contexto Estrat. Ins'!$B$19,CA23,IF($D$28='Contexto Estrat. Ins'!$B$20,CB23,IF($D$28='Contexto Estrat. Ins'!$B$21,CC23,IF($D$28='Contexto Estrat. Ins'!$B$22,CD23,IF($D$28='Contexto Estrat. Ins'!$B$23,CE23,IF($D$28='Contexto Estrat. Ins'!$B$24,CF23,""))))))</f>
        <v/>
      </c>
    </row>
    <row r="24" spans="1:85" s="278" customFormat="1" ht="31.15" customHeight="1">
      <c r="A24" s="272"/>
      <c r="B24" s="273"/>
      <c r="C24" s="273"/>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5"/>
      <c r="AX24" s="275"/>
      <c r="AY24" s="276"/>
      <c r="AZ24" s="276"/>
      <c r="BA24" s="276"/>
      <c r="BB24" s="276"/>
      <c r="BC24" s="276"/>
      <c r="BD24" s="276"/>
      <c r="BE24" s="276"/>
      <c r="BF24" s="276"/>
      <c r="BG24" s="277"/>
      <c r="BK24" s="279"/>
      <c r="BL24" s="279"/>
      <c r="BM24" s="279"/>
      <c r="BN24" s="279"/>
      <c r="BO24" s="279"/>
      <c r="BP24" s="279"/>
      <c r="BQ24" s="279"/>
      <c r="BS24" s="279"/>
      <c r="BT24" s="279"/>
      <c r="BU24" s="279"/>
      <c r="BV24" s="279"/>
      <c r="BW24" s="279"/>
      <c r="BX24" s="279"/>
      <c r="BY24" s="279"/>
      <c r="CA24" s="279"/>
      <c r="CB24" s="279"/>
      <c r="CC24" s="279"/>
      <c r="CD24" s="279"/>
      <c r="CE24" s="279"/>
      <c r="CF24" s="279"/>
      <c r="CG24" s="279"/>
    </row>
    <row r="25" spans="1:85" s="222" customFormat="1" ht="31.15" customHeight="1">
      <c r="A25" s="225"/>
      <c r="B25" s="226"/>
      <c r="C25" s="273"/>
      <c r="D25" s="674" t="s">
        <v>435</v>
      </c>
      <c r="E25" s="675"/>
      <c r="F25" s="675"/>
      <c r="G25" s="675"/>
      <c r="H25" s="675"/>
      <c r="I25" s="675"/>
      <c r="J25" s="675"/>
      <c r="K25" s="675"/>
      <c r="L25" s="675"/>
      <c r="M25" s="675"/>
      <c r="N25" s="675"/>
      <c r="O25" s="675"/>
      <c r="P25" s="280" t="s">
        <v>436</v>
      </c>
      <c r="Q25" s="281"/>
      <c r="R25" s="676" t="s">
        <v>437</v>
      </c>
      <c r="S25" s="676"/>
      <c r="T25" s="281"/>
      <c r="U25" s="282"/>
      <c r="V25" s="274"/>
      <c r="W25" s="674" t="s">
        <v>438</v>
      </c>
      <c r="X25" s="675"/>
      <c r="Y25" s="675"/>
      <c r="Z25" s="675"/>
      <c r="AA25" s="675"/>
      <c r="AB25" s="675"/>
      <c r="AC25" s="675"/>
      <c r="AD25" s="271" t="s">
        <v>436</v>
      </c>
      <c r="AE25" s="281"/>
      <c r="AF25" s="271" t="s">
        <v>437</v>
      </c>
      <c r="AG25" s="282"/>
      <c r="AH25" s="234"/>
      <c r="AI25" s="674" t="s">
        <v>439</v>
      </c>
      <c r="AJ25" s="675"/>
      <c r="AK25" s="675"/>
      <c r="AL25" s="675"/>
      <c r="AM25" s="675"/>
      <c r="AN25" s="675"/>
      <c r="AO25" s="675"/>
      <c r="AP25" s="675"/>
      <c r="AQ25" s="675"/>
      <c r="AR25" s="675"/>
      <c r="AS25" s="271" t="s">
        <v>436</v>
      </c>
      <c r="AT25" s="281"/>
      <c r="AU25" s="677" t="s">
        <v>437</v>
      </c>
      <c r="AV25" s="677"/>
      <c r="AW25" s="283"/>
      <c r="AX25" s="284"/>
      <c r="AY25" s="276"/>
      <c r="AZ25" s="276"/>
      <c r="BA25" s="276"/>
      <c r="BB25" s="276"/>
      <c r="BC25" s="276"/>
      <c r="BD25" s="276"/>
      <c r="BE25" s="276"/>
      <c r="BF25" s="276"/>
      <c r="BG25" s="227"/>
      <c r="BK25" s="229"/>
      <c r="BL25" s="229"/>
      <c r="BM25" s="229"/>
      <c r="BN25" s="229"/>
      <c r="BO25" s="229"/>
      <c r="BP25" s="229"/>
      <c r="BQ25" s="229"/>
      <c r="BS25" s="229"/>
      <c r="BT25" s="229"/>
      <c r="BU25" s="229"/>
      <c r="BV25" s="229"/>
      <c r="BW25" s="229"/>
      <c r="BX25" s="229"/>
      <c r="BY25" s="229"/>
      <c r="CA25" s="229"/>
      <c r="CB25" s="229"/>
      <c r="CC25" s="229"/>
      <c r="CD25" s="229"/>
      <c r="CE25" s="229"/>
      <c r="CF25" s="229"/>
      <c r="CG25" s="229"/>
    </row>
    <row r="26" spans="1:85" s="222" customFormat="1" ht="15.6" customHeight="1">
      <c r="A26" s="225"/>
      <c r="B26" s="226"/>
      <c r="C26" s="226"/>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3"/>
      <c r="AT26" s="236"/>
      <c r="AU26" s="236"/>
      <c r="AV26" s="236"/>
      <c r="AW26" s="236"/>
      <c r="AX26" s="236"/>
      <c r="AY26" s="236"/>
      <c r="AZ26" s="236"/>
      <c r="BA26" s="236"/>
      <c r="BB26" s="236"/>
      <c r="BC26" s="226"/>
      <c r="BD26" s="226"/>
      <c r="BE26" s="226"/>
      <c r="BF26" s="226"/>
      <c r="BG26" s="227"/>
      <c r="BK26" s="229" t="str">
        <f>IF('Contexto Estrat. Ins'!$H$9&lt;&gt;"",'Contexto Estrat. Ins'!$H$8,"")</f>
        <v/>
      </c>
      <c r="BL26" s="229" t="str">
        <f>IF('Contexto Estrat. Ins'!$H$10&lt;&gt;"",'Contexto Estrat. Ins'!$H$8,"")</f>
        <v/>
      </c>
      <c r="BM26" s="229" t="str">
        <f>IF('Contexto Estrat. Ins'!$H$11&lt;&gt;"",'Contexto Estrat. Ins'!$H$8,"")</f>
        <v/>
      </c>
      <c r="BN26" s="229" t="str">
        <f>IF('Contexto Estrat. Ins'!$H$12&lt;&gt;"",'Contexto Estrat. Ins'!$H$8,"")</f>
        <v/>
      </c>
      <c r="BO26" s="229" t="str">
        <f>IF('Contexto Estrat. Ins'!$H$13&lt;&gt;"",'Contexto Estrat. Ins'!$H$8,"")</f>
        <v/>
      </c>
      <c r="BP26" s="229" t="str">
        <f>IF('Contexto Estrat. Ins'!$H$14&lt;&gt;"",'Contexto Estrat. Ins'!$H$8,"")</f>
        <v/>
      </c>
      <c r="BQ26" s="229" t="str">
        <f>IF($D$28='Contexto Estrat. Ins'!$B$9,BK26,IF($D$28='Contexto Estrat. Ins'!$B$10,BL26,IF($D$28='Contexto Estrat. Ins'!$B$11,BM26,IF($D$28='Contexto Estrat. Ins'!$B$12,BN26,IF($D$28='Contexto Estrat. Ins'!$B$13,BO26,IF($D$28='Contexto Estrat. Ins'!$B$14,BP26,""))))))</f>
        <v/>
      </c>
      <c r="BS26" s="229" t="str">
        <f>IF('Contexto Estrat. Ins'!$H$39&lt;&gt;"",'Contexto Estrat. Ins'!$H$38,"")</f>
        <v/>
      </c>
      <c r="BT26" s="229" t="str">
        <f>IF('Contexto Estrat. Ins'!$H$40&lt;&gt;"",'Contexto Estrat. Ins'!$H$38,"")</f>
        <v/>
      </c>
      <c r="BU26" s="229" t="str">
        <f>IF('Contexto Estrat. Ins'!$H$41&lt;&gt;"",'Contexto Estrat. Ins'!$H$38,"")</f>
        <v/>
      </c>
      <c r="BV26" s="229" t="str">
        <f>IF('Contexto Estrat. Ins'!$H$42&lt;&gt;"",'Contexto Estrat. Ins'!$H$38,"")</f>
        <v/>
      </c>
      <c r="BW26" s="229" t="str">
        <f>IF('Contexto Estrat. Ins'!$H$43&lt;&gt;"",'Contexto Estrat. Ins'!$H$38,"")</f>
        <v/>
      </c>
      <c r="BX26" s="229" t="str">
        <f>IF('Contexto Estrat. Ins'!$H$44&lt;&gt;"",'Contexto Estrat. Ins'!$H$38,"")</f>
        <v/>
      </c>
      <c r="BY26" s="229" t="str">
        <f>IF($D$28='Contexto Estrat. Ins'!$B$39,BS26,IF($D$28='Contexto Estrat. Ins'!$B$40,BT26,IF($D$28='Contexto Estrat. Ins'!$B$41,BU26,IF($D$28='Contexto Estrat. Ins'!$B$42,BV26,IF($D$28='Contexto Estrat. Ins'!$B$43,BW26,IF($D$28='Contexto Estrat. Ins'!$B$44,BX26,""))))))</f>
        <v/>
      </c>
      <c r="CA26" s="229" t="str">
        <f>IF('Contexto Estrat. Ins'!$H$19&lt;&gt;"",'Contexto Estrat. Ins'!$H$18,"")</f>
        <v/>
      </c>
      <c r="CB26" s="229" t="str">
        <f>IF('Contexto Estrat. Ins'!$H$20&lt;&gt;"",'Contexto Estrat. Ins'!$H$18,"")</f>
        <v/>
      </c>
      <c r="CC26" s="229" t="str">
        <f>IF('Contexto Estrat. Ins'!$H$21&lt;&gt;"",'Contexto Estrat. Ins'!$H$18,"")</f>
        <v/>
      </c>
      <c r="CD26" s="229" t="str">
        <f>IF('Contexto Estrat. Ins'!$H$22&lt;&gt;"",'Contexto Estrat. Ins'!$H$18,"")</f>
        <v/>
      </c>
      <c r="CE26" s="229" t="str">
        <f>IF('Contexto Estrat. Ins'!$H$23&lt;&gt;"",'Contexto Estrat. Ins'!$H$18,"")</f>
        <v/>
      </c>
      <c r="CF26" s="229" t="str">
        <f>IF('Contexto Estrat. Ins'!$H$24&lt;&gt;"",'Contexto Estrat. Ins'!$H$18,"")</f>
        <v/>
      </c>
      <c r="CG26" s="229" t="str">
        <f>IF($D$28='Contexto Estrat. Ins'!$B$19,CA26,IF($D$28='Contexto Estrat. Ins'!$B$20,CB26,IF($D$28='Contexto Estrat. Ins'!$B$21,CC26,IF($D$28='Contexto Estrat. Ins'!$B$22,CD26,IF($D$28='Contexto Estrat. Ins'!$B$23,CE26,IF($D$28='Contexto Estrat. Ins'!$B$24,CF26,""))))))</f>
        <v/>
      </c>
    </row>
    <row r="27" spans="1:85" s="222" customFormat="1" ht="34.9" customHeight="1">
      <c r="A27" s="225"/>
      <c r="B27" s="226"/>
      <c r="C27" s="226"/>
      <c r="D27" s="672" t="str">
        <f>IF(OR(AK12=Datos!A2,AK12=Datos!A4,AK12=Datos!A5),"Seleccione los Trámites y OPA's posiblemente afectados",IF(AK12=Datos!A3,"Seleccione los Objetivos Estratégicos posiblemente afectados, inciando por el directamente relacionado",IF(AK12=Datos!A6,"Seleccione los Objetivos Estratégicos posiblemente favorecidos, iniciando por el directamente relacionado","")))</f>
        <v/>
      </c>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234"/>
      <c r="AD27" s="460" t="str">
        <f>IF(OR(AK12=Datos!A2,AK12=Datos!A3,AK12=Datos!A4,AK12=Datos!A5),"Seleccione o mencione otros procesos del SIG posiblemente afectados",IF(AK12=Datos!A6,"Seleccione o mencione otros procesos del SIG posiblemente favorecidos",""))</f>
        <v/>
      </c>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227"/>
      <c r="BK27" s="229" t="str">
        <f>IF('Contexto Estrat. Ins'!$I$9&lt;&gt;"",'Contexto Estrat. Ins'!$I$8,"")</f>
        <v/>
      </c>
      <c r="BL27" s="229" t="str">
        <f>IF('Contexto Estrat. Ins'!$I$10&lt;&gt;"",'Contexto Estrat. Ins'!$I$8,"")</f>
        <v/>
      </c>
      <c r="BM27" s="229" t="str">
        <f>IF('Contexto Estrat. Ins'!$I$11&lt;&gt;"",'Contexto Estrat. Ins'!$I$8,"")</f>
        <v/>
      </c>
      <c r="BN27" s="229" t="str">
        <f>IF('Contexto Estrat. Ins'!$I$12&lt;&gt;"",'Contexto Estrat. Ins'!$I$8,"")</f>
        <v/>
      </c>
      <c r="BO27" s="229" t="str">
        <f>IF('Contexto Estrat. Ins'!$I$13&lt;&gt;"",'Contexto Estrat. Ins'!$I$8,"")</f>
        <v/>
      </c>
      <c r="BP27" s="229" t="str">
        <f>IF('Contexto Estrat. Ins'!$I$14&lt;&gt;"",'Contexto Estrat. Ins'!$I$8,"")</f>
        <v/>
      </c>
      <c r="BQ27" s="229" t="str">
        <f>IF($D$28='Contexto Estrat. Ins'!$B$9,BK27,IF($D$28='Contexto Estrat. Ins'!$B$10,BL27,IF($D$28='Contexto Estrat. Ins'!$B$11,BM27,IF($D$28='Contexto Estrat. Ins'!$B$12,BN27,IF($D$28='Contexto Estrat. Ins'!$B$13,BO27,IF($D$28='Contexto Estrat. Ins'!$B$14,BP27,""))))))</f>
        <v/>
      </c>
      <c r="BS27" s="229" t="str">
        <f>IF('Contexto Estrat. Ins'!$I$39&lt;&gt;"",'Contexto Estrat. Ins'!$I$38,"")</f>
        <v/>
      </c>
      <c r="BT27" s="229" t="str">
        <f>IF('Contexto Estrat. Ins'!$I$40&lt;&gt;"",'Contexto Estrat. Ins'!$I$38,"")</f>
        <v/>
      </c>
      <c r="BU27" s="229" t="str">
        <f>IF('Contexto Estrat. Ins'!$I$41&lt;&gt;"",'Contexto Estrat. Ins'!$I$38,"")</f>
        <v/>
      </c>
      <c r="BV27" s="229" t="str">
        <f>IF('Contexto Estrat. Ins'!$I$42&lt;&gt;"",'Contexto Estrat. Ins'!$I$38,"")</f>
        <v/>
      </c>
      <c r="BW27" s="229" t="str">
        <f>IF('Contexto Estrat. Ins'!$I$43&lt;&gt;"",'Contexto Estrat. Ins'!$I$38,"")</f>
        <v/>
      </c>
      <c r="BX27" s="229" t="str">
        <f>IF('Contexto Estrat. Ins'!$I$44&lt;&gt;"",'Contexto Estrat. Ins'!$I$38,"")</f>
        <v/>
      </c>
      <c r="BY27" s="229" t="str">
        <f>IF($D$28='Contexto Estrat. Ins'!$B$39,BS27,IF($D$28='Contexto Estrat. Ins'!$B$40,BT27,IF($D$28='Contexto Estrat. Ins'!$B$41,BU27,IF($D$28='Contexto Estrat. Ins'!$B$42,BV27,IF($D$28='Contexto Estrat. Ins'!$B$43,BW27,IF($D$28='Contexto Estrat. Ins'!$B$44,BX27,""))))))</f>
        <v/>
      </c>
      <c r="CA27" s="229" t="str">
        <f>IF('Contexto Estrat. Ins'!$I$19&lt;&gt;"",'Contexto Estrat. Ins'!$I$18,"")</f>
        <v/>
      </c>
      <c r="CB27" s="229" t="str">
        <f>IF('Contexto Estrat. Ins'!$I$20&lt;&gt;"",'Contexto Estrat. Ins'!$I$18,"")</f>
        <v/>
      </c>
      <c r="CC27" s="229" t="str">
        <f>IF('Contexto Estrat. Ins'!$I$21&lt;&gt;"",'Contexto Estrat. Ins'!$I$18,"")</f>
        <v/>
      </c>
      <c r="CD27" s="229" t="str">
        <f>IF('Contexto Estrat. Ins'!$I$22&lt;&gt;"",'Contexto Estrat. Ins'!$I$18,"")</f>
        <v/>
      </c>
      <c r="CE27" s="229" t="str">
        <f>IF('Contexto Estrat. Ins'!$I$23&lt;&gt;"",'Contexto Estrat. Ins'!$I$18,"")</f>
        <v/>
      </c>
      <c r="CF27" s="229" t="str">
        <f>IF('Contexto Estrat. Ins'!$I$24&lt;&gt;"",'Contexto Estrat. Ins'!$I$18,"")</f>
        <v/>
      </c>
      <c r="CG27" s="229" t="str">
        <f>IF($D$28='Contexto Estrat. Ins'!$B$19,CA27,IF($D$28='Contexto Estrat. Ins'!$B$20,CB27,IF($D$28='Contexto Estrat. Ins'!$B$21,CC27,IF($D$28='Contexto Estrat. Ins'!$B$22,CD27,IF($D$28='Contexto Estrat. Ins'!$B$23,CE27,IF($D$28='Contexto Estrat. Ins'!$B$24,CF27,""))))))</f>
        <v/>
      </c>
    </row>
    <row r="28" spans="1:85" s="222" customFormat="1" ht="31.15" customHeight="1">
      <c r="A28" s="225"/>
      <c r="B28" s="226"/>
      <c r="C28" s="226"/>
      <c r="D28" s="665"/>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7"/>
      <c r="AC28" s="237"/>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8"/>
      <c r="BB28" s="668"/>
      <c r="BC28" s="668"/>
      <c r="BD28" s="668"/>
      <c r="BE28" s="668"/>
      <c r="BF28" s="668"/>
      <c r="BG28" s="227"/>
      <c r="BK28" s="229" t="str">
        <f>IF('Contexto Estrat. Ins'!$J$9&lt;&gt;"",'Contexto Estrat. Ins'!$J$8,"")</f>
        <v/>
      </c>
      <c r="BL28" s="229" t="str">
        <f>IF('Contexto Estrat. Ins'!$J$10&lt;&gt;"",'Contexto Estrat. Ins'!$J$8,"")</f>
        <v/>
      </c>
      <c r="BM28" s="229" t="str">
        <f>IF('Contexto Estrat. Ins'!$J$11&lt;&gt;"",'Contexto Estrat. Ins'!$J$8,"")</f>
        <v/>
      </c>
      <c r="BN28" s="229" t="str">
        <f>IF('Contexto Estrat. Ins'!$J$12&lt;&gt;"",'Contexto Estrat. Ins'!$J$8,"")</f>
        <v/>
      </c>
      <c r="BO28" s="229" t="str">
        <f>IF('Contexto Estrat. Ins'!$J$13&lt;&gt;"",'Contexto Estrat. Ins'!$J$8,"")</f>
        <v/>
      </c>
      <c r="BP28" s="229" t="str">
        <f>IF('Contexto Estrat. Ins'!$J$14&lt;&gt;"",'Contexto Estrat. Ins'!$J$8,"")</f>
        <v/>
      </c>
      <c r="BQ28" s="229" t="str">
        <f>IF($D$28='Contexto Estrat. Ins'!$B$9,BK28,IF($D$28='Contexto Estrat. Ins'!$B$10,BL28,IF($D$28='Contexto Estrat. Ins'!$B$11,BM28,IF($D$28='Contexto Estrat. Ins'!$B$12,BN28,IF($D$28='Contexto Estrat. Ins'!$B$13,BO28,IF($D$28='Contexto Estrat. Ins'!$B$14,BP28,""))))))</f>
        <v/>
      </c>
      <c r="BS28" s="229" t="str">
        <f>IF('Contexto Estrat. Ins'!$J$39&lt;&gt;"",'Contexto Estrat. Ins'!$J$38,"")</f>
        <v/>
      </c>
      <c r="BT28" s="229" t="str">
        <f>IF('Contexto Estrat. Ins'!$J$40&lt;&gt;"",'Contexto Estrat. Ins'!$J$38,"")</f>
        <v/>
      </c>
      <c r="BU28" s="229" t="str">
        <f>IF('Contexto Estrat. Ins'!$J$41&lt;&gt;"",'Contexto Estrat. Ins'!$J$38,"")</f>
        <v/>
      </c>
      <c r="BV28" s="229" t="str">
        <f>IF('Contexto Estrat. Ins'!$J$42&lt;&gt;"",'Contexto Estrat. Ins'!$J$38,"")</f>
        <v/>
      </c>
      <c r="BW28" s="229" t="str">
        <f>IF('Contexto Estrat. Ins'!$J$43&lt;&gt;"",'Contexto Estrat. Ins'!$J$38,"")</f>
        <v/>
      </c>
      <c r="BX28" s="229" t="str">
        <f>IF('Contexto Estrat. Ins'!$J$44&lt;&gt;"",'Contexto Estrat. Ins'!$J$38,"")</f>
        <v/>
      </c>
      <c r="BY28" s="229" t="str">
        <f>IF($D$28='Contexto Estrat. Ins'!$B$39,BS28,IF($D$28='Contexto Estrat. Ins'!$B$40,BT28,IF($D$28='Contexto Estrat. Ins'!$B$41,BU28,IF($D$28='Contexto Estrat. Ins'!$B$42,BV28,IF($D$28='Contexto Estrat. Ins'!$B$43,BW28,IF($D$28='Contexto Estrat. Ins'!$B$44,BX28,""))))))</f>
        <v/>
      </c>
      <c r="CA28" s="229" t="str">
        <f>IF('Contexto Estrat. Ins'!$J$19&lt;&gt;"",'Contexto Estrat. Ins'!$J$18,"")</f>
        <v/>
      </c>
      <c r="CB28" s="229" t="str">
        <f>IF('Contexto Estrat. Ins'!$J$20&lt;&gt;"",'Contexto Estrat. Ins'!$J$18,"")</f>
        <v/>
      </c>
      <c r="CC28" s="229" t="str">
        <f>IF('Contexto Estrat. Ins'!$J$21&lt;&gt;"",'Contexto Estrat. Ins'!$J$18,"")</f>
        <v/>
      </c>
      <c r="CD28" s="229" t="str">
        <f>IF('Contexto Estrat. Ins'!$J$22&lt;&gt;"",'Contexto Estrat. Ins'!$J$18,"")</f>
        <v/>
      </c>
      <c r="CE28" s="229" t="str">
        <f>IF('Contexto Estrat. Ins'!$J$23&lt;&gt;"",'Contexto Estrat. Ins'!$J$18,"")</f>
        <v/>
      </c>
      <c r="CF28" s="229" t="str">
        <f>IF('Contexto Estrat. Ins'!$J$24&lt;&gt;"",'Contexto Estrat. Ins'!$J$18,"")</f>
        <v/>
      </c>
      <c r="CG28" s="229" t="str">
        <f>IF($D$28='Contexto Estrat. Ins'!$B$19,CA28,IF($D$28='Contexto Estrat. Ins'!$B$20,CB28,IF($D$28='Contexto Estrat. Ins'!$B$21,CC28,IF($D$28='Contexto Estrat. Ins'!$B$22,CD28,IF($D$28='Contexto Estrat. Ins'!$B$23,CE28,IF($D$28='Contexto Estrat. Ins'!$B$24,CF28,""))))))</f>
        <v/>
      </c>
    </row>
    <row r="29" spans="1:85" s="222" customFormat="1" ht="31.15" customHeight="1">
      <c r="A29" s="225"/>
      <c r="B29" s="226"/>
      <c r="C29" s="226"/>
      <c r="D29" s="665"/>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7"/>
      <c r="AC29" s="237"/>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c r="BA29" s="668"/>
      <c r="BB29" s="668"/>
      <c r="BC29" s="668"/>
      <c r="BD29" s="668"/>
      <c r="BE29" s="668"/>
      <c r="BF29" s="668"/>
      <c r="BG29" s="227"/>
      <c r="BK29" s="229" t="str">
        <f>IF('Contexto Estrat. Ins'!$K$9&lt;&gt;"",'Contexto Estrat. Ins'!$K$8,"")</f>
        <v/>
      </c>
      <c r="BL29" s="229" t="str">
        <f>IF('Contexto Estrat. Ins'!$K$10&lt;&gt;"",'Contexto Estrat. Ins'!$K$8,"")</f>
        <v/>
      </c>
      <c r="BM29" s="229" t="str">
        <f>IF('Contexto Estrat. Ins'!$K$11&lt;&gt;"",'Contexto Estrat. Ins'!$K$8,"")</f>
        <v/>
      </c>
      <c r="BN29" s="229" t="str">
        <f>IF('Contexto Estrat. Ins'!$K$12&lt;&gt;"",'Contexto Estrat. Ins'!$K$8,"")</f>
        <v/>
      </c>
      <c r="BO29" s="229" t="str">
        <f>IF('Contexto Estrat. Ins'!$K$13&lt;&gt;"",'Contexto Estrat. Ins'!$K$8,"")</f>
        <v/>
      </c>
      <c r="BP29" s="229" t="str">
        <f>IF('Contexto Estrat. Ins'!$K$14&lt;&gt;"",'Contexto Estrat. Ins'!$K$8,"")</f>
        <v/>
      </c>
      <c r="BQ29" s="229" t="str">
        <f>IF($D$28='Contexto Estrat. Ins'!$B$9,BK29,IF($D$28='Contexto Estrat. Ins'!$B$10,BL29,IF($D$28='Contexto Estrat. Ins'!$B$11,BM29,IF($D$28='Contexto Estrat. Ins'!$B$12,BN29,IF($D$28='Contexto Estrat. Ins'!$B$13,BO29,IF($D$28='Contexto Estrat. Ins'!$B$14,BP29,""))))))</f>
        <v/>
      </c>
      <c r="BS29" s="229" t="str">
        <f>IF('Contexto Estrat. Ins'!$K$39&lt;&gt;"",'Contexto Estrat. Ins'!$K$38,"")</f>
        <v/>
      </c>
      <c r="BT29" s="229" t="str">
        <f>IF('Contexto Estrat. Ins'!$K$40&lt;&gt;"",'Contexto Estrat. Ins'!$K$38,"")</f>
        <v/>
      </c>
      <c r="BU29" s="229" t="str">
        <f>IF('Contexto Estrat. Ins'!$K$41&lt;&gt;"",'Contexto Estrat. Ins'!$K$38,"")</f>
        <v/>
      </c>
      <c r="BV29" s="229" t="str">
        <f>IF('Contexto Estrat. Ins'!$K$42&lt;&gt;"",'Contexto Estrat. Ins'!$K$38,"")</f>
        <v/>
      </c>
      <c r="BW29" s="229" t="str">
        <f>IF('Contexto Estrat. Ins'!$K$43&lt;&gt;"",'Contexto Estrat. Ins'!$K$38,"")</f>
        <v/>
      </c>
      <c r="BX29" s="229" t="str">
        <f>IF('Contexto Estrat. Ins'!$K$44&lt;&gt;"",'Contexto Estrat. Ins'!$K$38,"")</f>
        <v/>
      </c>
      <c r="BY29" s="229" t="str">
        <f>IF($D$28='Contexto Estrat. Ins'!$B$39,BS29,IF($D$28='Contexto Estrat. Ins'!$B$40,BT29,IF($D$28='Contexto Estrat. Ins'!$B$41,BU29,IF($D$28='Contexto Estrat. Ins'!$B$42,BV29,IF($D$28='Contexto Estrat. Ins'!$B$43,BW29,IF($D$28='Contexto Estrat. Ins'!$B$44,BX29,""))))))</f>
        <v/>
      </c>
      <c r="CA29" s="229" t="str">
        <f>IF('Contexto Estrat. Ins'!$K$19&lt;&gt;"",'Contexto Estrat. Ins'!$K$18,"")</f>
        <v/>
      </c>
      <c r="CB29" s="229" t="str">
        <f>IF('Contexto Estrat. Ins'!$K$20&lt;&gt;"",'Contexto Estrat. Ins'!$K$18,"")</f>
        <v/>
      </c>
      <c r="CC29" s="229" t="str">
        <f>IF('Contexto Estrat. Ins'!$K$21&lt;&gt;"",'Contexto Estrat. Ins'!$K$18,"")</f>
        <v/>
      </c>
      <c r="CD29" s="229" t="str">
        <f>IF('Contexto Estrat. Ins'!$K$22&lt;&gt;"",'Contexto Estrat. Ins'!$K$18,"")</f>
        <v/>
      </c>
      <c r="CE29" s="229" t="str">
        <f>IF('Contexto Estrat. Ins'!$K$23&lt;&gt;"",'Contexto Estrat. Ins'!$K$18,"")</f>
        <v/>
      </c>
      <c r="CF29" s="229" t="str">
        <f>IF('Contexto Estrat. Ins'!$K$24&lt;&gt;"",'Contexto Estrat. Ins'!$K$18,"")</f>
        <v/>
      </c>
      <c r="CG29" s="229" t="str">
        <f>IF($D$28='Contexto Estrat. Ins'!$B$19,CA29,IF($D$28='Contexto Estrat. Ins'!$B$20,CB29,IF($D$28='Contexto Estrat. Ins'!$B$21,CC29,IF($D$28='Contexto Estrat. Ins'!$B$22,CD29,IF($D$28='Contexto Estrat. Ins'!$B$23,CE29,IF($D$28='Contexto Estrat. Ins'!$B$24,CF29,""))))))</f>
        <v/>
      </c>
    </row>
    <row r="30" spans="1:85" s="222" customFormat="1" ht="31.15" customHeight="1">
      <c r="A30" s="225"/>
      <c r="B30" s="226"/>
      <c r="C30" s="226"/>
      <c r="D30" s="665"/>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7"/>
      <c r="AC30" s="237"/>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8"/>
      <c r="BB30" s="668"/>
      <c r="BC30" s="668"/>
      <c r="BD30" s="668"/>
      <c r="BE30" s="668"/>
      <c r="BF30" s="668"/>
      <c r="BG30" s="227"/>
      <c r="BK30" s="229" t="str">
        <f>IF('Contexto Estrat. Ins'!$L$9&lt;&gt;"",'Contexto Estrat. Ins'!$L$8,"")</f>
        <v/>
      </c>
      <c r="BL30" s="229" t="str">
        <f>IF('Contexto Estrat. Ins'!$L$10&lt;&gt;"",'Contexto Estrat. Ins'!$L$8,"")</f>
        <v/>
      </c>
      <c r="BM30" s="229" t="str">
        <f>IF('Contexto Estrat. Ins'!$L$11&lt;&gt;"",'Contexto Estrat. Ins'!$L$8,"")</f>
        <v/>
      </c>
      <c r="BN30" s="229" t="str">
        <f>IF('Contexto Estrat. Ins'!$L$12&lt;&gt;"",'Contexto Estrat. Ins'!$L$8,"")</f>
        <v/>
      </c>
      <c r="BO30" s="229" t="str">
        <f>IF('Contexto Estrat. Ins'!$L$13&lt;&gt;"",'Contexto Estrat. Ins'!$L$8,"")</f>
        <v/>
      </c>
      <c r="BP30" s="229" t="str">
        <f>IF('Contexto Estrat. Ins'!$L$14&lt;&gt;"",'Contexto Estrat. Ins'!$L$8,"")</f>
        <v/>
      </c>
      <c r="BQ30" s="229" t="str">
        <f>IF($D$28='Contexto Estrat. Ins'!$B$9,BK30,IF($D$28='Contexto Estrat. Ins'!$B$10,BL30,IF($D$28='Contexto Estrat. Ins'!$B$11,BM30,IF($D$28='Contexto Estrat. Ins'!$B$12,BN30,IF($D$28='Contexto Estrat. Ins'!$B$13,BO30,IF($D$28='Contexto Estrat. Ins'!$B$14,BP30,""))))))</f>
        <v/>
      </c>
      <c r="BS30" s="229" t="str">
        <f>IF('Contexto Estrat. Ins'!$L$39&lt;&gt;"",'Contexto Estrat. Ins'!$L$38,"")</f>
        <v/>
      </c>
      <c r="BT30" s="229" t="str">
        <f>IF('Contexto Estrat. Ins'!$L$40&lt;&gt;"",'Contexto Estrat. Ins'!$L$38,"")</f>
        <v/>
      </c>
      <c r="BU30" s="229" t="str">
        <f>IF('Contexto Estrat. Ins'!$L$41&lt;&gt;"",'Contexto Estrat. Ins'!$L$38,"")</f>
        <v/>
      </c>
      <c r="BV30" s="229" t="str">
        <f>IF('Contexto Estrat. Ins'!$L$42&lt;&gt;"",'Contexto Estrat. Ins'!$L$38,"")</f>
        <v/>
      </c>
      <c r="BW30" s="229" t="str">
        <f>IF('Contexto Estrat. Ins'!$L$43&lt;&gt;"",'Contexto Estrat. Ins'!$L$38,"")</f>
        <v/>
      </c>
      <c r="BX30" s="229" t="str">
        <f>IF('Contexto Estrat. Ins'!$L$44&lt;&gt;"",'Contexto Estrat. Ins'!$L$38,"")</f>
        <v/>
      </c>
      <c r="BY30" s="229" t="str">
        <f>IF($D$28='Contexto Estrat. Ins'!$B$39,BS30,IF($D$28='Contexto Estrat. Ins'!$B$40,BT30,IF($D$28='Contexto Estrat. Ins'!$B$41,BU30,IF($D$28='Contexto Estrat. Ins'!$B$42,BV30,IF($D$28='Contexto Estrat. Ins'!$B$43,BW30,IF($D$28='Contexto Estrat. Ins'!$B$44,BX30,""))))))</f>
        <v/>
      </c>
      <c r="CA30" s="229" t="str">
        <f>IF('Contexto Estrat. Ins'!$L$19&lt;&gt;"",'Contexto Estrat. Ins'!$L$18,"")</f>
        <v/>
      </c>
      <c r="CB30" s="229" t="str">
        <f>IF('Contexto Estrat. Ins'!$L$20&lt;&gt;"",'Contexto Estrat. Ins'!$L$18,"")</f>
        <v/>
      </c>
      <c r="CC30" s="229" t="str">
        <f>IF('Contexto Estrat. Ins'!$L$21&lt;&gt;"",'Contexto Estrat. Ins'!$L$18,"")</f>
        <v/>
      </c>
      <c r="CD30" s="229" t="str">
        <f>IF('Contexto Estrat. Ins'!$L$22&lt;&gt;"",'Contexto Estrat. Ins'!$L$18,"")</f>
        <v/>
      </c>
      <c r="CE30" s="229" t="str">
        <f>IF('Contexto Estrat. Ins'!$L$23&lt;&gt;"",'Contexto Estrat. Ins'!$L$18,"")</f>
        <v/>
      </c>
      <c r="CF30" s="229" t="str">
        <f>IF('Contexto Estrat. Ins'!$L$24&lt;&gt;"",'Contexto Estrat. Ins'!$L$18,"")</f>
        <v/>
      </c>
      <c r="CG30" s="229" t="str">
        <f>IF($D$28='Contexto Estrat. Ins'!$B$19,CA30,IF($D$28='Contexto Estrat. Ins'!$B$20,CB30,IF($D$28='Contexto Estrat. Ins'!$B$21,CC30,IF($D$28='Contexto Estrat. Ins'!$B$22,CD30,IF($D$28='Contexto Estrat. Ins'!$B$23,CE30,IF($D$28='Contexto Estrat. Ins'!$B$24,CF30,""))))))</f>
        <v/>
      </c>
    </row>
    <row r="31" spans="1:85" s="222" customFormat="1" ht="31.15" customHeight="1">
      <c r="A31" s="225"/>
      <c r="B31" s="226"/>
      <c r="C31" s="226"/>
      <c r="D31" s="665"/>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7"/>
      <c r="AC31" s="237"/>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227"/>
      <c r="BK31" s="229" t="str">
        <f>IF('Contexto Estrat. Ins'!$M$9&lt;&gt;"",'Contexto Estrat. Ins'!$M$8,"")</f>
        <v/>
      </c>
      <c r="BL31" s="229" t="str">
        <f>IF('Contexto Estrat. Ins'!$M$10&lt;&gt;"",'Contexto Estrat. Ins'!$M$8,"")</f>
        <v/>
      </c>
      <c r="BM31" s="229" t="str">
        <f>IF('Contexto Estrat. Ins'!$M$11&lt;&gt;"",'Contexto Estrat. Ins'!$M$8,"")</f>
        <v/>
      </c>
      <c r="BN31" s="229" t="str">
        <f>IF('Contexto Estrat. Ins'!$M$12&lt;&gt;"",'Contexto Estrat. Ins'!$M$8,"")</f>
        <v/>
      </c>
      <c r="BO31" s="229" t="str">
        <f>IF('Contexto Estrat. Ins'!$M$13&lt;&gt;"",'Contexto Estrat. Ins'!$M$8,"")</f>
        <v/>
      </c>
      <c r="BP31" s="229" t="str">
        <f>IF('Contexto Estrat. Ins'!$M$14&lt;&gt;"",'Contexto Estrat. Ins'!$M$8,"")</f>
        <v/>
      </c>
      <c r="BQ31" s="229" t="str">
        <f>IF($D$28='Contexto Estrat. Ins'!$B$9,BK31,IF($D$28='Contexto Estrat. Ins'!$B$10,BL31,IF($D$28='Contexto Estrat. Ins'!$B$11,BM31,IF($D$28='Contexto Estrat. Ins'!$B$12,BN31,IF($D$28='Contexto Estrat. Ins'!$B$13,BO31,IF($D$28='Contexto Estrat. Ins'!$B$14,BP31,""))))))</f>
        <v/>
      </c>
      <c r="BS31" s="229" t="str">
        <f>IF('Contexto Estrat. Ins'!$M$39&lt;&gt;"",'Contexto Estrat. Ins'!$M$38,"")</f>
        <v/>
      </c>
      <c r="BT31" s="229" t="str">
        <f>IF('Contexto Estrat. Ins'!$M$40&lt;&gt;"",'Contexto Estrat. Ins'!$M$38,"")</f>
        <v/>
      </c>
      <c r="BU31" s="229" t="str">
        <f>IF('Contexto Estrat. Ins'!$M$41&lt;&gt;"",'Contexto Estrat. Ins'!$M$38,"")</f>
        <v/>
      </c>
      <c r="BV31" s="229" t="str">
        <f>IF('Contexto Estrat. Ins'!$M$42&lt;&gt;"",'Contexto Estrat. Ins'!$M$38,"")</f>
        <v/>
      </c>
      <c r="BW31" s="229" t="str">
        <f>IF('Contexto Estrat. Ins'!$M$43&lt;&gt;"",'Contexto Estrat. Ins'!$M$38,"")</f>
        <v/>
      </c>
      <c r="BX31" s="229" t="str">
        <f>IF('Contexto Estrat. Ins'!$M$44&lt;&gt;"",'Contexto Estrat. Ins'!$M$38,"")</f>
        <v/>
      </c>
      <c r="BY31" s="229" t="str">
        <f>IF($D$28='Contexto Estrat. Ins'!$B$39,BS31,IF($D$28='Contexto Estrat. Ins'!$B$40,BT31,IF($D$28='Contexto Estrat. Ins'!$B$41,BU31,IF($D$28='Contexto Estrat. Ins'!$B$42,BV31,IF($D$28='Contexto Estrat. Ins'!$B$43,BW31,IF($D$28='Contexto Estrat. Ins'!$B$44,BX31,""))))))</f>
        <v/>
      </c>
      <c r="CA31" s="229" t="str">
        <f>IF('Contexto Estrat. Ins'!$M$19&lt;&gt;"",'Contexto Estrat. Ins'!$M$18,"")</f>
        <v/>
      </c>
      <c r="CB31" s="229" t="str">
        <f>IF('Contexto Estrat. Ins'!$M$20&lt;&gt;"",'Contexto Estrat. Ins'!$M$18,"")</f>
        <v/>
      </c>
      <c r="CC31" s="229" t="str">
        <f>IF('Contexto Estrat. Ins'!$M$21&lt;&gt;"",'Contexto Estrat. Ins'!$M$18,"")</f>
        <v/>
      </c>
      <c r="CD31" s="229" t="str">
        <f>IF('Contexto Estrat. Ins'!$M$22&lt;&gt;"",'Contexto Estrat. Ins'!$M$18,"")</f>
        <v/>
      </c>
      <c r="CE31" s="229" t="str">
        <f>IF('Contexto Estrat. Ins'!$M$23&lt;&gt;"",'Contexto Estrat. Ins'!$M$18,"")</f>
        <v/>
      </c>
      <c r="CF31" s="229" t="str">
        <f>IF('Contexto Estrat. Ins'!$M$24&lt;&gt;"",'Contexto Estrat. Ins'!$M$18,"")</f>
        <v/>
      </c>
      <c r="CG31" s="229" t="str">
        <f>IF($D$28='Contexto Estrat. Ins'!$B$19,CA31,IF($D$28='Contexto Estrat. Ins'!$B$20,CB31,IF($D$28='Contexto Estrat. Ins'!$B$21,CC31,IF($D$28='Contexto Estrat. Ins'!$B$22,CD31,IF($D$28='Contexto Estrat. Ins'!$B$23,CE31,IF($D$28='Contexto Estrat. Ins'!$B$24,CF31,""))))))</f>
        <v/>
      </c>
    </row>
    <row r="32" spans="1:85" s="222" customFormat="1" ht="31.15" customHeight="1">
      <c r="A32" s="225"/>
      <c r="B32" s="226"/>
      <c r="C32" s="226"/>
      <c r="D32" s="665"/>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7"/>
      <c r="AC32" s="237"/>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227"/>
      <c r="BK32" s="229" t="str">
        <f>IF('Contexto Estrat. Ins'!$N$9&lt;&gt;"",'Contexto Estrat. Ins'!$N$8,"")</f>
        <v/>
      </c>
      <c r="BL32" s="229" t="str">
        <f>IF('Contexto Estrat. Ins'!$N$10&lt;&gt;"",'Contexto Estrat. Ins'!$N$8,"")</f>
        <v/>
      </c>
      <c r="BM32" s="229" t="str">
        <f>IF('Contexto Estrat. Ins'!$N$11&lt;&gt;"",'Contexto Estrat. Ins'!$N$8,"")</f>
        <v/>
      </c>
      <c r="BN32" s="229" t="str">
        <f>IF('Contexto Estrat. Ins'!$N$12&lt;&gt;"",'Contexto Estrat. Ins'!$N$8,"")</f>
        <v/>
      </c>
      <c r="BO32" s="229" t="str">
        <f>IF('Contexto Estrat. Ins'!$N$13&lt;&gt;"",'Contexto Estrat. Ins'!$N$8,"")</f>
        <v/>
      </c>
      <c r="BP32" s="229" t="str">
        <f>IF('Contexto Estrat. Ins'!$N$14&lt;&gt;"",'Contexto Estrat. Ins'!$N$8,"")</f>
        <v/>
      </c>
      <c r="BQ32" s="229" t="str">
        <f>IF($D$28='Contexto Estrat. Ins'!$B$9,BK32,IF($D$28='Contexto Estrat. Ins'!$B$10,BL32,IF($D$28='Contexto Estrat. Ins'!$B$11,BM32,IF($D$28='Contexto Estrat. Ins'!$B$12,BN32,IF($D$28='Contexto Estrat. Ins'!$B$13,BO32,IF($D$28='Contexto Estrat. Ins'!$B$14,BP32,""))))))</f>
        <v/>
      </c>
      <c r="BS32" s="229" t="str">
        <f>IF('Contexto Estrat. Ins'!$N$39&lt;&gt;"",'Contexto Estrat. Ins'!$N$38,"")</f>
        <v/>
      </c>
      <c r="BT32" s="229" t="str">
        <f>IF('Contexto Estrat. Ins'!$N$40&lt;&gt;"",'Contexto Estrat. Ins'!$N$38,"")</f>
        <v/>
      </c>
      <c r="BU32" s="229" t="str">
        <f>IF('Contexto Estrat. Ins'!$N$41&lt;&gt;"",'Contexto Estrat. Ins'!$N$38,"")</f>
        <v/>
      </c>
      <c r="BV32" s="229" t="str">
        <f>IF('Contexto Estrat. Ins'!$N$42&lt;&gt;"",'Contexto Estrat. Ins'!$N$38,"")</f>
        <v/>
      </c>
      <c r="BW32" s="229" t="str">
        <f>IF('Contexto Estrat. Ins'!$N$43&lt;&gt;"",'Contexto Estrat. Ins'!$N$38,"")</f>
        <v/>
      </c>
      <c r="BX32" s="229" t="str">
        <f>IF('Contexto Estrat. Ins'!$N$44&lt;&gt;"",'Contexto Estrat. Ins'!$N$38,"")</f>
        <v/>
      </c>
      <c r="BY32" s="229" t="str">
        <f>IF($D$28='Contexto Estrat. Ins'!$B$39,BS32,IF($D$28='Contexto Estrat. Ins'!$B$40,BT32,IF($D$28='Contexto Estrat. Ins'!$B$41,BU32,IF($D$28='Contexto Estrat. Ins'!$B$42,BV32,IF($D$28='Contexto Estrat. Ins'!$B$43,BW32,IF($D$28='Contexto Estrat. Ins'!$B$44,BX32,""))))))</f>
        <v/>
      </c>
      <c r="CA32" s="229" t="str">
        <f>IF('Contexto Estrat. Ins'!$N$19&lt;&gt;"",'Contexto Estrat. Ins'!$N$18,"")</f>
        <v/>
      </c>
      <c r="CB32" s="229" t="str">
        <f>IF('Contexto Estrat. Ins'!$N$20&lt;&gt;"",'Contexto Estrat. Ins'!$N$18,"")</f>
        <v/>
      </c>
      <c r="CC32" s="229" t="str">
        <f>IF('Contexto Estrat. Ins'!$N$21&lt;&gt;"",'Contexto Estrat. Ins'!$N$18,"")</f>
        <v/>
      </c>
      <c r="CD32" s="229" t="str">
        <f>IF('Contexto Estrat. Ins'!$N$22&lt;&gt;"",'Contexto Estrat. Ins'!$N$18,"")</f>
        <v/>
      </c>
      <c r="CE32" s="229" t="str">
        <f>IF('Contexto Estrat. Ins'!$N$23&lt;&gt;"",'Contexto Estrat. Ins'!$N$18,"")</f>
        <v/>
      </c>
      <c r="CF32" s="229" t="str">
        <f>IF('Contexto Estrat. Ins'!$N$24&lt;&gt;"",'Contexto Estrat. Ins'!$N$18,"")</f>
        <v/>
      </c>
      <c r="CG32" s="229" t="str">
        <f>IF($D$28='Contexto Estrat. Ins'!$B$19,CA32,IF($D$28='Contexto Estrat. Ins'!$B$20,CB32,IF($D$28='Contexto Estrat. Ins'!$B$21,CC32,IF($D$28='Contexto Estrat. Ins'!$B$22,CD32,IF($D$28='Contexto Estrat. Ins'!$B$23,CE32,IF($D$28='Contexto Estrat. Ins'!$B$24,CF32,""))))))</f>
        <v/>
      </c>
    </row>
    <row r="33" spans="1:86" s="222" customFormat="1" ht="31.15" customHeight="1">
      <c r="A33" s="225"/>
      <c r="B33" s="226"/>
      <c r="C33" s="226"/>
      <c r="D33" s="665"/>
      <c r="E33" s="666"/>
      <c r="F33" s="666"/>
      <c r="G33" s="666"/>
      <c r="H33" s="666"/>
      <c r="I33" s="666"/>
      <c r="J33" s="666"/>
      <c r="K33" s="666"/>
      <c r="L33" s="666"/>
      <c r="M33" s="666"/>
      <c r="N33" s="666"/>
      <c r="O33" s="666"/>
      <c r="P33" s="666"/>
      <c r="Q33" s="666"/>
      <c r="R33" s="666"/>
      <c r="S33" s="666"/>
      <c r="T33" s="666"/>
      <c r="U33" s="666"/>
      <c r="V33" s="666"/>
      <c r="W33" s="666"/>
      <c r="X33" s="666"/>
      <c r="Y33" s="666"/>
      <c r="Z33" s="666"/>
      <c r="AA33" s="666"/>
      <c r="AB33" s="667"/>
      <c r="AC33" s="237"/>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227"/>
      <c r="BK33" s="229" t="str">
        <f>IF('Contexto Estrat. Ins'!$O$9&lt;&gt;"",'Contexto Estrat. Ins'!$O$8,"")</f>
        <v/>
      </c>
      <c r="BL33" s="229" t="str">
        <f>IF('Contexto Estrat. Ins'!$O$10&lt;&gt;"",'Contexto Estrat. Ins'!$O$8,"")</f>
        <v/>
      </c>
      <c r="BM33" s="229" t="str">
        <f>IF('Contexto Estrat. Ins'!$O$11&lt;&gt;"",'Contexto Estrat. Ins'!$O$8,"")</f>
        <v/>
      </c>
      <c r="BN33" s="229" t="str">
        <f>IF('Contexto Estrat. Ins'!$O$12&lt;&gt;"",'Contexto Estrat. Ins'!$O$8,"")</f>
        <v/>
      </c>
      <c r="BO33" s="229" t="str">
        <f>IF('Contexto Estrat. Ins'!$O$13&lt;&gt;"",'Contexto Estrat. Ins'!$O$8,"")</f>
        <v/>
      </c>
      <c r="BP33" s="229" t="str">
        <f>IF('Contexto Estrat. Ins'!$O$14&lt;&gt;"",'Contexto Estrat. Ins'!$O$8,"")</f>
        <v/>
      </c>
      <c r="BQ33" s="229" t="str">
        <f>IF($D$28='Contexto Estrat. Ins'!$B$9,BK33,IF($D$28='Contexto Estrat. Ins'!$B$10,BL33,IF($D$28='Contexto Estrat. Ins'!$B$11,BM33,IF($D$28='Contexto Estrat. Ins'!$B$12,BN33,IF($D$28='Contexto Estrat. Ins'!$B$13,BO33,IF($D$28='Contexto Estrat. Ins'!$B$14,BP33,""))))))</f>
        <v/>
      </c>
      <c r="BS33" s="229" t="str">
        <f>IF('Contexto Estrat. Ins'!$O$39&lt;&gt;"",'Contexto Estrat. Ins'!$O$38,"")</f>
        <v/>
      </c>
      <c r="BT33" s="229" t="str">
        <f>IF('Contexto Estrat. Ins'!$O$40&lt;&gt;"",'Contexto Estrat. Ins'!$O$38,"")</f>
        <v/>
      </c>
      <c r="BU33" s="229" t="str">
        <f>IF('Contexto Estrat. Ins'!$O$41&lt;&gt;"",'Contexto Estrat. Ins'!$O$38,"")</f>
        <v/>
      </c>
      <c r="BV33" s="229" t="str">
        <f>IF('Contexto Estrat. Ins'!$O$42&lt;&gt;"",'Contexto Estrat. Ins'!$O$38,"")</f>
        <v/>
      </c>
      <c r="BW33" s="229" t="str">
        <f>IF('Contexto Estrat. Ins'!$O$43&lt;&gt;"",'Contexto Estrat. Ins'!$O$38,"")</f>
        <v/>
      </c>
      <c r="BX33" s="229" t="str">
        <f>IF('Contexto Estrat. Ins'!$O$44&lt;&gt;"",'Contexto Estrat. Ins'!$O$38,"")</f>
        <v/>
      </c>
      <c r="BY33" s="229" t="str">
        <f>IF($D$28='Contexto Estrat. Ins'!$B$39,BS33,IF($D$28='Contexto Estrat. Ins'!$B$40,BT33,IF($D$28='Contexto Estrat. Ins'!$B$41,BU33,IF($D$28='Contexto Estrat. Ins'!$B$42,BV33,IF($D$28='Contexto Estrat. Ins'!$B$43,BW33,IF($D$28='Contexto Estrat. Ins'!$B$44,BX33,""))))))</f>
        <v/>
      </c>
      <c r="CA33" s="229" t="str">
        <f>IF('Contexto Estrat. Ins'!$O$19&lt;&gt;"",'Contexto Estrat. Ins'!$O$18,"")</f>
        <v/>
      </c>
      <c r="CB33" s="229" t="str">
        <f>IF('Contexto Estrat. Ins'!$O$20&lt;&gt;"",'Contexto Estrat. Ins'!$O$18,"")</f>
        <v/>
      </c>
      <c r="CC33" s="229" t="str">
        <f>IF('Contexto Estrat. Ins'!$O$21&lt;&gt;"",'Contexto Estrat. Ins'!$O$18,"")</f>
        <v/>
      </c>
      <c r="CD33" s="229" t="str">
        <f>IF('Contexto Estrat. Ins'!$O$22&lt;&gt;"",'Contexto Estrat. Ins'!$O$18,"")</f>
        <v/>
      </c>
      <c r="CE33" s="229" t="str">
        <f>IF('Contexto Estrat. Ins'!$O$23&lt;&gt;"",'Contexto Estrat. Ins'!$O$18,"")</f>
        <v/>
      </c>
      <c r="CF33" s="229" t="str">
        <f>IF('Contexto Estrat. Ins'!$O$24&lt;&gt;"",'Contexto Estrat. Ins'!$O$18,"")</f>
        <v/>
      </c>
      <c r="CG33" s="229" t="str">
        <f>IF($D$28='Contexto Estrat. Ins'!$B$19,CA33,IF($D$28='Contexto Estrat. Ins'!$B$20,CB33,IF($D$28='Contexto Estrat. Ins'!$B$21,CC33,IF($D$28='Contexto Estrat. Ins'!$B$22,CD33,IF($D$28='Contexto Estrat. Ins'!$B$23,CE33,IF($D$28='Contexto Estrat. Ins'!$B$24,CF33,""))))))</f>
        <v/>
      </c>
    </row>
    <row r="34" spans="1:86" s="222" customFormat="1" ht="15.6" customHeight="1">
      <c r="A34" s="238"/>
      <c r="B34" s="239"/>
      <c r="C34" s="239"/>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7"/>
      <c r="BK34" s="229" t="str">
        <f>IF('Contexto Estrat. Ins'!$P$9&lt;&gt;"",'Contexto Estrat. Ins'!$P$8,"")</f>
        <v/>
      </c>
      <c r="BL34" s="229" t="str">
        <f>IF('Contexto Estrat. Ins'!$P$10&lt;&gt;"",'Contexto Estrat. Ins'!$P$8,"")</f>
        <v/>
      </c>
      <c r="BM34" s="229" t="str">
        <f>IF('Contexto Estrat. Ins'!$P$11&lt;&gt;"",'Contexto Estrat. Ins'!$P$8,"")</f>
        <v/>
      </c>
      <c r="BN34" s="229" t="str">
        <f>IF('Contexto Estrat. Ins'!$P$12&lt;&gt;"",'Contexto Estrat. Ins'!$P$8,"")</f>
        <v/>
      </c>
      <c r="BO34" s="229" t="str">
        <f>IF('Contexto Estrat. Ins'!$P$13&lt;&gt;"",'Contexto Estrat. Ins'!$P$8,"")</f>
        <v/>
      </c>
      <c r="BP34" s="229" t="str">
        <f>IF('Contexto Estrat. Ins'!$P$14&lt;&gt;"",'Contexto Estrat. Ins'!$P$8,"")</f>
        <v/>
      </c>
      <c r="BQ34" s="229" t="str">
        <f>IF($D$28='Contexto Estrat. Ins'!$B$9,BK34,IF($D$28='Contexto Estrat. Ins'!$B$10,BL34,IF($D$28='Contexto Estrat. Ins'!$B$11,BM34,IF($D$28='Contexto Estrat. Ins'!$B$12,BN34,IF($D$28='Contexto Estrat. Ins'!$B$13,BO34,IF($D$28='Contexto Estrat. Ins'!$B$14,BP34,""))))))</f>
        <v/>
      </c>
      <c r="BS34" s="229" t="str">
        <f>IF('Contexto Estrat. Ins'!$P$39&lt;&gt;"",'Contexto Estrat. Ins'!$P$38,"")</f>
        <v/>
      </c>
      <c r="BT34" s="229" t="str">
        <f>IF('Contexto Estrat. Ins'!$P$40&lt;&gt;"",'Contexto Estrat. Ins'!$P$38,"")</f>
        <v/>
      </c>
      <c r="BU34" s="229" t="str">
        <f>IF('Contexto Estrat. Ins'!$P$41&lt;&gt;"",'Contexto Estrat. Ins'!$P$38,"")</f>
        <v/>
      </c>
      <c r="BV34" s="229" t="str">
        <f>IF('Contexto Estrat. Ins'!$P$42&lt;&gt;"",'Contexto Estrat. Ins'!$P$38,"")</f>
        <v/>
      </c>
      <c r="BW34" s="229" t="str">
        <f>IF('Contexto Estrat. Ins'!$P$43&lt;&gt;"",'Contexto Estrat. Ins'!$P$38,"")</f>
        <v/>
      </c>
      <c r="BX34" s="229" t="str">
        <f>IF('Contexto Estrat. Ins'!$P$44&lt;&gt;"",'Contexto Estrat. Ins'!$P$38,"")</f>
        <v/>
      </c>
      <c r="BY34" s="229" t="str">
        <f>IF($D$28='Contexto Estrat. Ins'!$B$39,BS34,IF($D$28='Contexto Estrat. Ins'!$B$40,BT34,IF($D$28='Contexto Estrat. Ins'!$B$41,BU34,IF($D$28='Contexto Estrat. Ins'!$B$42,BV34,IF($D$28='Contexto Estrat. Ins'!$B$43,BW34,IF($D$28='Contexto Estrat. Ins'!$B$44,BX34,""))))))</f>
        <v/>
      </c>
      <c r="CA34" s="229" t="str">
        <f>IF('Contexto Estrat. Ins'!$P$19&lt;&gt;"",'Contexto Estrat. Ins'!$P$18,"")</f>
        <v/>
      </c>
      <c r="CB34" s="229" t="str">
        <f>IF('Contexto Estrat. Ins'!$P$20&lt;&gt;"",'Contexto Estrat. Ins'!$P$18,"")</f>
        <v/>
      </c>
      <c r="CC34" s="229" t="str">
        <f>IF('Contexto Estrat. Ins'!$P$21&lt;&gt;"",'Contexto Estrat. Ins'!$P$18,"")</f>
        <v/>
      </c>
      <c r="CD34" s="229" t="str">
        <f>IF('Contexto Estrat. Ins'!$P$22&lt;&gt;"",'Contexto Estrat. Ins'!$P$18,"")</f>
        <v/>
      </c>
      <c r="CE34" s="229" t="str">
        <f>IF('Contexto Estrat. Ins'!$P$23&lt;&gt;"",'Contexto Estrat. Ins'!$P$18,"")</f>
        <v/>
      </c>
      <c r="CF34" s="229" t="str">
        <f>IF('Contexto Estrat. Ins'!$P$24&lt;&gt;"",'Contexto Estrat. Ins'!$P$18,"")</f>
        <v/>
      </c>
      <c r="CG34" s="229" t="str">
        <f>IF($D$28='Contexto Estrat. Ins'!$B$19,CA34,IF($D$28='Contexto Estrat. Ins'!$B$20,CB34,IF($D$28='Contexto Estrat. Ins'!$B$21,CC34,IF($D$28='Contexto Estrat. Ins'!$B$22,CD34,IF($D$28='Contexto Estrat. Ins'!$B$23,CE34,IF($D$28='Contexto Estrat. Ins'!$B$24,CF34,""))))))</f>
        <v/>
      </c>
    </row>
    <row r="35" spans="1:86" s="222" customFormat="1" ht="15.6" customHeight="1">
      <c r="A35" s="225"/>
      <c r="B35" s="226"/>
      <c r="C35" s="226"/>
      <c r="D35" s="435" t="str">
        <f>IF(AK12=Datos!$A$6,"Causas de la oportunidad (factores de la oportunidad)","Causas del riesgo (factores del riesgo)")</f>
        <v>Causas del riesgo (factores del riesgo)</v>
      </c>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240"/>
      <c r="AD35" s="435" t="str">
        <f>IF(AK12=Datos!$A$6,"Consecuencias (efectos de la oportunidad)","Consecuencias (efectos del riesgo)")</f>
        <v>Consecuencias (efectos del riesgo)</v>
      </c>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227"/>
      <c r="BK35" s="229" t="str">
        <f>IF('Contexto Estrat. Ins'!$Q$9&lt;&gt;"",'Contexto Estrat. Ins'!$Q$8,"")</f>
        <v/>
      </c>
      <c r="BL35" s="229" t="str">
        <f>IF('Contexto Estrat. Ins'!$Q$10&lt;&gt;"",'Contexto Estrat. Ins'!$Q$8,"")</f>
        <v/>
      </c>
      <c r="BM35" s="229" t="str">
        <f>IF('Contexto Estrat. Ins'!$Q$11&lt;&gt;"",'Contexto Estrat. Ins'!$Q$8,"")</f>
        <v/>
      </c>
      <c r="BN35" s="229" t="str">
        <f>IF('Contexto Estrat. Ins'!$Q$12&lt;&gt;"",'Contexto Estrat. Ins'!$Q$8,"")</f>
        <v/>
      </c>
      <c r="BO35" s="229" t="str">
        <f>IF('Contexto Estrat. Ins'!$Q$13&lt;&gt;"",'Contexto Estrat. Ins'!$Q$8,"")</f>
        <v/>
      </c>
      <c r="BP35" s="229" t="str">
        <f>IF('Contexto Estrat. Ins'!$Q$14&lt;&gt;"",'Contexto Estrat. Ins'!$Q$8,"")</f>
        <v/>
      </c>
      <c r="BQ35" s="229" t="str">
        <f>IF($D$28='Contexto Estrat. Ins'!$B$9,BK35,IF($D$28='Contexto Estrat. Ins'!$B$10,BL35,IF($D$28='Contexto Estrat. Ins'!$B$11,BM35,IF($D$28='Contexto Estrat. Ins'!$B$12,BN35,IF($D$28='Contexto Estrat. Ins'!$B$13,BO35,IF($D$28='Contexto Estrat. Ins'!$B$14,BP35,""))))))</f>
        <v/>
      </c>
      <c r="BS35" s="229" t="str">
        <f>IF('Contexto Estrat. Ins'!$Q$39&lt;&gt;"",'Contexto Estrat. Ins'!$Q$38,"")</f>
        <v/>
      </c>
      <c r="BT35" s="229" t="str">
        <f>IF('Contexto Estrat. Ins'!$Q$40&lt;&gt;"",'Contexto Estrat. Ins'!$Q$38,"")</f>
        <v/>
      </c>
      <c r="BU35" s="229" t="str">
        <f>IF('Contexto Estrat. Ins'!$Q$41&lt;&gt;"",'Contexto Estrat. Ins'!$Q$38,"")</f>
        <v/>
      </c>
      <c r="BV35" s="229" t="str">
        <f>IF('Contexto Estrat. Ins'!$Q$42&lt;&gt;"",'Contexto Estrat. Ins'!$Q$38,"")</f>
        <v/>
      </c>
      <c r="BW35" s="229" t="str">
        <f>IF('Contexto Estrat. Ins'!$Q$43&lt;&gt;"",'Contexto Estrat. Ins'!$Q$38,"")</f>
        <v/>
      </c>
      <c r="BX35" s="229" t="str">
        <f>IF('Contexto Estrat. Ins'!$Q$44&lt;&gt;"",'Contexto Estrat. Ins'!$Q$38,"")</f>
        <v/>
      </c>
      <c r="BY35" s="229" t="str">
        <f>IF($D$28='Contexto Estrat. Ins'!$B$39,BS35,IF($D$28='Contexto Estrat. Ins'!$B$40,BT35,IF($D$28='Contexto Estrat. Ins'!$B$41,BU35,IF($D$28='Contexto Estrat. Ins'!$B$42,BV35,IF($D$28='Contexto Estrat. Ins'!$B$43,BW35,IF($D$28='Contexto Estrat. Ins'!$B$44,BX35,""))))))</f>
        <v/>
      </c>
      <c r="CA35" s="229" t="str">
        <f>IF('Contexto Estrat. Ins'!$Q$19&lt;&gt;"",'Contexto Estrat. Ins'!$Q$18,"")</f>
        <v/>
      </c>
      <c r="CB35" s="229" t="str">
        <f>IF('Contexto Estrat. Ins'!$Q$20&lt;&gt;"",'Contexto Estrat. Ins'!$Q$18,"")</f>
        <v/>
      </c>
      <c r="CC35" s="229" t="str">
        <f>IF('Contexto Estrat. Ins'!$Q$21&lt;&gt;"",'Contexto Estrat. Ins'!$Q$18,"")</f>
        <v/>
      </c>
      <c r="CD35" s="229" t="str">
        <f>IF('Contexto Estrat. Ins'!$Q$22&lt;&gt;"",'Contexto Estrat. Ins'!$Q$18,"")</f>
        <v/>
      </c>
      <c r="CE35" s="229" t="str">
        <f>IF('Contexto Estrat. Ins'!$Q$23&lt;&gt;"",'Contexto Estrat. Ins'!$Q$18,"")</f>
        <v/>
      </c>
      <c r="CF35" s="229" t="str">
        <f>IF('Contexto Estrat. Ins'!$Q$24&lt;&gt;"",'Contexto Estrat. Ins'!$Q$18,"")</f>
        <v/>
      </c>
      <c r="CG35" s="229" t="str">
        <f>IF($D$28='Contexto Estrat. Ins'!$B$19,CA35,IF($D$28='Contexto Estrat. Ins'!$B$20,CB35,IF($D$28='Contexto Estrat. Ins'!$B$21,CC35,IF($D$28='Contexto Estrat. Ins'!$B$22,CD35,IF($D$28='Contexto Estrat. Ins'!$B$23,CE35,IF($D$28='Contexto Estrat. Ins'!$B$24,CF35,""))))))</f>
        <v/>
      </c>
    </row>
    <row r="36" spans="1:86" s="222" customFormat="1" ht="15.6" customHeight="1">
      <c r="A36" s="225"/>
      <c r="B36" s="226"/>
      <c r="C36" s="226"/>
      <c r="D36" s="629" t="s">
        <v>33</v>
      </c>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226"/>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227"/>
      <c r="BK36" s="229" t="str">
        <f>IF('Contexto Estrat. Ins'!$R$9&lt;&gt;"",'Contexto Estrat. Ins'!$R$8,"")</f>
        <v/>
      </c>
      <c r="BL36" s="229" t="str">
        <f>IF('Contexto Estrat. Ins'!$R$10&lt;&gt;"",'Contexto Estrat. Ins'!$R$8,"")</f>
        <v/>
      </c>
      <c r="BM36" s="229" t="str">
        <f>IF('Contexto Estrat. Ins'!$R$11&lt;&gt;"",'Contexto Estrat. Ins'!$R$8,"")</f>
        <v/>
      </c>
      <c r="BN36" s="229" t="str">
        <f>IF('Contexto Estrat. Ins'!$R$12&lt;&gt;"",'Contexto Estrat. Ins'!$R$8,"")</f>
        <v/>
      </c>
      <c r="BO36" s="229" t="str">
        <f>IF('Contexto Estrat. Ins'!$R$13&lt;&gt;"",'Contexto Estrat. Ins'!$R$8,"")</f>
        <v/>
      </c>
      <c r="BP36" s="229" t="str">
        <f>IF('Contexto Estrat. Ins'!$R$14&lt;&gt;"",'Contexto Estrat. Ins'!$R$8,"")</f>
        <v/>
      </c>
      <c r="BQ36" s="229" t="str">
        <f>IF($D$28='Contexto Estrat. Ins'!$B$9,BK36,IF($D$28='Contexto Estrat. Ins'!$B$10,BL36,IF($D$28='Contexto Estrat. Ins'!$B$11,BM36,IF($D$28='Contexto Estrat. Ins'!$B$12,BN36,IF($D$28='Contexto Estrat. Ins'!$B$13,BO36,IF($D$28='Contexto Estrat. Ins'!$B$14,BP36,""))))))</f>
        <v/>
      </c>
      <c r="BS36" s="229" t="str">
        <f>IF('Contexto Estrat. Ins'!$R$39&lt;&gt;"",'Contexto Estrat. Ins'!$R$38,"")</f>
        <v/>
      </c>
      <c r="BT36" s="229" t="str">
        <f>IF('Contexto Estrat. Ins'!$R$40&lt;&gt;"",'Contexto Estrat. Ins'!$R$38,"")</f>
        <v/>
      </c>
      <c r="BU36" s="229" t="str">
        <f>IF('Contexto Estrat. Ins'!$R$41&lt;&gt;"",'Contexto Estrat. Ins'!$R$38,"")</f>
        <v/>
      </c>
      <c r="BV36" s="229" t="str">
        <f>IF('Contexto Estrat. Ins'!$R$42&lt;&gt;"",'Contexto Estrat. Ins'!$R$38,"")</f>
        <v/>
      </c>
      <c r="BW36" s="229" t="str">
        <f>IF('Contexto Estrat. Ins'!$R$43&lt;&gt;"",'Contexto Estrat. Ins'!$R$38,"")</f>
        <v/>
      </c>
      <c r="BX36" s="229" t="str">
        <f>IF('Contexto Estrat. Ins'!$R$44&lt;&gt;"",'Contexto Estrat. Ins'!$R$38,"")</f>
        <v/>
      </c>
      <c r="BY36" s="229" t="str">
        <f>IF($D$28='Contexto Estrat. Ins'!$B$39,BS36,IF($D$28='Contexto Estrat. Ins'!$B$40,BT36,IF($D$28='Contexto Estrat. Ins'!$B$41,BU36,IF($D$28='Contexto Estrat. Ins'!$B$42,BV36,IF($D$28='Contexto Estrat. Ins'!$B$43,BW36,IF($D$28='Contexto Estrat. Ins'!$B$44,BX36,""))))))</f>
        <v/>
      </c>
      <c r="CA36" s="229" t="str">
        <f>IF('Contexto Estrat. Ins'!$R$19&lt;&gt;"",'Contexto Estrat. Ins'!$R$18,"")</f>
        <v/>
      </c>
      <c r="CB36" s="229" t="str">
        <f>IF('Contexto Estrat. Ins'!$R$20&lt;&gt;"",'Contexto Estrat. Ins'!$R$18,"")</f>
        <v/>
      </c>
      <c r="CC36" s="229" t="str">
        <f>IF('Contexto Estrat. Ins'!$R$21&lt;&gt;"",'Contexto Estrat. Ins'!$R$18,"")</f>
        <v/>
      </c>
      <c r="CD36" s="229" t="str">
        <f>IF('Contexto Estrat. Ins'!$R$22&lt;&gt;"",'Contexto Estrat. Ins'!$R$18,"")</f>
        <v/>
      </c>
      <c r="CE36" s="229" t="str">
        <f>IF('Contexto Estrat. Ins'!$R$23&lt;&gt;"",'Contexto Estrat. Ins'!$R$18,"")</f>
        <v/>
      </c>
      <c r="CF36" s="229" t="str">
        <f>IF('Contexto Estrat. Ins'!$R$24&lt;&gt;"",'Contexto Estrat. Ins'!$R$18,"")</f>
        <v/>
      </c>
      <c r="CG36" s="229" t="str">
        <f>IF($D$28='Contexto Estrat. Ins'!$B$19,CA36,IF($D$28='Contexto Estrat. Ins'!$B$20,CB36,IF($D$28='Contexto Estrat. Ins'!$B$21,CC36,IF($D$28='Contexto Estrat. Ins'!$B$22,CD36,IF($D$28='Contexto Estrat. Ins'!$B$23,CE36,IF($D$28='Contexto Estrat. Ins'!$B$24,CF36,""))))))</f>
        <v/>
      </c>
    </row>
    <row r="37" spans="1:86" s="222" customFormat="1" ht="15.6" customHeight="1">
      <c r="A37" s="225"/>
      <c r="B37" s="226"/>
      <c r="C37" s="226"/>
      <c r="D37" s="629" t="s">
        <v>34</v>
      </c>
      <c r="E37" s="629"/>
      <c r="F37" s="629"/>
      <c r="G37" s="629"/>
      <c r="H37" s="629"/>
      <c r="I37" s="629"/>
      <c r="J37" s="629" t="s">
        <v>48</v>
      </c>
      <c r="K37" s="629"/>
      <c r="L37" s="629"/>
      <c r="M37" s="629"/>
      <c r="N37" s="629"/>
      <c r="O37" s="629"/>
      <c r="P37" s="629"/>
      <c r="Q37" s="629"/>
      <c r="R37" s="629"/>
      <c r="S37" s="629"/>
      <c r="T37" s="629"/>
      <c r="U37" s="629"/>
      <c r="V37" s="629"/>
      <c r="W37" s="629"/>
      <c r="X37" s="629"/>
      <c r="Y37" s="629"/>
      <c r="Z37" s="629"/>
      <c r="AA37" s="629"/>
      <c r="AB37" s="629"/>
      <c r="AC37" s="226"/>
      <c r="AD37" s="629" t="str">
        <f>IF(AK12=Datos!$A$6,"Puede presentarse la oportunidad, lo que generaría…","Puede presentarse el riesgo, lo que generaría…")</f>
        <v>Puede presentarse el riesgo, lo que generaría…</v>
      </c>
      <c r="AE37" s="629"/>
      <c r="AF37" s="629"/>
      <c r="AG37" s="629"/>
      <c r="AH37" s="629"/>
      <c r="AI37" s="629"/>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227"/>
      <c r="BK37" s="229" t="str">
        <f>IF('Contexto Estrat. Ins'!$S$9&lt;&gt;"",'Contexto Estrat. Ins'!$S$8,"")</f>
        <v/>
      </c>
      <c r="BL37" s="229" t="str">
        <f>IF('Contexto Estrat. Ins'!$S$10&lt;&gt;"",'Contexto Estrat. Ins'!$S$8,"")</f>
        <v/>
      </c>
      <c r="BM37" s="229" t="str">
        <f>IF('Contexto Estrat. Ins'!$S$11&lt;&gt;"",'Contexto Estrat. Ins'!$S$8,"")</f>
        <v/>
      </c>
      <c r="BN37" s="229" t="str">
        <f>IF('Contexto Estrat. Ins'!$S$12&lt;&gt;"",'Contexto Estrat. Ins'!$S$8,"")</f>
        <v/>
      </c>
      <c r="BO37" s="229" t="str">
        <f>IF('Contexto Estrat. Ins'!$S$13&lt;&gt;"",'Contexto Estrat. Ins'!$S$8,"")</f>
        <v/>
      </c>
      <c r="BP37" s="229" t="str">
        <f>IF('Contexto Estrat. Ins'!$S$14&lt;&gt;"",'Contexto Estrat. Ins'!$S$8,"")</f>
        <v/>
      </c>
      <c r="BQ37" s="229" t="str">
        <f>IF($D$28='Contexto Estrat. Ins'!$B$9,BK37,IF($D$28='Contexto Estrat. Ins'!$B$10,BL37,IF($D$28='Contexto Estrat. Ins'!$B$11,BM37,IF($D$28='Contexto Estrat. Ins'!$B$12,BN37,IF($D$28='Contexto Estrat. Ins'!$B$13,BO37,IF($D$28='Contexto Estrat. Ins'!$B$14,BP37,""))))))</f>
        <v/>
      </c>
      <c r="BS37" s="229" t="str">
        <f>IF('Contexto Estrat. Ins'!$S$39&lt;&gt;"",'Contexto Estrat. Ins'!$S$38,"")</f>
        <v/>
      </c>
      <c r="BT37" s="229" t="str">
        <f>IF('Contexto Estrat. Ins'!$S$40&lt;&gt;"",'Contexto Estrat. Ins'!$S$38,"")</f>
        <v/>
      </c>
      <c r="BU37" s="229" t="str">
        <f>IF('Contexto Estrat. Ins'!$S$41&lt;&gt;"",'Contexto Estrat. Ins'!$S$38,"")</f>
        <v/>
      </c>
      <c r="BV37" s="229" t="str">
        <f>IF('Contexto Estrat. Ins'!$S$42&lt;&gt;"",'Contexto Estrat. Ins'!$S$38,"")</f>
        <v/>
      </c>
      <c r="BW37" s="229" t="str">
        <f>IF('Contexto Estrat. Ins'!$S$43&lt;&gt;"",'Contexto Estrat. Ins'!$S$38,"")</f>
        <v/>
      </c>
      <c r="BX37" s="229" t="str">
        <f>IF('Contexto Estrat. Ins'!$S$44&lt;&gt;"",'Contexto Estrat. Ins'!$S$38,"")</f>
        <v/>
      </c>
      <c r="BY37" s="229" t="str">
        <f>IF($D$28='Contexto Estrat. Ins'!$B$39,BS37,IF($D$28='Contexto Estrat. Ins'!$B$40,BT37,IF($D$28='Contexto Estrat. Ins'!$B$41,BU37,IF($D$28='Contexto Estrat. Ins'!$B$42,BV37,IF($D$28='Contexto Estrat. Ins'!$B$43,BW37,IF($D$28='Contexto Estrat. Ins'!$B$44,BX37,""))))))</f>
        <v/>
      </c>
      <c r="CA37" s="229" t="str">
        <f>IF('Contexto Estrat. Ins'!$S$19&lt;&gt;"",'Contexto Estrat. Ins'!$S$18,"")</f>
        <v/>
      </c>
      <c r="CB37" s="229" t="str">
        <f>IF('Contexto Estrat. Ins'!$S$20&lt;&gt;"",'Contexto Estrat. Ins'!$S$18,"")</f>
        <v/>
      </c>
      <c r="CC37" s="229" t="str">
        <f>IF('Contexto Estrat. Ins'!$S$21&lt;&gt;"",'Contexto Estrat. Ins'!$S$18,"")</f>
        <v/>
      </c>
      <c r="CD37" s="229" t="str">
        <f>IF('Contexto Estrat. Ins'!$S$22&lt;&gt;"",'Contexto Estrat. Ins'!$S$18,"")</f>
        <v/>
      </c>
      <c r="CE37" s="229" t="str">
        <f>IF('Contexto Estrat. Ins'!$S$23&lt;&gt;"",'Contexto Estrat. Ins'!$S$18,"")</f>
        <v/>
      </c>
      <c r="CF37" s="229" t="str">
        <f>IF('Contexto Estrat. Ins'!$S$24&lt;&gt;"",'Contexto Estrat. Ins'!$S$18,"")</f>
        <v/>
      </c>
      <c r="CG37" s="229" t="str">
        <f>IF($D$28='Contexto Estrat. Ins'!$B$19,CA37,IF($D$28='Contexto Estrat. Ins'!$B$20,CB37,IF($D$28='Contexto Estrat. Ins'!$B$21,CC37,IF($D$28='Contexto Estrat. Ins'!$B$22,CD37,IF($D$28='Contexto Estrat. Ins'!$B$23,CE37,IF($D$28='Contexto Estrat. Ins'!$B$24,CF37,""))))))</f>
        <v/>
      </c>
    </row>
    <row r="38" spans="1:86" s="222" customFormat="1" ht="15.6" customHeight="1">
      <c r="A38" s="225"/>
      <c r="B38" s="226"/>
      <c r="C38" s="226"/>
      <c r="D38" s="625"/>
      <c r="E38" s="625"/>
      <c r="F38" s="625"/>
      <c r="G38" s="625"/>
      <c r="H38" s="625"/>
      <c r="I38" s="625"/>
      <c r="J38" s="630"/>
      <c r="K38" s="631"/>
      <c r="L38" s="631"/>
      <c r="M38" s="631"/>
      <c r="N38" s="631"/>
      <c r="O38" s="631"/>
      <c r="P38" s="631"/>
      <c r="Q38" s="631"/>
      <c r="R38" s="631"/>
      <c r="S38" s="631"/>
      <c r="T38" s="631"/>
      <c r="U38" s="631"/>
      <c r="V38" s="631"/>
      <c r="W38" s="631"/>
      <c r="X38" s="631"/>
      <c r="Y38" s="631"/>
      <c r="Z38" s="631"/>
      <c r="AA38" s="631"/>
      <c r="AB38" s="632"/>
      <c r="AC38" s="226"/>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227"/>
      <c r="BK38" s="229" t="str">
        <f>IF('Contexto Estrat. Ins'!$T$9&lt;&gt;"",'Contexto Estrat. Ins'!$T$8,"")</f>
        <v/>
      </c>
      <c r="BL38" s="229" t="str">
        <f>IF('Contexto Estrat. Ins'!$T$10&lt;&gt;"",'Contexto Estrat. Ins'!$T$8,"")</f>
        <v/>
      </c>
      <c r="BM38" s="229" t="str">
        <f>IF('Contexto Estrat. Ins'!$T$11&lt;&gt;"",'Contexto Estrat. Ins'!$T$8,"")</f>
        <v/>
      </c>
      <c r="BN38" s="229" t="str">
        <f>IF('Contexto Estrat. Ins'!$T$12&lt;&gt;"",'Contexto Estrat. Ins'!$T$8,"")</f>
        <v/>
      </c>
      <c r="BO38" s="229" t="str">
        <f>IF('Contexto Estrat. Ins'!$T$13&lt;&gt;"",'Contexto Estrat. Ins'!$T$8,"")</f>
        <v/>
      </c>
      <c r="BP38" s="229" t="str">
        <f>IF('Contexto Estrat. Ins'!$T$14&lt;&gt;"",'Contexto Estrat. Ins'!$T$8,"")</f>
        <v/>
      </c>
      <c r="BQ38" s="229" t="str">
        <f>IF($D$28='Contexto Estrat. Ins'!$B$9,BK38,IF($D$28='Contexto Estrat. Ins'!$B$10,BL38,IF($D$28='Contexto Estrat. Ins'!$B$11,BM38,IF($D$28='Contexto Estrat. Ins'!$B$12,BN38,IF($D$28='Contexto Estrat. Ins'!$B$13,BO38,IF($D$28='Contexto Estrat. Ins'!$B$14,BP38,""))))))</f>
        <v/>
      </c>
      <c r="BR38" s="267"/>
      <c r="BS38" s="229" t="str">
        <f>IF('Contexto Estrat. Ins'!$T$39&lt;&gt;"",'Contexto Estrat. Ins'!$T$38,"")</f>
        <v/>
      </c>
      <c r="BT38" s="229" t="str">
        <f>IF('Contexto Estrat. Ins'!$T$40&lt;&gt;"",'Contexto Estrat. Ins'!$T$38,"")</f>
        <v/>
      </c>
      <c r="BU38" s="229" t="str">
        <f>IF('Contexto Estrat. Ins'!$T$41&lt;&gt;"",'Contexto Estrat. Ins'!$T$38,"")</f>
        <v/>
      </c>
      <c r="BV38" s="229" t="str">
        <f>IF('Contexto Estrat. Ins'!$T$42&lt;&gt;"",'Contexto Estrat. Ins'!$T$38,"")</f>
        <v/>
      </c>
      <c r="BW38" s="229" t="str">
        <f>IF('Contexto Estrat. Ins'!$T$43&lt;&gt;"",'Contexto Estrat. Ins'!$T$38,"")</f>
        <v/>
      </c>
      <c r="BX38" s="229" t="str">
        <f>IF('Contexto Estrat. Ins'!$T$44&lt;&gt;"",'Contexto Estrat. Ins'!$T$38,"")</f>
        <v/>
      </c>
      <c r="BY38" s="229" t="str">
        <f>IF($D$28='Contexto Estrat. Ins'!$B$39,BS38,IF($D$28='Contexto Estrat. Ins'!$B$40,BT38,IF($D$28='Contexto Estrat. Ins'!$B$41,BU38,IF($D$28='Contexto Estrat. Ins'!$B$42,BV38,IF($D$28='Contexto Estrat. Ins'!$B$43,BW38,IF($D$28='Contexto Estrat. Ins'!$B$44,BX38,""))))))</f>
        <v/>
      </c>
      <c r="BZ38" s="267"/>
      <c r="CA38" s="229" t="str">
        <f>IF('Contexto Estrat. Ins'!$T$19&lt;&gt;"",'Contexto Estrat. Ins'!$T$18,"")</f>
        <v/>
      </c>
      <c r="CB38" s="229" t="str">
        <f>IF('Contexto Estrat. Ins'!$T$20&lt;&gt;"",'Contexto Estrat. Ins'!$T$18,"")</f>
        <v/>
      </c>
      <c r="CC38" s="229" t="str">
        <f>IF('Contexto Estrat. Ins'!$T$21&lt;&gt;"",'Contexto Estrat. Ins'!$T$18,"")</f>
        <v/>
      </c>
      <c r="CD38" s="229" t="str">
        <f>IF('Contexto Estrat. Ins'!$T$22&lt;&gt;"",'Contexto Estrat. Ins'!$T$18,"")</f>
        <v/>
      </c>
      <c r="CE38" s="229" t="str">
        <f>IF('Contexto Estrat. Ins'!$T$23&lt;&gt;"",'Contexto Estrat. Ins'!$T$18,"")</f>
        <v/>
      </c>
      <c r="CF38" s="229" t="str">
        <f>IF('Contexto Estrat. Ins'!$T$24&lt;&gt;"",'Contexto Estrat. Ins'!$T$18,"")</f>
        <v/>
      </c>
      <c r="CG38" s="229" t="str">
        <f>IF($D$28='Contexto Estrat. Ins'!$B$19,CA38,IF($D$28='Contexto Estrat. Ins'!$B$20,CB38,IF($D$28='Contexto Estrat. Ins'!$B$21,CC38,IF($D$28='Contexto Estrat. Ins'!$B$22,CD38,IF($D$28='Contexto Estrat. Ins'!$B$23,CE38,IF($D$28='Contexto Estrat. Ins'!$B$24,CF38,""))))))</f>
        <v/>
      </c>
      <c r="CH38" s="267"/>
    </row>
    <row r="39" spans="1:86" s="222" customFormat="1" ht="15.6" customHeight="1">
      <c r="A39" s="225"/>
      <c r="B39" s="226"/>
      <c r="C39" s="226"/>
      <c r="D39" s="625"/>
      <c r="E39" s="625"/>
      <c r="F39" s="625"/>
      <c r="G39" s="625"/>
      <c r="H39" s="625"/>
      <c r="I39" s="625"/>
      <c r="J39" s="630"/>
      <c r="K39" s="631"/>
      <c r="L39" s="631"/>
      <c r="M39" s="631"/>
      <c r="N39" s="631"/>
      <c r="O39" s="631"/>
      <c r="P39" s="631"/>
      <c r="Q39" s="631"/>
      <c r="R39" s="631"/>
      <c r="S39" s="631"/>
      <c r="T39" s="631"/>
      <c r="U39" s="631"/>
      <c r="V39" s="631"/>
      <c r="W39" s="631"/>
      <c r="X39" s="631"/>
      <c r="Y39" s="631"/>
      <c r="Z39" s="631"/>
      <c r="AA39" s="631"/>
      <c r="AB39" s="632"/>
      <c r="AC39" s="226"/>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227"/>
      <c r="BK39" s="229" t="str">
        <f>IF('Contexto Estrat. Ins'!$U$9&lt;&gt;"",'Contexto Estrat. Ins'!$U$8,"")</f>
        <v/>
      </c>
      <c r="BL39" s="229" t="str">
        <f>IF('Contexto Estrat. Ins'!$U$10&lt;&gt;"",'Contexto Estrat. Ins'!$U$8,"")</f>
        <v/>
      </c>
      <c r="BM39" s="229" t="str">
        <f>IF('Contexto Estrat. Ins'!$U$11&lt;&gt;"",'Contexto Estrat. Ins'!$U$8,"")</f>
        <v/>
      </c>
      <c r="BN39" s="229" t="str">
        <f>IF('Contexto Estrat. Ins'!$U$12&lt;&gt;"",'Contexto Estrat. Ins'!$U$8,"")</f>
        <v/>
      </c>
      <c r="BO39" s="229" t="str">
        <f>IF('Contexto Estrat. Ins'!$U$13&lt;&gt;"",'Contexto Estrat. Ins'!$U$8,"")</f>
        <v/>
      </c>
      <c r="BP39" s="229" t="str">
        <f>IF('Contexto Estrat. Ins'!$U$14&lt;&gt;"",'Contexto Estrat. Ins'!$U$8,"")</f>
        <v/>
      </c>
      <c r="BQ39" s="229" t="str">
        <f>IF($D$28='Contexto Estrat. Ins'!$B$9,BK39,IF($D$28='Contexto Estrat. Ins'!$B$10,BL39,IF($D$28='Contexto Estrat. Ins'!$B$11,BM39,IF($D$28='Contexto Estrat. Ins'!$B$12,BN39,IF($D$28='Contexto Estrat. Ins'!$B$13,BO39,IF($D$28='Contexto Estrat. Ins'!$B$14,BP39,""))))))</f>
        <v/>
      </c>
      <c r="BR39" s="267"/>
      <c r="BS39" s="229" t="str">
        <f>IF('Contexto Estrat. Ins'!$U$39&lt;&gt;"",'Contexto Estrat. Ins'!$U$38,"")</f>
        <v/>
      </c>
      <c r="BT39" s="229" t="str">
        <f>IF('Contexto Estrat. Ins'!$U$40&lt;&gt;"",'Contexto Estrat. Ins'!$U$38,"")</f>
        <v/>
      </c>
      <c r="BU39" s="229" t="str">
        <f>IF('Contexto Estrat. Ins'!$U$41&lt;&gt;"",'Contexto Estrat. Ins'!$U$38,"")</f>
        <v/>
      </c>
      <c r="BV39" s="229" t="str">
        <f>IF('Contexto Estrat. Ins'!$U$42&lt;&gt;"",'Contexto Estrat. Ins'!$U$38,"")</f>
        <v/>
      </c>
      <c r="BW39" s="229" t="str">
        <f>IF('Contexto Estrat. Ins'!$U$43&lt;&gt;"",'Contexto Estrat. Ins'!$U$38,"")</f>
        <v/>
      </c>
      <c r="BX39" s="229" t="str">
        <f>IF('Contexto Estrat. Ins'!$U$44&lt;&gt;"",'Contexto Estrat. Ins'!$U$38,"")</f>
        <v/>
      </c>
      <c r="BY39" s="229" t="str">
        <f>IF($D$28='Contexto Estrat. Ins'!$B$39,BS39,IF($D$28='Contexto Estrat. Ins'!$B$40,BT39,IF($D$28='Contexto Estrat. Ins'!$B$41,BU39,IF($D$28='Contexto Estrat. Ins'!$B$42,BV39,IF($D$28='Contexto Estrat. Ins'!$B$43,BW39,IF($D$28='Contexto Estrat. Ins'!$B$44,BX39,""))))))</f>
        <v/>
      </c>
      <c r="BZ39" s="267"/>
      <c r="CA39" s="229" t="str">
        <f>IF('Contexto Estrat. Ins'!$U$19&lt;&gt;"",'Contexto Estrat. Ins'!$U$18,"")</f>
        <v/>
      </c>
      <c r="CB39" s="229" t="str">
        <f>IF('Contexto Estrat. Ins'!$U$20&lt;&gt;"",'Contexto Estrat. Ins'!$U$18,"")</f>
        <v/>
      </c>
      <c r="CC39" s="229" t="str">
        <f>IF('Contexto Estrat. Ins'!$U$21&lt;&gt;"",'Contexto Estrat. Ins'!$U$18,"")</f>
        <v/>
      </c>
      <c r="CD39" s="229" t="str">
        <f>IF('Contexto Estrat. Ins'!$U$22&lt;&gt;"",'Contexto Estrat. Ins'!$U$18,"")</f>
        <v/>
      </c>
      <c r="CE39" s="229" t="str">
        <f>IF('Contexto Estrat. Ins'!$U$23&lt;&gt;"",'Contexto Estrat. Ins'!$U$18,"")</f>
        <v/>
      </c>
      <c r="CF39" s="229" t="str">
        <f>IF('Contexto Estrat. Ins'!$U$24&lt;&gt;"",'Contexto Estrat. Ins'!$U$18,"")</f>
        <v/>
      </c>
      <c r="CG39" s="229" t="str">
        <f>IF($D$28='Contexto Estrat. Ins'!$B$19,CA39,IF($D$28='Contexto Estrat. Ins'!$B$20,CB39,IF($D$28='Contexto Estrat. Ins'!$B$21,CC39,IF($D$28='Contexto Estrat. Ins'!$B$22,CD39,IF($D$28='Contexto Estrat. Ins'!$B$23,CE39,IF($D$28='Contexto Estrat. Ins'!$B$24,CF39,""))))))</f>
        <v/>
      </c>
      <c r="CH39" s="267"/>
    </row>
    <row r="40" spans="1:86" s="222" customFormat="1" ht="15.6" customHeight="1">
      <c r="A40" s="225"/>
      <c r="B40" s="226"/>
      <c r="C40" s="226"/>
      <c r="D40" s="625"/>
      <c r="E40" s="625"/>
      <c r="F40" s="625"/>
      <c r="G40" s="625"/>
      <c r="H40" s="625"/>
      <c r="I40" s="625"/>
      <c r="J40" s="630"/>
      <c r="K40" s="631"/>
      <c r="L40" s="631"/>
      <c r="M40" s="631"/>
      <c r="N40" s="631"/>
      <c r="O40" s="631"/>
      <c r="P40" s="631"/>
      <c r="Q40" s="631"/>
      <c r="R40" s="631"/>
      <c r="S40" s="631"/>
      <c r="T40" s="631"/>
      <c r="U40" s="631"/>
      <c r="V40" s="631"/>
      <c r="W40" s="631"/>
      <c r="X40" s="631"/>
      <c r="Y40" s="631"/>
      <c r="Z40" s="631"/>
      <c r="AA40" s="631"/>
      <c r="AB40" s="632"/>
      <c r="AC40" s="226"/>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227"/>
      <c r="BK40" s="229" t="str">
        <f>IF('Contexto Estrat. Ins'!$V$9&lt;&gt;"",'Contexto Estrat. Ins'!$V$8,"")</f>
        <v/>
      </c>
      <c r="BL40" s="229" t="str">
        <f>IF('Contexto Estrat. Ins'!$V$10&lt;&gt;"",'Contexto Estrat. Ins'!$V$8,"")</f>
        <v/>
      </c>
      <c r="BM40" s="229" t="str">
        <f>IF('Contexto Estrat. Ins'!$V$11&lt;&gt;"",'Contexto Estrat. Ins'!$V$8,"")</f>
        <v/>
      </c>
      <c r="BN40" s="229" t="str">
        <f>IF('Contexto Estrat. Ins'!$V$12&lt;&gt;"",'Contexto Estrat. Ins'!$V$8,"")</f>
        <v/>
      </c>
      <c r="BO40" s="229" t="str">
        <f>IF('Contexto Estrat. Ins'!$V$13&lt;&gt;"",'Contexto Estrat. Ins'!$V$8,"")</f>
        <v/>
      </c>
      <c r="BP40" s="229" t="str">
        <f>IF('Contexto Estrat. Ins'!$V$14&lt;&gt;"",'Contexto Estrat. Ins'!$V$8,"")</f>
        <v/>
      </c>
      <c r="BQ40" s="229" t="str">
        <f>IF($D$28='Contexto Estrat. Ins'!$B$9,BK40,IF($D$28='Contexto Estrat. Ins'!$B$10,BL40,IF($D$28='Contexto Estrat. Ins'!$B$11,BM40,IF($D$28='Contexto Estrat. Ins'!$B$12,BN40,IF($D$28='Contexto Estrat. Ins'!$B$13,BO40,IF($D$28='Contexto Estrat. Ins'!$B$14,BP40,""))))))</f>
        <v/>
      </c>
      <c r="BR40" s="267"/>
      <c r="BS40" s="229" t="str">
        <f>IF('Contexto Estrat. Ins'!$V$39&lt;&gt;"",'Contexto Estrat. Ins'!$V$38,"")</f>
        <v/>
      </c>
      <c r="BT40" s="229" t="str">
        <f>IF('Contexto Estrat. Ins'!$V$40&lt;&gt;"",'Contexto Estrat. Ins'!$V$38,"")</f>
        <v/>
      </c>
      <c r="BU40" s="229" t="str">
        <f>IF('Contexto Estrat. Ins'!$V$41&lt;&gt;"",'Contexto Estrat. Ins'!$V$38,"")</f>
        <v/>
      </c>
      <c r="BV40" s="229" t="str">
        <f>IF('Contexto Estrat. Ins'!$V$42&lt;&gt;"",'Contexto Estrat. Ins'!$V$38,"")</f>
        <v/>
      </c>
      <c r="BW40" s="229" t="str">
        <f>IF('Contexto Estrat. Ins'!$V$43&lt;&gt;"",'Contexto Estrat. Ins'!$V$38,"")</f>
        <v/>
      </c>
      <c r="BX40" s="229" t="str">
        <f>IF('Contexto Estrat. Ins'!$V$44&lt;&gt;"",'Contexto Estrat. Ins'!$V$38,"")</f>
        <v/>
      </c>
      <c r="BY40" s="229" t="str">
        <f>IF($D$28='Contexto Estrat. Ins'!$B$39,BS40,IF($D$28='Contexto Estrat. Ins'!$B$40,BT40,IF($D$28='Contexto Estrat. Ins'!$B$41,BU40,IF($D$28='Contexto Estrat. Ins'!$B$42,BV40,IF($D$28='Contexto Estrat. Ins'!$B$43,BW40,IF($D$28='Contexto Estrat. Ins'!$B$44,BX40,""))))))</f>
        <v/>
      </c>
      <c r="BZ40" s="267"/>
      <c r="CA40" s="229" t="str">
        <f>IF('Contexto Estrat. Ins'!$V$19&lt;&gt;"",'Contexto Estrat. Ins'!$V$18,"")</f>
        <v/>
      </c>
      <c r="CB40" s="229" t="str">
        <f>IF('Contexto Estrat. Ins'!$V$20&lt;&gt;"",'Contexto Estrat. Ins'!$V$18,"")</f>
        <v/>
      </c>
      <c r="CC40" s="229" t="str">
        <f>IF('Contexto Estrat. Ins'!$V$21&lt;&gt;"",'Contexto Estrat. Ins'!$V$18,"")</f>
        <v/>
      </c>
      <c r="CD40" s="229" t="str">
        <f>IF('Contexto Estrat. Ins'!$V$22&lt;&gt;"",'Contexto Estrat. Ins'!$V$18,"")</f>
        <v/>
      </c>
      <c r="CE40" s="229" t="str">
        <f>IF('Contexto Estrat. Ins'!$V$23&lt;&gt;"",'Contexto Estrat. Ins'!$V$18,"")</f>
        <v/>
      </c>
      <c r="CF40" s="229" t="str">
        <f>IF('Contexto Estrat. Ins'!$V$24&lt;&gt;"",'Contexto Estrat. Ins'!$V$18,"")</f>
        <v/>
      </c>
      <c r="CG40" s="229" t="str">
        <f>IF($D$28='Contexto Estrat. Ins'!$B$19,CA40,IF($D$28='Contexto Estrat. Ins'!$B$20,CB40,IF($D$28='Contexto Estrat. Ins'!$B$21,CC40,IF($D$28='Contexto Estrat. Ins'!$B$22,CD40,IF($D$28='Contexto Estrat. Ins'!$B$23,CE40,IF($D$28='Contexto Estrat. Ins'!$B$24,CF40,""))))))</f>
        <v/>
      </c>
      <c r="CH40" s="267"/>
    </row>
    <row r="41" spans="1:86" s="222" customFormat="1" ht="15.6" customHeight="1">
      <c r="A41" s="225"/>
      <c r="B41" s="226"/>
      <c r="C41" s="226"/>
      <c r="D41" s="625"/>
      <c r="E41" s="625"/>
      <c r="F41" s="625"/>
      <c r="G41" s="625"/>
      <c r="H41" s="625"/>
      <c r="I41" s="625"/>
      <c r="J41" s="630"/>
      <c r="K41" s="631"/>
      <c r="L41" s="631"/>
      <c r="M41" s="631"/>
      <c r="N41" s="631"/>
      <c r="O41" s="631"/>
      <c r="P41" s="631"/>
      <c r="Q41" s="631"/>
      <c r="R41" s="631"/>
      <c r="S41" s="631"/>
      <c r="T41" s="631"/>
      <c r="U41" s="631"/>
      <c r="V41" s="631"/>
      <c r="W41" s="631"/>
      <c r="X41" s="631"/>
      <c r="Y41" s="631"/>
      <c r="Z41" s="631"/>
      <c r="AA41" s="631"/>
      <c r="AB41" s="632"/>
      <c r="AC41" s="226"/>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4"/>
      <c r="AZ41" s="624"/>
      <c r="BA41" s="624"/>
      <c r="BB41" s="624"/>
      <c r="BC41" s="624"/>
      <c r="BD41" s="624"/>
      <c r="BE41" s="624"/>
      <c r="BF41" s="624"/>
      <c r="BG41" s="227"/>
      <c r="BK41" s="267"/>
      <c r="BL41" s="267"/>
      <c r="BM41" s="267"/>
      <c r="BN41" s="267"/>
      <c r="BO41" s="267"/>
      <c r="BP41" s="267"/>
      <c r="BQ41" s="267"/>
      <c r="BR41" s="267"/>
      <c r="BS41" s="267"/>
      <c r="BT41" s="267"/>
      <c r="BU41" s="267"/>
      <c r="BV41" s="267"/>
      <c r="BW41" s="267"/>
      <c r="BX41" s="267"/>
      <c r="BY41" s="267"/>
      <c r="BZ41" s="267"/>
      <c r="CA41" s="267"/>
      <c r="CB41" s="267"/>
      <c r="CC41" s="267"/>
      <c r="CD41" s="267"/>
    </row>
    <row r="42" spans="1:86" s="222" customFormat="1" ht="15.6" customHeight="1">
      <c r="A42" s="225"/>
      <c r="B42" s="226"/>
      <c r="C42" s="226"/>
      <c r="D42" s="625"/>
      <c r="E42" s="625"/>
      <c r="F42" s="625"/>
      <c r="G42" s="625"/>
      <c r="H42" s="625"/>
      <c r="I42" s="625"/>
      <c r="J42" s="630"/>
      <c r="K42" s="631"/>
      <c r="L42" s="631"/>
      <c r="M42" s="631"/>
      <c r="N42" s="631"/>
      <c r="O42" s="631"/>
      <c r="P42" s="631"/>
      <c r="Q42" s="631"/>
      <c r="R42" s="631"/>
      <c r="S42" s="631"/>
      <c r="T42" s="631"/>
      <c r="U42" s="631"/>
      <c r="V42" s="631"/>
      <c r="W42" s="631"/>
      <c r="X42" s="631"/>
      <c r="Y42" s="631"/>
      <c r="Z42" s="631"/>
      <c r="AA42" s="631"/>
      <c r="AB42" s="632"/>
      <c r="AC42" s="226"/>
      <c r="AD42" s="624"/>
      <c r="AE42" s="624"/>
      <c r="AF42" s="624"/>
      <c r="AG42" s="624"/>
      <c r="AH42" s="624"/>
      <c r="AI42" s="624"/>
      <c r="AJ42" s="624"/>
      <c r="AK42" s="624"/>
      <c r="AL42" s="624"/>
      <c r="AM42" s="624"/>
      <c r="AN42" s="624"/>
      <c r="AO42" s="624"/>
      <c r="AP42" s="624"/>
      <c r="AQ42" s="624"/>
      <c r="AR42" s="624"/>
      <c r="AS42" s="624"/>
      <c r="AT42" s="624"/>
      <c r="AU42" s="624"/>
      <c r="AV42" s="624"/>
      <c r="AW42" s="624"/>
      <c r="AX42" s="624"/>
      <c r="AY42" s="624"/>
      <c r="AZ42" s="624"/>
      <c r="BA42" s="624"/>
      <c r="BB42" s="624"/>
      <c r="BC42" s="624"/>
      <c r="BD42" s="624"/>
      <c r="BE42" s="624"/>
      <c r="BF42" s="624"/>
      <c r="BG42" s="227"/>
      <c r="BK42" s="267"/>
      <c r="BL42" s="267"/>
      <c r="BM42" s="267"/>
      <c r="BN42" s="267"/>
      <c r="BO42" s="267"/>
      <c r="BP42" s="267"/>
      <c r="BQ42" s="267"/>
      <c r="BR42" s="267"/>
      <c r="BS42" s="267"/>
      <c r="BT42" s="267"/>
      <c r="BU42" s="267"/>
      <c r="BV42" s="267"/>
      <c r="BW42" s="267"/>
      <c r="BX42" s="267"/>
      <c r="BY42" s="267"/>
      <c r="BZ42" s="267"/>
      <c r="CA42" s="267"/>
      <c r="CB42" s="267"/>
      <c r="CC42" s="267"/>
      <c r="CD42" s="267"/>
    </row>
    <row r="43" spans="1:86" s="222" customFormat="1" ht="15.6" customHeight="1">
      <c r="A43" s="225"/>
      <c r="B43" s="226"/>
      <c r="C43" s="226"/>
      <c r="D43" s="625"/>
      <c r="E43" s="625"/>
      <c r="F43" s="625"/>
      <c r="G43" s="625"/>
      <c r="H43" s="625"/>
      <c r="I43" s="625"/>
      <c r="J43" s="627"/>
      <c r="K43" s="627"/>
      <c r="L43" s="627"/>
      <c r="M43" s="627"/>
      <c r="N43" s="627"/>
      <c r="O43" s="627"/>
      <c r="P43" s="627"/>
      <c r="Q43" s="627"/>
      <c r="R43" s="627"/>
      <c r="S43" s="627"/>
      <c r="T43" s="627"/>
      <c r="U43" s="627"/>
      <c r="V43" s="627"/>
      <c r="W43" s="627"/>
      <c r="X43" s="627"/>
      <c r="Y43" s="627"/>
      <c r="Z43" s="627"/>
      <c r="AA43" s="627"/>
      <c r="AB43" s="627"/>
      <c r="AC43" s="226"/>
      <c r="AD43" s="624"/>
      <c r="AE43" s="624"/>
      <c r="AF43" s="624"/>
      <c r="AG43" s="624"/>
      <c r="AH43" s="624"/>
      <c r="AI43" s="624"/>
      <c r="AJ43" s="624"/>
      <c r="AK43" s="624"/>
      <c r="AL43" s="624"/>
      <c r="AM43" s="624"/>
      <c r="AN43" s="624"/>
      <c r="AO43" s="624"/>
      <c r="AP43" s="624"/>
      <c r="AQ43" s="624"/>
      <c r="AR43" s="624"/>
      <c r="AS43" s="624"/>
      <c r="AT43" s="624"/>
      <c r="AU43" s="624"/>
      <c r="AV43" s="624"/>
      <c r="AW43" s="624"/>
      <c r="AX43" s="624"/>
      <c r="AY43" s="624"/>
      <c r="AZ43" s="624"/>
      <c r="BA43" s="624"/>
      <c r="BB43" s="624"/>
      <c r="BC43" s="624"/>
      <c r="BD43" s="624"/>
      <c r="BE43" s="624"/>
      <c r="BF43" s="624"/>
      <c r="BG43" s="227"/>
      <c r="BK43" s="267"/>
      <c r="BL43" s="267"/>
      <c r="BM43" s="267"/>
      <c r="BN43" s="267"/>
      <c r="BO43" s="267"/>
      <c r="BP43" s="267"/>
      <c r="BQ43" s="267"/>
      <c r="BR43" s="267"/>
      <c r="BS43" s="267"/>
      <c r="BT43" s="267"/>
      <c r="BU43" s="267"/>
      <c r="BV43" s="267"/>
      <c r="BW43" s="267"/>
      <c r="BX43" s="267"/>
      <c r="BY43" s="267"/>
      <c r="BZ43" s="267"/>
      <c r="CA43" s="267"/>
      <c r="CB43" s="267"/>
      <c r="CC43" s="267"/>
      <c r="CD43" s="267"/>
    </row>
    <row r="44" spans="1:86" s="222" customFormat="1" ht="15.6" customHeight="1">
      <c r="A44" s="225"/>
      <c r="B44" s="226"/>
      <c r="C44" s="226"/>
      <c r="D44" s="623"/>
      <c r="E44" s="623"/>
      <c r="F44" s="623"/>
      <c r="G44" s="623"/>
      <c r="H44" s="623"/>
      <c r="I44" s="623"/>
      <c r="J44" s="624"/>
      <c r="K44" s="624"/>
      <c r="L44" s="624"/>
      <c r="M44" s="624"/>
      <c r="N44" s="624"/>
      <c r="O44" s="624"/>
      <c r="P44" s="624"/>
      <c r="Q44" s="624"/>
      <c r="R44" s="624"/>
      <c r="S44" s="624"/>
      <c r="T44" s="624"/>
      <c r="U44" s="624"/>
      <c r="V44" s="624"/>
      <c r="W44" s="624"/>
      <c r="X44" s="624"/>
      <c r="Y44" s="624"/>
      <c r="Z44" s="624"/>
      <c r="AA44" s="624"/>
      <c r="AB44" s="624"/>
      <c r="AC44" s="226"/>
      <c r="AD44" s="624"/>
      <c r="AE44" s="624"/>
      <c r="AF44" s="624"/>
      <c r="AG44" s="624"/>
      <c r="AH44" s="624"/>
      <c r="AI44" s="624"/>
      <c r="AJ44" s="624"/>
      <c r="AK44" s="624"/>
      <c r="AL44" s="624"/>
      <c r="AM44" s="624"/>
      <c r="AN44" s="624"/>
      <c r="AO44" s="624"/>
      <c r="AP44" s="624"/>
      <c r="AQ44" s="624"/>
      <c r="AR44" s="624"/>
      <c r="AS44" s="624"/>
      <c r="AT44" s="624"/>
      <c r="AU44" s="624"/>
      <c r="AV44" s="624"/>
      <c r="AW44" s="624"/>
      <c r="AX44" s="624"/>
      <c r="AY44" s="624"/>
      <c r="AZ44" s="624"/>
      <c r="BA44" s="624"/>
      <c r="BB44" s="624"/>
      <c r="BC44" s="624"/>
      <c r="BD44" s="624"/>
      <c r="BE44" s="624"/>
      <c r="BF44" s="624"/>
      <c r="BG44" s="227"/>
    </row>
    <row r="45" spans="1:86" s="222" customFormat="1" ht="15.6" customHeight="1">
      <c r="A45" s="225"/>
      <c r="B45" s="226"/>
      <c r="C45" s="226"/>
      <c r="D45" s="623"/>
      <c r="E45" s="623"/>
      <c r="F45" s="623"/>
      <c r="G45" s="623"/>
      <c r="H45" s="623"/>
      <c r="I45" s="623"/>
      <c r="J45" s="624"/>
      <c r="K45" s="624"/>
      <c r="L45" s="624"/>
      <c r="M45" s="624"/>
      <c r="N45" s="624"/>
      <c r="O45" s="624"/>
      <c r="P45" s="624"/>
      <c r="Q45" s="624"/>
      <c r="R45" s="624"/>
      <c r="S45" s="624"/>
      <c r="T45" s="624"/>
      <c r="U45" s="624"/>
      <c r="V45" s="624"/>
      <c r="W45" s="624"/>
      <c r="X45" s="624"/>
      <c r="Y45" s="624"/>
      <c r="Z45" s="624"/>
      <c r="AA45" s="624"/>
      <c r="AB45" s="624"/>
      <c r="AC45" s="226"/>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c r="BA45" s="624"/>
      <c r="BB45" s="624"/>
      <c r="BC45" s="624"/>
      <c r="BD45" s="624"/>
      <c r="BE45" s="624"/>
      <c r="BF45" s="624"/>
      <c r="BG45" s="227"/>
    </row>
    <row r="46" spans="1:86" s="222" customFormat="1" ht="15.6" customHeight="1">
      <c r="A46" s="225"/>
      <c r="B46" s="226"/>
      <c r="C46" s="226"/>
      <c r="D46" s="623"/>
      <c r="E46" s="623"/>
      <c r="F46" s="623"/>
      <c r="G46" s="623"/>
      <c r="H46" s="623"/>
      <c r="I46" s="623"/>
      <c r="J46" s="624"/>
      <c r="K46" s="624"/>
      <c r="L46" s="624"/>
      <c r="M46" s="624"/>
      <c r="N46" s="624"/>
      <c r="O46" s="624"/>
      <c r="P46" s="624"/>
      <c r="Q46" s="624"/>
      <c r="R46" s="624"/>
      <c r="S46" s="624"/>
      <c r="T46" s="624"/>
      <c r="U46" s="624"/>
      <c r="V46" s="624"/>
      <c r="W46" s="624"/>
      <c r="X46" s="624"/>
      <c r="Y46" s="624"/>
      <c r="Z46" s="624"/>
      <c r="AA46" s="624"/>
      <c r="AB46" s="624"/>
      <c r="AC46" s="226"/>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4"/>
      <c r="AZ46" s="624"/>
      <c r="BA46" s="624"/>
      <c r="BB46" s="624"/>
      <c r="BC46" s="624"/>
      <c r="BD46" s="624"/>
      <c r="BE46" s="624"/>
      <c r="BF46" s="624"/>
      <c r="BG46" s="227"/>
    </row>
    <row r="47" spans="1:86" s="222" customFormat="1" ht="15.6" customHeight="1">
      <c r="A47" s="225"/>
      <c r="B47" s="226"/>
      <c r="C47" s="226"/>
      <c r="D47" s="623"/>
      <c r="E47" s="623"/>
      <c r="F47" s="623"/>
      <c r="G47" s="623"/>
      <c r="H47" s="623"/>
      <c r="I47" s="623"/>
      <c r="J47" s="624"/>
      <c r="K47" s="624"/>
      <c r="L47" s="624"/>
      <c r="M47" s="624"/>
      <c r="N47" s="624"/>
      <c r="O47" s="624"/>
      <c r="P47" s="624"/>
      <c r="Q47" s="624"/>
      <c r="R47" s="624"/>
      <c r="S47" s="624"/>
      <c r="T47" s="624"/>
      <c r="U47" s="624"/>
      <c r="V47" s="624"/>
      <c r="W47" s="624"/>
      <c r="X47" s="624"/>
      <c r="Y47" s="624"/>
      <c r="Z47" s="624"/>
      <c r="AA47" s="624"/>
      <c r="AB47" s="624"/>
      <c r="AC47" s="226"/>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227"/>
    </row>
    <row r="48" spans="1:86" s="222" customFormat="1" ht="15.6" customHeight="1">
      <c r="A48" s="225"/>
      <c r="B48" s="226"/>
      <c r="C48" s="226"/>
      <c r="D48" s="628" t="s">
        <v>39</v>
      </c>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226"/>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227"/>
    </row>
    <row r="49" spans="1:73" s="222" customFormat="1" ht="15.6" customHeight="1">
      <c r="A49" s="225"/>
      <c r="B49" s="226"/>
      <c r="C49" s="226"/>
      <c r="D49" s="629" t="s">
        <v>34</v>
      </c>
      <c r="E49" s="629"/>
      <c r="F49" s="629"/>
      <c r="G49" s="629"/>
      <c r="H49" s="629"/>
      <c r="I49" s="629"/>
      <c r="J49" s="629" t="s">
        <v>48</v>
      </c>
      <c r="K49" s="629"/>
      <c r="L49" s="629"/>
      <c r="M49" s="629"/>
      <c r="N49" s="629"/>
      <c r="O49" s="629"/>
      <c r="P49" s="629"/>
      <c r="Q49" s="629"/>
      <c r="R49" s="629"/>
      <c r="S49" s="629"/>
      <c r="T49" s="629"/>
      <c r="U49" s="629"/>
      <c r="V49" s="629"/>
      <c r="W49" s="629"/>
      <c r="X49" s="629"/>
      <c r="Y49" s="629"/>
      <c r="Z49" s="629"/>
      <c r="AA49" s="629"/>
      <c r="AB49" s="629"/>
      <c r="AC49" s="226"/>
      <c r="AD49" s="624"/>
      <c r="AE49" s="624"/>
      <c r="AF49" s="624"/>
      <c r="AG49" s="624"/>
      <c r="AH49" s="624"/>
      <c r="AI49" s="624"/>
      <c r="AJ49" s="624"/>
      <c r="AK49" s="624"/>
      <c r="AL49" s="624"/>
      <c r="AM49" s="624"/>
      <c r="AN49" s="624"/>
      <c r="AO49" s="624"/>
      <c r="AP49" s="624"/>
      <c r="AQ49" s="624"/>
      <c r="AR49" s="624"/>
      <c r="AS49" s="624"/>
      <c r="AT49" s="624"/>
      <c r="AU49" s="624"/>
      <c r="AV49" s="624"/>
      <c r="AW49" s="624"/>
      <c r="AX49" s="624"/>
      <c r="AY49" s="624"/>
      <c r="AZ49" s="624"/>
      <c r="BA49" s="624"/>
      <c r="BB49" s="624"/>
      <c r="BC49" s="624"/>
      <c r="BD49" s="624"/>
      <c r="BE49" s="624"/>
      <c r="BF49" s="624"/>
      <c r="BG49" s="227"/>
    </row>
    <row r="50" spans="1:73" s="222" customFormat="1" ht="15.6" customHeight="1">
      <c r="A50" s="225"/>
      <c r="B50" s="226"/>
      <c r="C50" s="226"/>
      <c r="D50" s="625"/>
      <c r="E50" s="625"/>
      <c r="F50" s="625"/>
      <c r="G50" s="625"/>
      <c r="H50" s="625"/>
      <c r="I50" s="625"/>
      <c r="J50" s="627"/>
      <c r="K50" s="627"/>
      <c r="L50" s="627"/>
      <c r="M50" s="627"/>
      <c r="N50" s="627"/>
      <c r="O50" s="627"/>
      <c r="P50" s="627"/>
      <c r="Q50" s="627"/>
      <c r="R50" s="627"/>
      <c r="S50" s="627"/>
      <c r="T50" s="627"/>
      <c r="U50" s="627"/>
      <c r="V50" s="627"/>
      <c r="W50" s="627"/>
      <c r="X50" s="627"/>
      <c r="Y50" s="627"/>
      <c r="Z50" s="627"/>
      <c r="AA50" s="627"/>
      <c r="AB50" s="627"/>
      <c r="AC50" s="226"/>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624"/>
      <c r="BA50" s="624"/>
      <c r="BB50" s="624"/>
      <c r="BC50" s="624"/>
      <c r="BD50" s="624"/>
      <c r="BE50" s="624"/>
      <c r="BF50" s="624"/>
      <c r="BG50" s="227"/>
    </row>
    <row r="51" spans="1:73" s="222" customFormat="1" ht="15.6" customHeight="1">
      <c r="A51" s="225"/>
      <c r="B51" s="226"/>
      <c r="C51" s="226"/>
      <c r="D51" s="625"/>
      <c r="E51" s="625"/>
      <c r="F51" s="625"/>
      <c r="G51" s="625"/>
      <c r="H51" s="625"/>
      <c r="I51" s="625"/>
      <c r="J51" s="626"/>
      <c r="K51" s="627"/>
      <c r="L51" s="627"/>
      <c r="M51" s="627"/>
      <c r="N51" s="627"/>
      <c r="O51" s="627"/>
      <c r="P51" s="627"/>
      <c r="Q51" s="627"/>
      <c r="R51" s="627"/>
      <c r="S51" s="627"/>
      <c r="T51" s="627"/>
      <c r="U51" s="627"/>
      <c r="V51" s="627"/>
      <c r="W51" s="627"/>
      <c r="X51" s="627"/>
      <c r="Y51" s="627"/>
      <c r="Z51" s="627"/>
      <c r="AA51" s="627"/>
      <c r="AB51" s="627"/>
      <c r="AC51" s="226"/>
      <c r="AD51" s="624"/>
      <c r="AE51" s="624"/>
      <c r="AF51" s="624"/>
      <c r="AG51" s="624"/>
      <c r="AH51" s="624"/>
      <c r="AI51" s="624"/>
      <c r="AJ51" s="624"/>
      <c r="AK51" s="624"/>
      <c r="AL51" s="624"/>
      <c r="AM51" s="624"/>
      <c r="AN51" s="624"/>
      <c r="AO51" s="624"/>
      <c r="AP51" s="624"/>
      <c r="AQ51" s="624"/>
      <c r="AR51" s="624"/>
      <c r="AS51" s="624"/>
      <c r="AT51" s="624"/>
      <c r="AU51" s="624"/>
      <c r="AV51" s="624"/>
      <c r="AW51" s="624"/>
      <c r="AX51" s="624"/>
      <c r="AY51" s="624"/>
      <c r="AZ51" s="624"/>
      <c r="BA51" s="624"/>
      <c r="BB51" s="624"/>
      <c r="BC51" s="624"/>
      <c r="BD51" s="624"/>
      <c r="BE51" s="624"/>
      <c r="BF51" s="624"/>
      <c r="BG51" s="227"/>
    </row>
    <row r="52" spans="1:73" s="222" customFormat="1" ht="15.6" customHeight="1">
      <c r="A52" s="225"/>
      <c r="B52" s="226"/>
      <c r="C52" s="226"/>
      <c r="D52" s="623"/>
      <c r="E52" s="623"/>
      <c r="F52" s="623"/>
      <c r="G52" s="623"/>
      <c r="H52" s="623"/>
      <c r="I52" s="623"/>
      <c r="J52" s="624"/>
      <c r="K52" s="624"/>
      <c r="L52" s="624"/>
      <c r="M52" s="624"/>
      <c r="N52" s="624"/>
      <c r="O52" s="624"/>
      <c r="P52" s="624"/>
      <c r="Q52" s="624"/>
      <c r="R52" s="624"/>
      <c r="S52" s="624"/>
      <c r="T52" s="624"/>
      <c r="U52" s="624"/>
      <c r="V52" s="624"/>
      <c r="W52" s="624"/>
      <c r="X52" s="624"/>
      <c r="Y52" s="624"/>
      <c r="Z52" s="624"/>
      <c r="AA52" s="624"/>
      <c r="AB52" s="624"/>
      <c r="AC52" s="226"/>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227"/>
    </row>
    <row r="53" spans="1:73" s="222" customFormat="1" ht="15.6" customHeight="1">
      <c r="A53" s="225"/>
      <c r="B53" s="226"/>
      <c r="C53" s="226"/>
      <c r="D53" s="623"/>
      <c r="E53" s="623"/>
      <c r="F53" s="623"/>
      <c r="G53" s="623"/>
      <c r="H53" s="623"/>
      <c r="I53" s="623"/>
      <c r="J53" s="624"/>
      <c r="K53" s="624"/>
      <c r="L53" s="624"/>
      <c r="M53" s="624"/>
      <c r="N53" s="624"/>
      <c r="O53" s="624"/>
      <c r="P53" s="624"/>
      <c r="Q53" s="624"/>
      <c r="R53" s="624"/>
      <c r="S53" s="624"/>
      <c r="T53" s="624"/>
      <c r="U53" s="624"/>
      <c r="V53" s="624"/>
      <c r="W53" s="624"/>
      <c r="X53" s="624"/>
      <c r="Y53" s="624"/>
      <c r="Z53" s="624"/>
      <c r="AA53" s="624"/>
      <c r="AB53" s="624"/>
      <c r="AC53" s="226"/>
      <c r="AD53" s="624"/>
      <c r="AE53" s="624"/>
      <c r="AF53" s="624"/>
      <c r="AG53" s="624"/>
      <c r="AH53" s="624"/>
      <c r="AI53" s="624"/>
      <c r="AJ53" s="624"/>
      <c r="AK53" s="624"/>
      <c r="AL53" s="624"/>
      <c r="AM53" s="624"/>
      <c r="AN53" s="624"/>
      <c r="AO53" s="624"/>
      <c r="AP53" s="624"/>
      <c r="AQ53" s="624"/>
      <c r="AR53" s="624"/>
      <c r="AS53" s="624"/>
      <c r="AT53" s="624"/>
      <c r="AU53" s="624"/>
      <c r="AV53" s="624"/>
      <c r="AW53" s="624"/>
      <c r="AX53" s="624"/>
      <c r="AY53" s="624"/>
      <c r="AZ53" s="624"/>
      <c r="BA53" s="624"/>
      <c r="BB53" s="624"/>
      <c r="BC53" s="624"/>
      <c r="BD53" s="624"/>
      <c r="BE53" s="624"/>
      <c r="BF53" s="624"/>
      <c r="BG53" s="227"/>
    </row>
    <row r="54" spans="1:73" s="222" customFormat="1" ht="15" customHeight="1">
      <c r="A54" s="225"/>
      <c r="B54" s="226"/>
      <c r="C54" s="226"/>
      <c r="D54" s="623"/>
      <c r="E54" s="623"/>
      <c r="F54" s="623"/>
      <c r="G54" s="623"/>
      <c r="H54" s="623"/>
      <c r="I54" s="623"/>
      <c r="J54" s="624"/>
      <c r="K54" s="624"/>
      <c r="L54" s="624"/>
      <c r="M54" s="624"/>
      <c r="N54" s="624"/>
      <c r="O54" s="624"/>
      <c r="P54" s="624"/>
      <c r="Q54" s="624"/>
      <c r="R54" s="624"/>
      <c r="S54" s="624"/>
      <c r="T54" s="624"/>
      <c r="U54" s="624"/>
      <c r="V54" s="624"/>
      <c r="W54" s="624"/>
      <c r="X54" s="624"/>
      <c r="Y54" s="624"/>
      <c r="Z54" s="624"/>
      <c r="AA54" s="624"/>
      <c r="AB54" s="624"/>
      <c r="AC54" s="226"/>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4"/>
      <c r="AZ54" s="624"/>
      <c r="BA54" s="624"/>
      <c r="BB54" s="624"/>
      <c r="BC54" s="624"/>
      <c r="BD54" s="624"/>
      <c r="BE54" s="624"/>
      <c r="BF54" s="624"/>
      <c r="BG54" s="227"/>
    </row>
    <row r="55" spans="1:73" s="222" customFormat="1" ht="15" customHeight="1">
      <c r="A55" s="225"/>
      <c r="B55" s="226"/>
      <c r="C55" s="226"/>
      <c r="D55" s="623"/>
      <c r="E55" s="623"/>
      <c r="F55" s="623"/>
      <c r="G55" s="623"/>
      <c r="H55" s="623"/>
      <c r="I55" s="623"/>
      <c r="J55" s="624"/>
      <c r="K55" s="624"/>
      <c r="L55" s="624"/>
      <c r="M55" s="624"/>
      <c r="N55" s="624"/>
      <c r="O55" s="624"/>
      <c r="P55" s="624"/>
      <c r="Q55" s="624"/>
      <c r="R55" s="624"/>
      <c r="S55" s="624"/>
      <c r="T55" s="624"/>
      <c r="U55" s="624"/>
      <c r="V55" s="624"/>
      <c r="W55" s="624"/>
      <c r="X55" s="624"/>
      <c r="Y55" s="624"/>
      <c r="Z55" s="624"/>
      <c r="AA55" s="624"/>
      <c r="AB55" s="624"/>
      <c r="AC55" s="226"/>
      <c r="AD55" s="624"/>
      <c r="AE55" s="624"/>
      <c r="AF55" s="624"/>
      <c r="AG55" s="624"/>
      <c r="AH55" s="624"/>
      <c r="AI55" s="624"/>
      <c r="AJ55" s="624"/>
      <c r="AK55" s="624"/>
      <c r="AL55" s="624"/>
      <c r="AM55" s="624"/>
      <c r="AN55" s="624"/>
      <c r="AO55" s="624"/>
      <c r="AP55" s="624"/>
      <c r="AQ55" s="624"/>
      <c r="AR55" s="624"/>
      <c r="AS55" s="624"/>
      <c r="AT55" s="624"/>
      <c r="AU55" s="624"/>
      <c r="AV55" s="624"/>
      <c r="AW55" s="624"/>
      <c r="AX55" s="624"/>
      <c r="AY55" s="624"/>
      <c r="AZ55" s="624"/>
      <c r="BA55" s="624"/>
      <c r="BB55" s="624"/>
      <c r="BC55" s="624"/>
      <c r="BD55" s="624"/>
      <c r="BE55" s="624"/>
      <c r="BF55" s="624"/>
      <c r="BG55" s="227"/>
    </row>
    <row r="56" spans="1:73" s="222" customFormat="1" ht="15" customHeight="1">
      <c r="A56" s="225"/>
      <c r="B56" s="226"/>
      <c r="C56" s="226"/>
      <c r="D56" s="623"/>
      <c r="E56" s="623"/>
      <c r="F56" s="623"/>
      <c r="G56" s="623"/>
      <c r="H56" s="623"/>
      <c r="I56" s="623"/>
      <c r="J56" s="624"/>
      <c r="K56" s="624"/>
      <c r="L56" s="624"/>
      <c r="M56" s="624"/>
      <c r="N56" s="624"/>
      <c r="O56" s="624"/>
      <c r="P56" s="624"/>
      <c r="Q56" s="624"/>
      <c r="R56" s="624"/>
      <c r="S56" s="624"/>
      <c r="T56" s="624"/>
      <c r="U56" s="624"/>
      <c r="V56" s="624"/>
      <c r="W56" s="624"/>
      <c r="X56" s="624"/>
      <c r="Y56" s="624"/>
      <c r="Z56" s="624"/>
      <c r="AA56" s="624"/>
      <c r="AB56" s="624"/>
      <c r="AC56" s="226"/>
      <c r="AD56" s="624"/>
      <c r="AE56" s="624"/>
      <c r="AF56" s="624"/>
      <c r="AG56" s="624"/>
      <c r="AH56" s="624"/>
      <c r="AI56" s="624"/>
      <c r="AJ56" s="624"/>
      <c r="AK56" s="624"/>
      <c r="AL56" s="624"/>
      <c r="AM56" s="624"/>
      <c r="AN56" s="624"/>
      <c r="AO56" s="624"/>
      <c r="AP56" s="624"/>
      <c r="AQ56" s="624"/>
      <c r="AR56" s="624"/>
      <c r="AS56" s="624"/>
      <c r="AT56" s="624"/>
      <c r="AU56" s="624"/>
      <c r="AV56" s="624"/>
      <c r="AW56" s="624"/>
      <c r="AX56" s="624"/>
      <c r="AY56" s="624"/>
      <c r="AZ56" s="624"/>
      <c r="BA56" s="624"/>
      <c r="BB56" s="624"/>
      <c r="BC56" s="624"/>
      <c r="BD56" s="624"/>
      <c r="BE56" s="624"/>
      <c r="BF56" s="624"/>
      <c r="BG56" s="227"/>
    </row>
    <row r="57" spans="1:73" s="222" customFormat="1" ht="15" customHeight="1">
      <c r="A57" s="225"/>
      <c r="B57" s="226"/>
      <c r="C57" s="226"/>
      <c r="D57" s="623"/>
      <c r="E57" s="623"/>
      <c r="F57" s="623"/>
      <c r="G57" s="623"/>
      <c r="H57" s="623"/>
      <c r="I57" s="623"/>
      <c r="J57" s="624"/>
      <c r="K57" s="624"/>
      <c r="L57" s="624"/>
      <c r="M57" s="624"/>
      <c r="N57" s="624"/>
      <c r="O57" s="624"/>
      <c r="P57" s="624"/>
      <c r="Q57" s="624"/>
      <c r="R57" s="624"/>
      <c r="S57" s="624"/>
      <c r="T57" s="624"/>
      <c r="U57" s="624"/>
      <c r="V57" s="624"/>
      <c r="W57" s="624"/>
      <c r="X57" s="624"/>
      <c r="Y57" s="624"/>
      <c r="Z57" s="624"/>
      <c r="AA57" s="624"/>
      <c r="AB57" s="624"/>
      <c r="AC57" s="226"/>
      <c r="AD57" s="624"/>
      <c r="AE57" s="624"/>
      <c r="AF57" s="624"/>
      <c r="AG57" s="624"/>
      <c r="AH57" s="624"/>
      <c r="AI57" s="624"/>
      <c r="AJ57" s="624"/>
      <c r="AK57" s="624"/>
      <c r="AL57" s="624"/>
      <c r="AM57" s="624"/>
      <c r="AN57" s="624"/>
      <c r="AO57" s="624"/>
      <c r="AP57" s="624"/>
      <c r="AQ57" s="624"/>
      <c r="AR57" s="624"/>
      <c r="AS57" s="624"/>
      <c r="AT57" s="624"/>
      <c r="AU57" s="624"/>
      <c r="AV57" s="624"/>
      <c r="AW57" s="624"/>
      <c r="AX57" s="624"/>
      <c r="AY57" s="624"/>
      <c r="AZ57" s="624"/>
      <c r="BA57" s="624"/>
      <c r="BB57" s="624"/>
      <c r="BC57" s="624"/>
      <c r="BD57" s="624"/>
      <c r="BE57" s="624"/>
      <c r="BF57" s="624"/>
      <c r="BG57" s="227"/>
    </row>
    <row r="58" spans="1:73" s="222" customFormat="1">
      <c r="A58" s="225"/>
      <c r="B58" s="226"/>
      <c r="C58" s="226"/>
      <c r="D58" s="623"/>
      <c r="E58" s="623"/>
      <c r="F58" s="623"/>
      <c r="G58" s="623"/>
      <c r="H58" s="623"/>
      <c r="I58" s="623"/>
      <c r="J58" s="624"/>
      <c r="K58" s="624"/>
      <c r="L58" s="624"/>
      <c r="M58" s="624"/>
      <c r="N58" s="624"/>
      <c r="O58" s="624"/>
      <c r="P58" s="624"/>
      <c r="Q58" s="624"/>
      <c r="R58" s="624"/>
      <c r="S58" s="624"/>
      <c r="T58" s="624"/>
      <c r="U58" s="624"/>
      <c r="V58" s="624"/>
      <c r="W58" s="624"/>
      <c r="X58" s="624"/>
      <c r="Y58" s="624"/>
      <c r="Z58" s="624"/>
      <c r="AA58" s="624"/>
      <c r="AB58" s="624"/>
      <c r="AC58" s="226"/>
      <c r="AD58" s="624"/>
      <c r="AE58" s="624"/>
      <c r="AF58" s="624"/>
      <c r="AG58" s="624"/>
      <c r="AH58" s="624"/>
      <c r="AI58" s="624"/>
      <c r="AJ58" s="624"/>
      <c r="AK58" s="624"/>
      <c r="AL58" s="624"/>
      <c r="AM58" s="624"/>
      <c r="AN58" s="624"/>
      <c r="AO58" s="624"/>
      <c r="AP58" s="624"/>
      <c r="AQ58" s="624"/>
      <c r="AR58" s="624"/>
      <c r="AS58" s="624"/>
      <c r="AT58" s="624"/>
      <c r="AU58" s="624"/>
      <c r="AV58" s="624"/>
      <c r="AW58" s="624"/>
      <c r="AX58" s="624"/>
      <c r="AY58" s="624"/>
      <c r="AZ58" s="624"/>
      <c r="BA58" s="624"/>
      <c r="BB58" s="624"/>
      <c r="BC58" s="624"/>
      <c r="BD58" s="624"/>
      <c r="BE58" s="624"/>
      <c r="BF58" s="624"/>
      <c r="BG58" s="227"/>
      <c r="BL58" s="243"/>
      <c r="BM58" s="243"/>
      <c r="BN58" s="243"/>
      <c r="BO58" s="243"/>
    </row>
    <row r="59" spans="1:73" s="222" customFormat="1" ht="15" customHeight="1">
      <c r="A59" s="225"/>
      <c r="B59" s="226"/>
      <c r="C59" s="226"/>
      <c r="D59" s="623"/>
      <c r="E59" s="623"/>
      <c r="F59" s="623"/>
      <c r="G59" s="623"/>
      <c r="H59" s="623"/>
      <c r="I59" s="623"/>
      <c r="J59" s="624"/>
      <c r="K59" s="624"/>
      <c r="L59" s="624"/>
      <c r="M59" s="624"/>
      <c r="N59" s="624"/>
      <c r="O59" s="624"/>
      <c r="P59" s="624"/>
      <c r="Q59" s="624"/>
      <c r="R59" s="624"/>
      <c r="S59" s="624"/>
      <c r="T59" s="624"/>
      <c r="U59" s="624"/>
      <c r="V59" s="624"/>
      <c r="W59" s="624"/>
      <c r="X59" s="624"/>
      <c r="Y59" s="624"/>
      <c r="Z59" s="624"/>
      <c r="AA59" s="624"/>
      <c r="AB59" s="624"/>
      <c r="AC59" s="226"/>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624"/>
      <c r="BB59" s="624"/>
      <c r="BC59" s="624"/>
      <c r="BD59" s="624"/>
      <c r="BE59" s="624"/>
      <c r="BF59" s="624"/>
      <c r="BG59" s="227"/>
      <c r="BK59" s="612" t="s">
        <v>121</v>
      </c>
      <c r="BL59" s="612"/>
      <c r="BM59" s="612"/>
      <c r="BN59" s="243"/>
      <c r="BO59" s="243"/>
    </row>
    <row r="60" spans="1:73" s="222" customFormat="1" ht="30" customHeight="1" thickBot="1">
      <c r="A60" s="254"/>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7"/>
      <c r="BK60" s="612"/>
      <c r="BL60" s="612"/>
      <c r="BM60" s="612"/>
      <c r="BN60" s="243"/>
      <c r="BO60" s="258"/>
      <c r="BP60" s="612" t="s">
        <v>82</v>
      </c>
      <c r="BQ60" s="612" t="s">
        <v>83</v>
      </c>
      <c r="BR60" s="258"/>
      <c r="BS60" s="258" t="s">
        <v>88</v>
      </c>
    </row>
    <row r="61" spans="1:73" s="222" customFormat="1" ht="32.25" customHeight="1" thickBot="1">
      <c r="A61" s="546" t="str">
        <f>IF(AK12=Datos!$A$6,"ANÁLISIS DE LA OPORTUNIDAD","ANÁLISIS DEL RIESGO")</f>
        <v>ANÁLISIS DEL RIESGO</v>
      </c>
      <c r="B61" s="547"/>
      <c r="C61" s="547"/>
      <c r="D61" s="547"/>
      <c r="E61" s="547"/>
      <c r="F61" s="547"/>
      <c r="G61" s="547"/>
      <c r="H61" s="547"/>
      <c r="I61" s="547"/>
      <c r="J61" s="548"/>
      <c r="K61" s="230"/>
      <c r="L61" s="230"/>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4"/>
      <c r="BK61" s="258" t="s">
        <v>72</v>
      </c>
      <c r="BL61" s="259" t="e">
        <f>BS76</f>
        <v>#REF!</v>
      </c>
      <c r="BM61" s="259" t="e">
        <f>IF(AND(I65="",I66=""),"",INDEX($R$69:$R$73,$BL$61,1))</f>
        <v>#REF!</v>
      </c>
      <c r="BO61" s="258"/>
      <c r="BP61" s="613"/>
      <c r="BQ61" s="613"/>
      <c r="BR61" s="258"/>
      <c r="BS61" s="258" t="s">
        <v>72</v>
      </c>
      <c r="BT61" s="259" t="str">
        <f>IF($AK$12&lt;&gt;"",BL61,"")</f>
        <v/>
      </c>
      <c r="BU61" s="259" t="str">
        <f>IF($AK$12&lt;&gt;"",$BM$61,"")</f>
        <v/>
      </c>
    </row>
    <row r="62" spans="1:73" s="222" customFormat="1" ht="14.45" customHeight="1">
      <c r="A62" s="225"/>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530" t="s">
        <v>50</v>
      </c>
      <c r="AA62" s="530"/>
      <c r="AB62" s="530"/>
      <c r="AC62" s="530"/>
      <c r="AD62" s="530"/>
      <c r="AE62" s="530"/>
      <c r="AF62" s="530"/>
      <c r="AG62" s="530"/>
      <c r="AH62" s="530"/>
      <c r="AI62" s="530"/>
      <c r="AJ62" s="530"/>
      <c r="AK62" s="530"/>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7"/>
      <c r="BK62" s="258" t="s">
        <v>71</v>
      </c>
      <c r="BL62" s="259" t="str">
        <f>H81</f>
        <v/>
      </c>
      <c r="BM62" s="259" t="e">
        <f>INDEX($R$76:$R$80,$BL$62,1)</f>
        <v>#VALUE!</v>
      </c>
      <c r="BO62" s="258" t="s">
        <v>81</v>
      </c>
      <c r="BP62" s="259" t="e">
        <f>BL62-1</f>
        <v>#VALUE!</v>
      </c>
      <c r="BQ62" s="259" t="e">
        <f>BM62</f>
        <v>#VALUE!</v>
      </c>
      <c r="BR62" s="258"/>
      <c r="BS62" s="258" t="s">
        <v>71</v>
      </c>
      <c r="BT62" s="259" t="str">
        <f>IF($AK$12="","",IF($AK$12=1,$BP$62,$BL$62))</f>
        <v/>
      </c>
      <c r="BU62" s="259" t="str">
        <f>IF($AK$12="","",IF($AK$12=1,$BQ$62,$BM$62))</f>
        <v/>
      </c>
    </row>
    <row r="63" spans="1:73" s="222" customFormat="1" ht="14.45" customHeight="1">
      <c r="A63" s="225"/>
      <c r="B63" s="226"/>
      <c r="C63" s="226"/>
      <c r="D63" s="532" t="s">
        <v>51</v>
      </c>
      <c r="E63" s="532"/>
      <c r="F63" s="532"/>
      <c r="G63" s="532"/>
      <c r="H63" s="226"/>
      <c r="I63" s="226"/>
      <c r="J63" s="226"/>
      <c r="K63" s="226"/>
      <c r="L63" s="226"/>
      <c r="M63" s="226"/>
      <c r="N63" s="226"/>
      <c r="O63" s="226"/>
      <c r="P63" s="226"/>
      <c r="Q63" s="226"/>
      <c r="R63" s="226"/>
      <c r="S63" s="226"/>
      <c r="T63" s="226"/>
      <c r="U63" s="226"/>
      <c r="V63" s="226"/>
      <c r="W63" s="226"/>
      <c r="X63" s="226"/>
      <c r="Y63" s="226"/>
      <c r="Z63" s="231"/>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7"/>
    </row>
    <row r="64" spans="1:73" s="222" customFormat="1" ht="14.45" customHeight="1">
      <c r="A64" s="225"/>
      <c r="B64" s="226"/>
      <c r="C64" s="226"/>
      <c r="D64" s="226"/>
      <c r="E64" s="532" t="str">
        <f>IF(AK12=Datos!$A$6,"Seleccione la factibilidad o frecuencia de presencia de la oportunidad","Seleccione la factibilidad o frecuencia de presencia del riesgo")</f>
        <v>Seleccione la factibilidad o frecuencia de presencia del riesgo</v>
      </c>
      <c r="F64" s="532"/>
      <c r="G64" s="532"/>
      <c r="H64" s="532"/>
      <c r="I64" s="532"/>
      <c r="J64" s="532"/>
      <c r="K64" s="532"/>
      <c r="L64" s="532"/>
      <c r="M64" s="532"/>
      <c r="N64" s="532"/>
      <c r="O64" s="532"/>
      <c r="P64" s="532"/>
      <c r="Q64" s="532"/>
      <c r="R64" s="532"/>
      <c r="S64" s="532"/>
      <c r="T64" s="532"/>
      <c r="U64" s="532"/>
      <c r="V64" s="532"/>
      <c r="W64" s="532"/>
      <c r="X64" s="532"/>
      <c r="Y64" s="532"/>
      <c r="Z64" s="532"/>
      <c r="AA64" s="226"/>
      <c r="AB64" s="538" t="str">
        <f>IF(AK12=Datos!$A$6,"Escala de impacto-beneficio resultante","Escala de impacto resultante")</f>
        <v>Escala de impacto resultante</v>
      </c>
      <c r="AC64" s="529"/>
      <c r="AD64" s="529"/>
      <c r="AE64" s="529"/>
      <c r="AF64" s="529"/>
      <c r="AG64" s="529"/>
      <c r="AH64" s="529"/>
      <c r="AI64" s="529"/>
      <c r="AJ64" s="529"/>
      <c r="AK64" s="539"/>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7"/>
      <c r="BK64" s="259"/>
      <c r="BL64" s="259" t="str">
        <f>IF($AK$12=1,Datos!$P$2,IF(OR($AK$12=2,$AK$12=3,$AK$12=4,$AK$12=5,$AK$12=6,$AK$12=7),Datos!$Q$2,IF($AK$12=8,Datos!$R$2,"")))</f>
        <v/>
      </c>
      <c r="BM64" s="259" t="str">
        <f>IF($AK$12=1,Datos!$P$3,IF(OR($AK$12=2,$AK$12=3,$AK$12=4,$AK$12=5,$AK$12=6,$AK$12=7),Datos!$Q$3,IF($AK$12=8,Datos!$R$3,"")))</f>
        <v/>
      </c>
      <c r="BN64" s="259" t="str">
        <f>IF($AK$12=1,Datos!$P$4,IF(OR($AK$12=2,$AK$12=3,$AK$12=4,$AK$12=5,$AK$12=6,$AK$12=7),Datos!$Q$4,IF($AK$12=8,Datos!$R$4,"")))</f>
        <v/>
      </c>
      <c r="BO64" s="259" t="str">
        <f>IF($AK$12=1,Datos!$P$5,IF(OR($AK$12=2,$AK$12=3,$AK$12=4,$AK$12=5,$AK$12=6,$AK$12=7),Datos!$Q$5,IF($AK$12=8,Datos!$R$5,"")))</f>
        <v/>
      </c>
      <c r="BP64" s="259" t="str">
        <f>IF($AK$12=1,Datos!$P$6,IF(OR($AK$12=2,$AK$12=3,$AK$12=4,$AK$12=5,$AK$12=6,$AK$12=7),Datos!$Q$6,IF($AK$12=8,Datos!$R$6,"")))</f>
        <v/>
      </c>
    </row>
    <row r="65" spans="1:75" s="222" customFormat="1" ht="14.45" customHeight="1">
      <c r="A65" s="225"/>
      <c r="B65" s="226"/>
      <c r="C65" s="226"/>
      <c r="D65" s="226"/>
      <c r="E65" s="680" t="s">
        <v>100</v>
      </c>
      <c r="F65" s="680"/>
      <c r="G65" s="680"/>
      <c r="H65" s="681"/>
      <c r="I65" s="682" t="e">
        <f>IF(#REF!="","",#REF!)</f>
        <v>#REF!</v>
      </c>
      <c r="J65" s="683"/>
      <c r="K65" s="683"/>
      <c r="L65" s="683"/>
      <c r="M65" s="683"/>
      <c r="N65" s="683"/>
      <c r="O65" s="683"/>
      <c r="P65" s="683"/>
      <c r="Q65" s="683"/>
      <c r="R65" s="683"/>
      <c r="S65" s="683"/>
      <c r="T65" s="683"/>
      <c r="U65" s="683"/>
      <c r="V65" s="683"/>
      <c r="W65" s="241"/>
      <c r="X65" s="226"/>
      <c r="Y65" s="226"/>
      <c r="Z65" s="226"/>
      <c r="AA65" s="226"/>
      <c r="AB65" s="537">
        <f>IF($AK$12=1,"",IF($AK$12=5,5,1))</f>
        <v>1</v>
      </c>
      <c r="AC65" s="537"/>
      <c r="AD65" s="537">
        <f>IF($AK$12=1,"",IF($AK$12=5,4,2))</f>
        <v>2</v>
      </c>
      <c r="AE65" s="537"/>
      <c r="AF65" s="537">
        <f>IF($AK$12=1,1,IF($AK$12=5,3,3))</f>
        <v>3</v>
      </c>
      <c r="AG65" s="537"/>
      <c r="AH65" s="537">
        <f>IF($AK$12=1,2,IF($AK$12=5,2,4))</f>
        <v>4</v>
      </c>
      <c r="AI65" s="537"/>
      <c r="AJ65" s="537">
        <f>IF($AK$12=1,3,IF($AK$12=5,1,5))</f>
        <v>5</v>
      </c>
      <c r="AK65" s="537"/>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7"/>
      <c r="BK65" s="259" t="str">
        <f>IF(OR($AK$12=1,$AK$12=2,$AK$12=3,$AK$12=4,$AK$12=5,$AK$12=6,$AK$12=7),Datos!O2,IF($AK$12=8,Datos!O6,""))</f>
        <v/>
      </c>
      <c r="BL65" s="259" t="str">
        <f>IF($AK$12=Datos!A2,"",IF($AK$12=Datos!A6,Datos!T5,Datos!$S$5))</f>
        <v>Baja</v>
      </c>
      <c r="BM65" s="259" t="str">
        <f>IF($AK$12=Datos!A2,"",IF($AK$12=Datos!A6,Datos!T5,Datos!$S$5))</f>
        <v>Baja</v>
      </c>
      <c r="BN65" s="259" t="str">
        <f>IF($AK$12=Datos!A6,Datos!T4,Datos!S4)</f>
        <v>Moderada</v>
      </c>
      <c r="BO65" s="259" t="str">
        <f>IF($AK$12=Datos!A6,Datos!T3,Datos!S3)</f>
        <v>Alta</v>
      </c>
      <c r="BP65" s="259" t="str">
        <f>IF($AK$12=Datos!A6,Datos!T2,Datos!S2)</f>
        <v>Extrema</v>
      </c>
    </row>
    <row r="66" spans="1:75" s="222" customFormat="1" ht="27" customHeight="1">
      <c r="A66" s="225"/>
      <c r="B66" s="226"/>
      <c r="C66" s="226"/>
      <c r="D66" s="226"/>
      <c r="E66" s="680" t="s">
        <v>98</v>
      </c>
      <c r="F66" s="680"/>
      <c r="G66" s="680"/>
      <c r="H66" s="681"/>
      <c r="I66" s="682" t="e">
        <f>IF(#REF!="","",#REF!)</f>
        <v>#REF!</v>
      </c>
      <c r="J66" s="683"/>
      <c r="K66" s="683"/>
      <c r="L66" s="683"/>
      <c r="M66" s="683"/>
      <c r="N66" s="683"/>
      <c r="O66" s="683"/>
      <c r="P66" s="683"/>
      <c r="Q66" s="683"/>
      <c r="R66" s="683"/>
      <c r="S66" s="683"/>
      <c r="T66" s="683"/>
      <c r="U66" s="683"/>
      <c r="V66" s="683"/>
      <c r="W66" s="241"/>
      <c r="X66" s="226"/>
      <c r="Y66" s="226"/>
      <c r="Z66" s="526" t="s">
        <v>49</v>
      </c>
      <c r="AA66" s="603">
        <f>IF($AK$12=5,5,1)</f>
        <v>1</v>
      </c>
      <c r="AB66" s="520" t="str">
        <f>IF(ISERROR(BL71=TRUE),"",IF(BL71="","",BL71))</f>
        <v/>
      </c>
      <c r="AC66" s="521"/>
      <c r="AD66" s="520" t="str">
        <f>IF(ISERROR(BM71=TRUE),"",IF(BM71="","",BM71))</f>
        <v/>
      </c>
      <c r="AE66" s="521"/>
      <c r="AF66" s="513" t="str">
        <f>IF(ISERROR(BN71=TRUE),"",IF(BN71="","",BN71))</f>
        <v/>
      </c>
      <c r="AG66" s="514"/>
      <c r="AH66" s="503" t="str">
        <f>IF(ISERROR(BO71=TRUE),"",IF(BO71="","",BO71))</f>
        <v/>
      </c>
      <c r="AI66" s="504"/>
      <c r="AJ66" s="507" t="str">
        <f>IF(ISERROR(BP71=TRUE),"",IF(BP71="","",BP71))</f>
        <v/>
      </c>
      <c r="AK66" s="508"/>
      <c r="AL66" s="226"/>
      <c r="AM66" s="226"/>
      <c r="AN66" s="226"/>
      <c r="AO66" s="226"/>
      <c r="AP66" s="435" t="str">
        <f>IF(AK12=Datos!$A$6,"Zona de ubicación de la oportunidad","Zona de ubicación del riesgo")</f>
        <v>Zona de ubicación del riesgo</v>
      </c>
      <c r="AQ66" s="435"/>
      <c r="AR66" s="435"/>
      <c r="AS66" s="435"/>
      <c r="AT66" s="435"/>
      <c r="AU66" s="435"/>
      <c r="AV66" s="435"/>
      <c r="AW66" s="435"/>
      <c r="AX66" s="435"/>
      <c r="AY66" s="435"/>
      <c r="AZ66" s="435"/>
      <c r="BA66" s="435"/>
      <c r="BB66" s="435"/>
      <c r="BC66" s="435"/>
      <c r="BD66" s="435"/>
      <c r="BE66" s="435"/>
      <c r="BF66" s="435"/>
      <c r="BG66" s="227"/>
      <c r="BK66" s="259" t="str">
        <f>IF(OR($AK$12=1,$AK$12=2,$AK$12=3,$AK$12=4,$AK$12=5,$AK$12=6,$AK$12=7),Datos!O3,IF($AK$12=8,Datos!O5,""))</f>
        <v/>
      </c>
      <c r="BL66" s="259" t="str">
        <f>IF($AK$12=Datos!A2,"",IF($AK$12=Datos!A6,Datos!T5,Datos!$S$5))</f>
        <v>Baja</v>
      </c>
      <c r="BM66" s="259" t="str">
        <f>IF($AK$12=Datos!A2,"",IF($AK$12=Datos!A6,Datos!T5,Datos!$S$5))</f>
        <v>Baja</v>
      </c>
      <c r="BN66" s="259" t="str">
        <f>IF($AK$12=Datos!A6,Datos!T4,Datos!S4)</f>
        <v>Moderada</v>
      </c>
      <c r="BO66" s="259" t="str">
        <f>IF($AK$12=Datos!A6,Datos!T3,Datos!S3)</f>
        <v>Alta</v>
      </c>
      <c r="BP66" s="259" t="str">
        <f>IF($AK$12=Datos!A6,Datos!T2,Datos!S2)</f>
        <v>Extrema</v>
      </c>
      <c r="BQ66" s="258">
        <v>1</v>
      </c>
    </row>
    <row r="67" spans="1:75" s="222" customFormat="1" ht="27" customHeight="1">
      <c r="A67" s="2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527"/>
      <c r="AA67" s="603"/>
      <c r="AB67" s="522"/>
      <c r="AC67" s="523"/>
      <c r="AD67" s="522"/>
      <c r="AE67" s="523"/>
      <c r="AF67" s="515"/>
      <c r="AG67" s="516"/>
      <c r="AH67" s="505"/>
      <c r="AI67" s="506"/>
      <c r="AJ67" s="509"/>
      <c r="AK67" s="510"/>
      <c r="AL67" s="226"/>
      <c r="AM67" s="226"/>
      <c r="AN67" s="226"/>
      <c r="AO67" s="226"/>
      <c r="AP67" s="524" t="e">
        <f>IF(OR(J71="",J78=""),"",INDEX($BK$64:$BP$69,MATCH($BM$61,$BK$64:$BK$69,0),MATCH($BM$62,$BK$64:$BP$64,0)))</f>
        <v>#REF!</v>
      </c>
      <c r="AQ67" s="524"/>
      <c r="AR67" s="524"/>
      <c r="AS67" s="524"/>
      <c r="AT67" s="524"/>
      <c r="AU67" s="524"/>
      <c r="AV67" s="524"/>
      <c r="AW67" s="524"/>
      <c r="AX67" s="524"/>
      <c r="AY67" s="524"/>
      <c r="AZ67" s="524"/>
      <c r="BA67" s="524"/>
      <c r="BB67" s="524"/>
      <c r="BC67" s="524"/>
      <c r="BD67" s="524"/>
      <c r="BE67" s="524"/>
      <c r="BF67" s="524"/>
      <c r="BG67" s="227"/>
      <c r="BK67" s="259" t="str">
        <f>IF(OR($AK$12=1,$AK$12=2,$AK$12=3,$AK$12=4,$AK$12=5,$AK$12=6,$AK$12=7),Datos!O4,IF($AK$12=8,Datos!O4,""))</f>
        <v/>
      </c>
      <c r="BL67" s="259" t="str">
        <f>IF($AK$12=Datos!A2,"",IF($AK$12=Datos!A6,Datos!T5,Datos!$S$5))</f>
        <v>Baja</v>
      </c>
      <c r="BM67" s="259" t="str">
        <f>IF($AK$12=Datos!A2,"",IF($AK$12=Datos!A6,Datos!T4,Datos!S4))</f>
        <v>Moderada</v>
      </c>
      <c r="BN67" s="259" t="str">
        <f>IF($AK$12=Datos!A6,Datos!T3,Datos!S3)</f>
        <v>Alta</v>
      </c>
      <c r="BO67" s="259" t="str">
        <f>IF($AK$12=Datos!A6,Datos!T2,Datos!S2)</f>
        <v>Extrema</v>
      </c>
      <c r="BP67" s="259" t="str">
        <f>IF($AK$12=Datos!A6,Datos!T2,Datos!S2)</f>
        <v>Extrema</v>
      </c>
    </row>
    <row r="68" spans="1:75" s="222" customFormat="1" ht="27" customHeight="1">
      <c r="A68" s="225"/>
      <c r="B68" s="226"/>
      <c r="C68" s="226"/>
      <c r="D68" s="226"/>
      <c r="E68" s="226"/>
      <c r="F68" s="226"/>
      <c r="G68" s="226"/>
      <c r="H68" s="226"/>
      <c r="I68" s="226"/>
      <c r="J68" s="226"/>
      <c r="K68" s="226"/>
      <c r="L68" s="226"/>
      <c r="M68" s="226"/>
      <c r="N68" s="226"/>
      <c r="O68" s="226"/>
      <c r="P68" s="226"/>
      <c r="Q68" s="226"/>
      <c r="R68" s="616"/>
      <c r="S68" s="616"/>
      <c r="T68" s="616"/>
      <c r="U68" s="616"/>
      <c r="V68" s="616"/>
      <c r="W68" s="616"/>
      <c r="X68" s="226"/>
      <c r="Y68" s="226"/>
      <c r="Z68" s="527"/>
      <c r="AA68" s="603">
        <f>IF($AK$12=5,4,2)</f>
        <v>2</v>
      </c>
      <c r="AB68" s="520" t="str">
        <f>IF(ISERROR(BL72=TRUE),"",IF(BL72="","",BL72))</f>
        <v/>
      </c>
      <c r="AC68" s="521"/>
      <c r="AD68" s="520" t="str">
        <f>IF(ISERROR(BM72=TRUE),"",IF(BM72="","",BM72))</f>
        <v/>
      </c>
      <c r="AE68" s="521"/>
      <c r="AF68" s="513" t="str">
        <f>IF(ISERROR(BN72=TRUE),"",IF(BN72="","",BN72))</f>
        <v/>
      </c>
      <c r="AG68" s="514"/>
      <c r="AH68" s="503" t="str">
        <f>IF(ISERROR(BO72=TRUE),"",IF(BO72="","",BO72))</f>
        <v/>
      </c>
      <c r="AI68" s="504"/>
      <c r="AJ68" s="507" t="str">
        <f>IF(ISERROR(BP72=TRUE),"",IF(BP72="","",BP72))</f>
        <v/>
      </c>
      <c r="AK68" s="508"/>
      <c r="AL68" s="226"/>
      <c r="AM68" s="226"/>
      <c r="AN68" s="226"/>
      <c r="AO68" s="226"/>
      <c r="AP68" s="524"/>
      <c r="AQ68" s="524"/>
      <c r="AR68" s="524"/>
      <c r="AS68" s="524"/>
      <c r="AT68" s="524"/>
      <c r="AU68" s="524"/>
      <c r="AV68" s="524"/>
      <c r="AW68" s="524"/>
      <c r="AX68" s="524"/>
      <c r="AY68" s="524"/>
      <c r="AZ68" s="524"/>
      <c r="BA68" s="524"/>
      <c r="BB68" s="524"/>
      <c r="BC68" s="524"/>
      <c r="BD68" s="524"/>
      <c r="BE68" s="524"/>
      <c r="BF68" s="524"/>
      <c r="BG68" s="227"/>
      <c r="BK68" s="259" t="str">
        <f>IF(OR($AK$12=1,$AK$12=2,$AK$12=3,$AK$12=4,$AK$12=5,$AK$12=6,$AK$12=7),Datos!O5,IF($AK$12=8,Datos!O3,""))</f>
        <v/>
      </c>
      <c r="BL68" s="259" t="str">
        <f>IF($AK$12=Datos!A2,"",IF($AK$12=Datos!A6,Datos!T4,Datos!S4))</f>
        <v>Moderada</v>
      </c>
      <c r="BM68" s="259" t="str">
        <f>IF($AK$12=Datos!A2,"",IF($AK$12=Datos!A6,Datos!T3,Datos!S3))</f>
        <v>Alta</v>
      </c>
      <c r="BN68" s="259" t="str">
        <f>IF($AK$12=Datos!A6,Datos!T3,Datos!S3)</f>
        <v>Alta</v>
      </c>
      <c r="BO68" s="259" t="str">
        <f>IF($AK$12=Datos!A6,Datos!T2,Datos!S2)</f>
        <v>Extrema</v>
      </c>
      <c r="BP68" s="259" t="str">
        <f>IF($AK$12=Datos!A6,Datos!T2,Datos!S2)</f>
        <v>Extrema</v>
      </c>
      <c r="BV68" s="226"/>
      <c r="BW68" s="226"/>
    </row>
    <row r="69" spans="1:75" s="222" customFormat="1" ht="27" customHeight="1">
      <c r="A69" s="225"/>
      <c r="B69" s="226"/>
      <c r="C69" s="226"/>
      <c r="D69" s="226"/>
      <c r="E69" s="525" t="s">
        <v>49</v>
      </c>
      <c r="F69" s="525"/>
      <c r="G69" s="525"/>
      <c r="H69" s="525"/>
      <c r="I69" s="525"/>
      <c r="J69" s="525"/>
      <c r="K69" s="525"/>
      <c r="L69" s="525"/>
      <c r="M69" s="525"/>
      <c r="N69" s="525"/>
      <c r="O69" s="525"/>
      <c r="P69" s="525"/>
      <c r="Q69" s="226"/>
      <c r="R69" s="615" t="str">
        <f>IF(OR($AK$12=1,$AK$12=2,$AK$12=3,$AK$12=4),Datos!O2,IF($AK$12=5,Datos!O6,""))</f>
        <v/>
      </c>
      <c r="S69" s="615"/>
      <c r="T69" s="615"/>
      <c r="U69" s="615"/>
      <c r="V69" s="615"/>
      <c r="W69" s="615"/>
      <c r="X69" s="226"/>
      <c r="Y69" s="226"/>
      <c r="Z69" s="527"/>
      <c r="AA69" s="603"/>
      <c r="AB69" s="522"/>
      <c r="AC69" s="523"/>
      <c r="AD69" s="522"/>
      <c r="AE69" s="523"/>
      <c r="AF69" s="515"/>
      <c r="AG69" s="516"/>
      <c r="AH69" s="505"/>
      <c r="AI69" s="506"/>
      <c r="AJ69" s="509"/>
      <c r="AK69" s="510"/>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7"/>
      <c r="BK69" s="259" t="str">
        <f>IF(OR($AK$12=1,$AK$12=2,$AK$12=3,$AK$12=4,$AK$12=5,$AK$12=6,$AK$12=7),Datos!O6,IF($AK$12=8,Datos!O2,""))</f>
        <v/>
      </c>
      <c r="BL69" s="259" t="str">
        <f>IF($AK$12=Datos!A2,"",IF($AK$12=Datos!A6,Datos!T3,Datos!S3))</f>
        <v>Alta</v>
      </c>
      <c r="BM69" s="259" t="str">
        <f>IF($AK$12=Datos!A2,"",IF($AK$12=Datos!A6,Datos!T3,Datos!S3))</f>
        <v>Alta</v>
      </c>
      <c r="BN69" s="259" t="str">
        <f>IF($AK$12=Datos!A6,Datos!T2,Datos!S2)</f>
        <v>Extrema</v>
      </c>
      <c r="BO69" s="259" t="str">
        <f>IF($AK$12=Datos!A6,Datos!T2,Datos!S2)</f>
        <v>Extrema</v>
      </c>
      <c r="BP69" s="259" t="str">
        <f>IF($AK$12=Datos!A6,Datos!T2,Datos!S2)</f>
        <v>Extrema</v>
      </c>
      <c r="BR69" s="258"/>
      <c r="BS69" s="612" t="s">
        <v>201</v>
      </c>
      <c r="BT69" s="612" t="s">
        <v>161</v>
      </c>
      <c r="BU69" s="614"/>
      <c r="BV69" s="226"/>
      <c r="BW69" s="226"/>
    </row>
    <row r="70" spans="1:75" s="222" customFormat="1" ht="27" customHeight="1">
      <c r="A70" s="225"/>
      <c r="B70" s="226"/>
      <c r="C70" s="226"/>
      <c r="D70" s="226"/>
      <c r="E70" s="226"/>
      <c r="F70" s="226"/>
      <c r="G70" s="226"/>
      <c r="H70" s="226"/>
      <c r="I70" s="226"/>
      <c r="J70" s="244"/>
      <c r="K70" s="245"/>
      <c r="L70" s="245"/>
      <c r="M70" s="245"/>
      <c r="N70" s="245"/>
      <c r="O70" s="245"/>
      <c r="P70" s="246"/>
      <c r="Q70" s="226"/>
      <c r="R70" s="615" t="str">
        <f>IF(OR($AK$12=1,$AK$12=2,$AK$12=3,$AK$12=4),Datos!O3,IF($AK$12=5,Datos!O5,""))</f>
        <v/>
      </c>
      <c r="S70" s="615"/>
      <c r="T70" s="615"/>
      <c r="U70" s="615"/>
      <c r="V70" s="615"/>
      <c r="W70" s="615"/>
      <c r="X70" s="226"/>
      <c r="Y70" s="226"/>
      <c r="Z70" s="527"/>
      <c r="AA70" s="603">
        <f>IF($AK$12=5,3,3)</f>
        <v>3</v>
      </c>
      <c r="AB70" s="520" t="str">
        <f>IF(ISERROR(BL73=TRUE),"",IF(BL73="","",BL73))</f>
        <v/>
      </c>
      <c r="AC70" s="521"/>
      <c r="AD70" s="513" t="str">
        <f>IF(ISERROR(BM73=TRUE),"",IF(BM73="","",BM73))</f>
        <v/>
      </c>
      <c r="AE70" s="514"/>
      <c r="AF70" s="503" t="str">
        <f>IF(ISERROR(BN73=TRUE),"",IF(BN73="","",BN73))</f>
        <v/>
      </c>
      <c r="AG70" s="504"/>
      <c r="AH70" s="507" t="str">
        <f>IF(ISERROR(BO73=TRUE),"",IF(BO73="","",BO73))</f>
        <v/>
      </c>
      <c r="AI70" s="508"/>
      <c r="AJ70" s="507" t="str">
        <f>IF(ISERROR(BP73=TRUE),"",IF(BP73="","",BP73))</f>
        <v/>
      </c>
      <c r="AK70" s="508"/>
      <c r="AL70" s="226"/>
      <c r="AM70" s="226"/>
      <c r="AN70" s="226"/>
      <c r="AO70" s="226"/>
      <c r="AP70" s="435" t="s">
        <v>266</v>
      </c>
      <c r="AQ70" s="435"/>
      <c r="AR70" s="435"/>
      <c r="AS70" s="435"/>
      <c r="AT70" s="435"/>
      <c r="AU70" s="435"/>
      <c r="AV70" s="435"/>
      <c r="AW70" s="435"/>
      <c r="AX70" s="435"/>
      <c r="AY70" s="435"/>
      <c r="AZ70" s="435"/>
      <c r="BA70" s="435"/>
      <c r="BB70" s="435"/>
      <c r="BC70" s="435"/>
      <c r="BD70" s="435"/>
      <c r="BE70" s="435"/>
      <c r="BF70" s="435"/>
      <c r="BG70" s="227"/>
      <c r="BL70" s="222" t="s">
        <v>123</v>
      </c>
      <c r="BM70" s="222" t="s">
        <v>131</v>
      </c>
      <c r="BR70" s="258"/>
      <c r="BS70" s="613"/>
      <c r="BT70" s="613"/>
      <c r="BU70" s="614"/>
      <c r="BV70" s="226"/>
      <c r="BW70" s="226"/>
    </row>
    <row r="71" spans="1:75" s="222" customFormat="1" ht="27" customHeight="1">
      <c r="A71" s="225"/>
      <c r="B71" s="226"/>
      <c r="C71" s="226"/>
      <c r="D71" s="226"/>
      <c r="E71" s="226"/>
      <c r="F71" s="226"/>
      <c r="G71" s="226"/>
      <c r="H71" s="226"/>
      <c r="I71" s="226"/>
      <c r="J71" s="619" t="e">
        <f>BM61</f>
        <v>#REF!</v>
      </c>
      <c r="K71" s="619"/>
      <c r="L71" s="619"/>
      <c r="M71" s="619"/>
      <c r="N71" s="619"/>
      <c r="O71" s="619"/>
      <c r="P71" s="619"/>
      <c r="Q71" s="226"/>
      <c r="R71" s="615" t="str">
        <f>IF(OR($AK$12=1,$AK$12=2,$AK$12=3,$AK$12=4),Datos!O4,IF($AK$12=5,Datos!O4,""))</f>
        <v/>
      </c>
      <c r="S71" s="615"/>
      <c r="T71" s="615"/>
      <c r="U71" s="615"/>
      <c r="V71" s="615"/>
      <c r="W71" s="615"/>
      <c r="X71" s="226"/>
      <c r="Y71" s="226"/>
      <c r="Z71" s="527"/>
      <c r="AA71" s="603"/>
      <c r="AB71" s="522"/>
      <c r="AC71" s="523"/>
      <c r="AD71" s="515"/>
      <c r="AE71" s="516"/>
      <c r="AF71" s="505"/>
      <c r="AG71" s="506"/>
      <c r="AH71" s="509"/>
      <c r="AI71" s="510"/>
      <c r="AJ71" s="509"/>
      <c r="AK71" s="510"/>
      <c r="AL71" s="226"/>
      <c r="AM71" s="226"/>
      <c r="AN71" s="226"/>
      <c r="AO71" s="226"/>
      <c r="AP71" s="512"/>
      <c r="AQ71" s="512"/>
      <c r="AR71" s="512"/>
      <c r="AS71" s="512"/>
      <c r="AT71" s="512"/>
      <c r="AU71" s="512"/>
      <c r="AV71" s="512"/>
      <c r="AW71" s="512"/>
      <c r="AX71" s="512"/>
      <c r="AY71" s="512"/>
      <c r="AZ71" s="512"/>
      <c r="BA71" s="512"/>
      <c r="BB71" s="512"/>
      <c r="BC71" s="512"/>
      <c r="BD71" s="512"/>
      <c r="BE71" s="512"/>
      <c r="BF71" s="512"/>
      <c r="BG71" s="227"/>
      <c r="BK71" s="258">
        <f>AA66</f>
        <v>1</v>
      </c>
      <c r="BL71" s="259" t="str">
        <f>IF(AK12="","",IF(AND(BK65=$BU$61,$BL$64=$BU$62),"X",""))</f>
        <v/>
      </c>
      <c r="BM71" s="259" t="str">
        <f>IF(AK12="","",IF(AND(BK65=$BU$61,$BM$64=$BU$62),"X",""))</f>
        <v/>
      </c>
      <c r="BN71" s="259" t="str">
        <f>IF(AK12="","",IF(AND(BK65=$BU$61,$BN$64=$BU$62),"X",""))</f>
        <v/>
      </c>
      <c r="BO71" s="259" t="str">
        <f>IF(AK12="","",IF(AND(BK65=$BU$61,$BO$64=$BU$62),"X",""))</f>
        <v/>
      </c>
      <c r="BP71" s="259" t="str">
        <f>IF(AK12="","",IF(AND(BK65=$BU$61,$BP$64=$BU$62),"X",""))</f>
        <v/>
      </c>
      <c r="BR71" s="258" t="str">
        <f>AH66</f>
        <v/>
      </c>
      <c r="BS71" s="259" t="e">
        <f>IF(AND($AK$12&lt;&gt;Datos!$A$6,OR($I$65=Datos!M2,$I$66=Datos!N2)),1,0)</f>
        <v>#REF!</v>
      </c>
      <c r="BT71" s="259" t="e">
        <f>IF(AND($AK$12=Datos!$A$6,OR($I$65=Datos!M2,$I$66=Datos!N2)),5,0)</f>
        <v>#REF!</v>
      </c>
      <c r="BU71" s="241"/>
      <c r="BV71" s="226"/>
      <c r="BW71" s="226"/>
    </row>
    <row r="72" spans="1:75" s="222" customFormat="1" ht="27" customHeight="1">
      <c r="A72" s="225"/>
      <c r="B72" s="226"/>
      <c r="C72" s="226"/>
      <c r="D72" s="226"/>
      <c r="E72" s="226"/>
      <c r="F72" s="226"/>
      <c r="G72" s="226"/>
      <c r="H72" s="226"/>
      <c r="I72" s="226"/>
      <c r="J72" s="247"/>
      <c r="K72" s="248"/>
      <c r="L72" s="248"/>
      <c r="M72" s="248"/>
      <c r="N72" s="248"/>
      <c r="O72" s="248"/>
      <c r="P72" s="249"/>
      <c r="Q72" s="226"/>
      <c r="R72" s="615" t="str">
        <f>IF(OR($AK$12=1,$AK$12=2,$AK$12=3,$AK$12=4),Datos!O5,IF($AK$12=5,Datos!O3,""))</f>
        <v/>
      </c>
      <c r="S72" s="615"/>
      <c r="T72" s="615"/>
      <c r="U72" s="615"/>
      <c r="V72" s="615"/>
      <c r="W72" s="615"/>
      <c r="X72" s="226"/>
      <c r="Y72" s="226"/>
      <c r="Z72" s="527"/>
      <c r="AA72" s="603">
        <f>IF($AK$12=5,2,4)</f>
        <v>4</v>
      </c>
      <c r="AB72" s="513" t="str">
        <f>IF(ISERROR(BL74=TRUE),"",IF(BL74="","",BL74))</f>
        <v/>
      </c>
      <c r="AC72" s="514"/>
      <c r="AD72" s="503" t="str">
        <f>IF(ISERROR(BM74=TRUE),"",IF(BM74="","",BM74))</f>
        <v/>
      </c>
      <c r="AE72" s="504"/>
      <c r="AF72" s="503" t="str">
        <f>IF(ISERROR(BN74=TRUE),"",IF(BN74="","",BN74))</f>
        <v/>
      </c>
      <c r="AG72" s="504"/>
      <c r="AH72" s="507" t="str">
        <f>IF(ISERROR(BO74=TRUE),"",IF(BO74="","",BO74))</f>
        <v/>
      </c>
      <c r="AI72" s="508"/>
      <c r="AJ72" s="507" t="str">
        <f>IF(ISERROR(BP74=TRUE),"",IF(BP74="","",BP74))</f>
        <v/>
      </c>
      <c r="AK72" s="508"/>
      <c r="AL72" s="226"/>
      <c r="AM72" s="226"/>
      <c r="AN72" s="226"/>
      <c r="AO72" s="226"/>
      <c r="AP72" s="512"/>
      <c r="AQ72" s="512"/>
      <c r="AR72" s="512"/>
      <c r="AS72" s="512"/>
      <c r="AT72" s="512"/>
      <c r="AU72" s="512"/>
      <c r="AV72" s="512"/>
      <c r="AW72" s="512"/>
      <c r="AX72" s="512"/>
      <c r="AY72" s="512"/>
      <c r="AZ72" s="512"/>
      <c r="BA72" s="512"/>
      <c r="BB72" s="512"/>
      <c r="BC72" s="512"/>
      <c r="BD72" s="512"/>
      <c r="BE72" s="512"/>
      <c r="BF72" s="512"/>
      <c r="BG72" s="227"/>
      <c r="BK72" s="258">
        <f>AA68</f>
        <v>2</v>
      </c>
      <c r="BL72" s="259" t="str">
        <f>IF(AK12="","",IF(AND(BK66=$BU$61,$BL$64=$BU$62),"X",""))</f>
        <v/>
      </c>
      <c r="BM72" s="259" t="str">
        <f>IF(AK12="","",IF(AND(BK66=$BU$61,$BM$64=$BU$62),"X",""))</f>
        <v/>
      </c>
      <c r="BN72" s="259" t="str">
        <f>IF(AK12="","",IF(AND(BK66=$BU$61,$BN$64=$BU$62),"X",""))</f>
        <v/>
      </c>
      <c r="BO72" s="259" t="str">
        <f>IF(AK12="","",IF(AND(BK66=$BU$61,$BO$64=$BU$62),"X",""))</f>
        <v/>
      </c>
      <c r="BP72" s="259" t="str">
        <f>IF(AK12="","",IF(AND(BK66=$BU$61,$BP$64=$BU$62),"X",""))</f>
        <v/>
      </c>
      <c r="BR72" s="258" t="str">
        <f>AH68</f>
        <v/>
      </c>
      <c r="BS72" s="259" t="e">
        <f>IF(AND($AK$12&lt;&gt;Datos!$A$6,OR($I$65=Datos!M3,$I$66=Datos!N3)),2,0)</f>
        <v>#REF!</v>
      </c>
      <c r="BT72" s="259" t="e">
        <f>IF(AND($AK$12=Datos!$A$6,OR($I$65=Datos!M3,$I$66=Datos!N3)),4,0)</f>
        <v>#REF!</v>
      </c>
      <c r="BU72" s="241"/>
      <c r="BV72" s="226"/>
      <c r="BW72" s="226"/>
    </row>
    <row r="73" spans="1:75" s="222" customFormat="1" ht="27" customHeight="1">
      <c r="A73" s="225"/>
      <c r="B73" s="226"/>
      <c r="C73" s="598" t="s">
        <v>269</v>
      </c>
      <c r="D73" s="598"/>
      <c r="E73" s="226"/>
      <c r="F73" s="226"/>
      <c r="G73" s="226"/>
      <c r="H73" s="226"/>
      <c r="I73" s="226"/>
      <c r="J73" s="226"/>
      <c r="K73" s="226"/>
      <c r="L73" s="226"/>
      <c r="M73" s="226"/>
      <c r="N73" s="226"/>
      <c r="O73" s="226"/>
      <c r="P73" s="226"/>
      <c r="Q73" s="226"/>
      <c r="R73" s="615" t="str">
        <f>IF(OR($AK$12=1,$AK$12=2,$AK$12=3,$AK$12=4),Datos!O6,IF($AK$12=5,Datos!O2,""))</f>
        <v/>
      </c>
      <c r="S73" s="615"/>
      <c r="T73" s="615"/>
      <c r="U73" s="615"/>
      <c r="V73" s="615"/>
      <c r="W73" s="615"/>
      <c r="X73" s="226"/>
      <c r="Y73" s="226"/>
      <c r="Z73" s="527"/>
      <c r="AA73" s="603"/>
      <c r="AB73" s="515"/>
      <c r="AC73" s="516"/>
      <c r="AD73" s="505"/>
      <c r="AE73" s="506"/>
      <c r="AF73" s="505"/>
      <c r="AG73" s="506"/>
      <c r="AH73" s="509"/>
      <c r="AI73" s="510"/>
      <c r="AJ73" s="509"/>
      <c r="AK73" s="510"/>
      <c r="AL73" s="226"/>
      <c r="AM73" s="226"/>
      <c r="AN73" s="226"/>
      <c r="AO73" s="226"/>
      <c r="AP73" s="512"/>
      <c r="AQ73" s="512"/>
      <c r="AR73" s="512"/>
      <c r="AS73" s="512"/>
      <c r="AT73" s="512"/>
      <c r="AU73" s="512"/>
      <c r="AV73" s="512"/>
      <c r="AW73" s="512"/>
      <c r="AX73" s="512"/>
      <c r="AY73" s="512"/>
      <c r="AZ73" s="512"/>
      <c r="BA73" s="512"/>
      <c r="BB73" s="512"/>
      <c r="BC73" s="512"/>
      <c r="BD73" s="512"/>
      <c r="BE73" s="512"/>
      <c r="BF73" s="512"/>
      <c r="BG73" s="227"/>
      <c r="BK73" s="258">
        <f>AA70</f>
        <v>3</v>
      </c>
      <c r="BL73" s="259" t="str">
        <f>IF(AK12="","",IF(AND(BK67=$BU$61,$BL$64=$BU$62),"X",""))</f>
        <v/>
      </c>
      <c r="BM73" s="259" t="str">
        <f>IF(AK12="","",IF(AND(BK67=$BU$61,$BM$64=$BU$62),"X",""))</f>
        <v/>
      </c>
      <c r="BN73" s="259" t="str">
        <f>IF(AK12="","",IF(AND(BK67=$BU$61,$BN$64=$BU$62),"X",""))</f>
        <v/>
      </c>
      <c r="BO73" s="259" t="str">
        <f>IF(AK12="","",IF(AND(BK67=$BU$61,$BO$64=$BU$62),"X",""))</f>
        <v/>
      </c>
      <c r="BP73" s="259" t="str">
        <f>IF(AK12="","",IF(AND(BK67=$BU$61,$BP$64=$BU$62),"X",""))</f>
        <v/>
      </c>
      <c r="BR73" s="258" t="str">
        <f>AH70</f>
        <v/>
      </c>
      <c r="BS73" s="259" t="e">
        <f>IF(AND($AK$12&lt;&gt;Datos!$A$6,OR($I$65=Datos!M4,$I$66=Datos!N4)),3,0)</f>
        <v>#REF!</v>
      </c>
      <c r="BT73" s="259" t="e">
        <f>IF(AND($AK$12=Datos!$A$6,OR($I$65=Datos!M4,$I$66=Datos!N4)),3,0)</f>
        <v>#REF!</v>
      </c>
      <c r="BU73" s="241"/>
      <c r="BV73" s="226"/>
      <c r="BW73" s="226"/>
    </row>
    <row r="74" spans="1:75" s="222" customFormat="1" ht="27" customHeight="1">
      <c r="A74" s="225"/>
      <c r="B74" s="226"/>
      <c r="C74" s="598"/>
      <c r="D74" s="598"/>
      <c r="E74" s="599" t="str">
        <f>Datos!B2</f>
        <v>Riesgo de Corrupción</v>
      </c>
      <c r="F74" s="600"/>
      <c r="G74" s="600"/>
      <c r="H74" s="601"/>
      <c r="I74" s="602" t="str">
        <f>Datos!B3</f>
        <v>Riesgo Estratégico</v>
      </c>
      <c r="J74" s="602"/>
      <c r="K74" s="602"/>
      <c r="L74" s="602"/>
      <c r="M74" s="602" t="str">
        <f>Datos!B4</f>
        <v xml:space="preserve">Riesgo de Gestión </v>
      </c>
      <c r="N74" s="602"/>
      <c r="O74" s="602"/>
      <c r="P74" s="602"/>
      <c r="Q74" s="250"/>
      <c r="R74" s="270"/>
      <c r="S74" s="270"/>
      <c r="T74" s="270"/>
      <c r="U74" s="270"/>
      <c r="V74" s="270"/>
      <c r="W74" s="270"/>
      <c r="X74" s="226"/>
      <c r="Y74" s="226"/>
      <c r="Z74" s="527"/>
      <c r="AA74" s="603">
        <f>IF($AK$12=5,1,5)</f>
        <v>5</v>
      </c>
      <c r="AB74" s="503" t="str">
        <f>IF(ISERROR(BL75=TRUE),"",IF(BL75="","",BL75))</f>
        <v/>
      </c>
      <c r="AC74" s="504"/>
      <c r="AD74" s="503" t="str">
        <f>IF(ISERROR(BM75=TRUE),"",IF(BM75="","",BM75))</f>
        <v/>
      </c>
      <c r="AE74" s="504"/>
      <c r="AF74" s="507" t="str">
        <f>IF(ISERROR(BN75=TRUE),"",IF(BN75="","",BN75))</f>
        <v/>
      </c>
      <c r="AG74" s="508"/>
      <c r="AH74" s="507" t="str">
        <f>IF(ISERROR(BO75=TRUE),"",IF(BO75="","",BO75))</f>
        <v/>
      </c>
      <c r="AI74" s="508"/>
      <c r="AJ74" s="507" t="str">
        <f>IF(ISERROR(BP75=TRUE),"",IF(BP75="","",BP75))</f>
        <v/>
      </c>
      <c r="AK74" s="508"/>
      <c r="AL74" s="226"/>
      <c r="AM74" s="226"/>
      <c r="AN74" s="226"/>
      <c r="AO74" s="226"/>
      <c r="AP74" s="512"/>
      <c r="AQ74" s="512"/>
      <c r="AR74" s="512"/>
      <c r="AS74" s="512"/>
      <c r="AT74" s="512"/>
      <c r="AU74" s="512"/>
      <c r="AV74" s="512"/>
      <c r="AW74" s="512"/>
      <c r="AX74" s="512"/>
      <c r="AY74" s="512"/>
      <c r="AZ74" s="512"/>
      <c r="BA74" s="512"/>
      <c r="BB74" s="512"/>
      <c r="BC74" s="512"/>
      <c r="BD74" s="512"/>
      <c r="BE74" s="512"/>
      <c r="BF74" s="512"/>
      <c r="BG74" s="227"/>
      <c r="BK74" s="258">
        <f>AA72</f>
        <v>4</v>
      </c>
      <c r="BL74" s="259" t="str">
        <f>IF(AK12="","",IF(AND(BK68=$BU$61,$BL$64=$BU$62),"X",""))</f>
        <v/>
      </c>
      <c r="BM74" s="259" t="str">
        <f>IF(AK12="","",IF(AND(BK68=$BU$61,$BM$64=$BU$62),"X",""))</f>
        <v/>
      </c>
      <c r="BN74" s="259" t="str">
        <f>IF(AK12="","",IF(AND(BK68=$BU$61,$BN$64=$BU$62),"X",""))</f>
        <v/>
      </c>
      <c r="BO74" s="261" t="str">
        <f>IF(AK12="","",IF(AND(BK68=$BU$61,$BO$64=$BU$62),"X",""))</f>
        <v/>
      </c>
      <c r="BP74" s="259" t="str">
        <f>IF(AK12="","",IF(AND(BK68=$BU$61,$BP$64=$BU$62),"X",""))</f>
        <v/>
      </c>
      <c r="BR74" s="258" t="str">
        <f>AH72</f>
        <v/>
      </c>
      <c r="BS74" s="259" t="e">
        <f>IF(AND($AK$12&lt;&gt;Datos!$A$6,OR($I$65=Datos!M5,$I$66=Datos!N5)),4,0)</f>
        <v>#REF!</v>
      </c>
      <c r="BT74" s="259" t="e">
        <f>IF(AND($AK$12=Datos!$A$6,OR($I$65=Datos!M5,$I$66=Datos!N5)),2,0)</f>
        <v>#REF!</v>
      </c>
      <c r="BU74" s="241"/>
      <c r="BV74" s="232"/>
      <c r="BW74" s="226"/>
    </row>
    <row r="75" spans="1:75" s="222" customFormat="1" ht="27" customHeight="1">
      <c r="A75" s="225"/>
      <c r="B75" s="226"/>
      <c r="C75" s="598"/>
      <c r="D75" s="598"/>
      <c r="E75" s="602" t="str">
        <f>Datos!B5</f>
        <v>Riesgo de Seguridad de la información</v>
      </c>
      <c r="F75" s="602"/>
      <c r="G75" s="602"/>
      <c r="H75" s="602"/>
      <c r="I75" s="602"/>
      <c r="J75" s="602"/>
      <c r="K75" s="602"/>
      <c r="L75" s="602"/>
      <c r="M75" s="620"/>
      <c r="N75" s="621"/>
      <c r="O75" s="621"/>
      <c r="P75" s="622"/>
      <c r="Q75" s="250"/>
      <c r="R75" s="270"/>
      <c r="S75" s="270"/>
      <c r="T75" s="270"/>
      <c r="U75" s="270"/>
      <c r="V75" s="270"/>
      <c r="W75" s="270"/>
      <c r="X75" s="226"/>
      <c r="Y75" s="226"/>
      <c r="Z75" s="528"/>
      <c r="AA75" s="603"/>
      <c r="AB75" s="505"/>
      <c r="AC75" s="506"/>
      <c r="AD75" s="505"/>
      <c r="AE75" s="506"/>
      <c r="AF75" s="509"/>
      <c r="AG75" s="510"/>
      <c r="AH75" s="509"/>
      <c r="AI75" s="510"/>
      <c r="AJ75" s="509"/>
      <c r="AK75" s="510"/>
      <c r="AL75" s="226"/>
      <c r="AM75" s="226"/>
      <c r="AN75" s="226"/>
      <c r="AO75" s="226"/>
      <c r="AP75" s="512"/>
      <c r="AQ75" s="512"/>
      <c r="AR75" s="512"/>
      <c r="AS75" s="512"/>
      <c r="AT75" s="512"/>
      <c r="AU75" s="512"/>
      <c r="AV75" s="512"/>
      <c r="AW75" s="512"/>
      <c r="AX75" s="512"/>
      <c r="AY75" s="512"/>
      <c r="AZ75" s="512"/>
      <c r="BA75" s="512"/>
      <c r="BB75" s="512"/>
      <c r="BC75" s="512"/>
      <c r="BD75" s="512"/>
      <c r="BE75" s="512"/>
      <c r="BF75" s="512"/>
      <c r="BG75" s="227"/>
      <c r="BK75" s="258">
        <f>AA74</f>
        <v>5</v>
      </c>
      <c r="BL75" s="259" t="str">
        <f>IF(AK12="","",IF(AND(BK69=$BU$61,$BL$64=$BU$62),"X",""))</f>
        <v/>
      </c>
      <c r="BM75" s="259" t="str">
        <f>IF(AK12="","",IF(AND(BK69=$BU$61,$BM$64=$BU$62),"X",""))</f>
        <v/>
      </c>
      <c r="BN75" s="259" t="str">
        <f>IF(AK12="","",IF(AND(BK69=$BU$61,$BN$64=$BU$62),"X",""))</f>
        <v/>
      </c>
      <c r="BO75" s="259" t="str">
        <f>IF(AK12="","",IF(AND(BK69=$BU$61,$BO$64=$BU$62),"X",""))</f>
        <v/>
      </c>
      <c r="BP75" s="259" t="str">
        <f>IF(AK12="","",IF(AND(BK69=$BU$61,$BP$64=$BU$62),"X",""))</f>
        <v/>
      </c>
      <c r="BR75" s="258" t="str">
        <f>AH74</f>
        <v/>
      </c>
      <c r="BS75" s="259" t="e">
        <f>IF(AND($AK$12&lt;&gt;Datos!$A$6,OR($I$65=Datos!M6,$I$66=Datos!N6)),5,0)</f>
        <v>#REF!</v>
      </c>
      <c r="BT75" s="259" t="e">
        <f>IF(AND($AK$12=Datos!$A$6,OR($I$65=Datos!M6,$I$66=Datos!N6)),1,0)</f>
        <v>#REF!</v>
      </c>
      <c r="BU75" s="241"/>
      <c r="BV75" s="226"/>
      <c r="BW75" s="226"/>
    </row>
    <row r="76" spans="1:75" s="222" customFormat="1" ht="14.45" customHeight="1">
      <c r="A76" s="225"/>
      <c r="B76" s="226"/>
      <c r="C76" s="598"/>
      <c r="D76" s="598"/>
      <c r="E76" s="532"/>
      <c r="F76" s="532"/>
      <c r="G76" s="532"/>
      <c r="H76" s="532"/>
      <c r="I76" s="532"/>
      <c r="J76" s="525"/>
      <c r="K76" s="525"/>
      <c r="L76" s="525"/>
      <c r="M76" s="525"/>
      <c r="N76" s="525"/>
      <c r="O76" s="525"/>
      <c r="P76" s="525"/>
      <c r="Q76" s="250"/>
      <c r="R76" s="678" t="str">
        <f>IF($AK$12=1,Datos!P2,IF(OR($AK$12=2,$AK$12=3),#REF!,IF($AK$12=4,#REF!,IF($AK$12=5,#REF!,""))))</f>
        <v/>
      </c>
      <c r="S76" s="678"/>
      <c r="T76" s="678"/>
      <c r="U76" s="678"/>
      <c r="V76" s="678"/>
      <c r="W76" s="678"/>
      <c r="X76" s="226"/>
      <c r="Y76" s="226"/>
      <c r="Z76" s="251"/>
      <c r="AA76" s="226"/>
      <c r="AB76" s="226"/>
      <c r="AC76" s="226"/>
      <c r="AD76" s="226"/>
      <c r="AE76" s="226"/>
      <c r="AF76" s="226"/>
      <c r="AG76" s="226"/>
      <c r="AH76" s="226"/>
      <c r="AI76" s="226"/>
      <c r="AJ76" s="226"/>
      <c r="AK76" s="226"/>
      <c r="AL76" s="226"/>
      <c r="AM76" s="226"/>
      <c r="AN76" s="226"/>
      <c r="AO76" s="226"/>
      <c r="AP76" s="268"/>
      <c r="AQ76" s="268"/>
      <c r="AR76" s="268"/>
      <c r="AS76" s="268"/>
      <c r="AT76" s="268"/>
      <c r="AU76" s="268"/>
      <c r="AV76" s="268"/>
      <c r="AW76" s="268"/>
      <c r="AX76" s="268"/>
      <c r="AY76" s="268"/>
      <c r="AZ76" s="268"/>
      <c r="BA76" s="268"/>
      <c r="BB76" s="268"/>
      <c r="BC76" s="226"/>
      <c r="BD76" s="226"/>
      <c r="BE76" s="226"/>
      <c r="BF76" s="226"/>
      <c r="BG76" s="227"/>
      <c r="BK76" s="258"/>
      <c r="BL76" s="258">
        <v>1</v>
      </c>
      <c r="BM76" s="258">
        <v>2</v>
      </c>
      <c r="BN76" s="258">
        <v>3</v>
      </c>
      <c r="BO76" s="258">
        <v>4</v>
      </c>
      <c r="BP76" s="258">
        <v>5</v>
      </c>
      <c r="BR76" s="258" t="s">
        <v>124</v>
      </c>
      <c r="BS76" s="259" t="e">
        <f>SUM(BS71:BT75)</f>
        <v>#REF!</v>
      </c>
      <c r="BT76" s="258"/>
      <c r="BU76" s="226"/>
      <c r="BV76" s="226"/>
      <c r="BW76" s="226"/>
    </row>
    <row r="77" spans="1:75" s="222" customFormat="1" ht="14.25" customHeight="1">
      <c r="A77" s="225"/>
      <c r="B77" s="226"/>
      <c r="C77" s="598"/>
      <c r="D77" s="598"/>
      <c r="E77" s="604" t="str">
        <f>IF(AK12=Datos!$A$6,"Escala de impacto
(beneficio)","Escala de impacto")</f>
        <v>Escala de impacto</v>
      </c>
      <c r="F77" s="604"/>
      <c r="G77" s="604"/>
      <c r="H77" s="604"/>
      <c r="I77" s="605"/>
      <c r="J77" s="241"/>
      <c r="K77" s="226"/>
      <c r="L77" s="226"/>
      <c r="M77" s="226"/>
      <c r="N77" s="226"/>
      <c r="O77" s="226"/>
      <c r="P77" s="242"/>
      <c r="Q77" s="226"/>
      <c r="R77" s="679" t="str">
        <f>IF($AK$12=1,Datos!P3,IF(OR($AK$12=2,$AK$12=3),#REF!,IF($AK$12=4,#REF!,IF($AK$12=5,#REF!,""))))</f>
        <v/>
      </c>
      <c r="S77" s="679"/>
      <c r="T77" s="679"/>
      <c r="U77" s="679"/>
      <c r="V77" s="679"/>
      <c r="W77" s="679"/>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7"/>
      <c r="BR77" s="258"/>
      <c r="BS77" s="258"/>
      <c r="BT77" s="258"/>
    </row>
    <row r="78" spans="1:75" s="222" customFormat="1" ht="28.5" customHeight="1">
      <c r="A78" s="225"/>
      <c r="B78" s="226"/>
      <c r="C78" s="226"/>
      <c r="D78" s="226"/>
      <c r="E78" s="604"/>
      <c r="F78" s="604"/>
      <c r="G78" s="604"/>
      <c r="H78" s="604"/>
      <c r="I78" s="605"/>
      <c r="J78" s="606" t="e">
        <f>IF(J71="","", IF(ISERROR(BU62=TRUE),"",BU62))</f>
        <v>#REF!</v>
      </c>
      <c r="K78" s="607"/>
      <c r="L78" s="607"/>
      <c r="M78" s="607"/>
      <c r="N78" s="607"/>
      <c r="O78" s="607"/>
      <c r="P78" s="608"/>
      <c r="Q78" s="226"/>
      <c r="R78" s="611" t="str">
        <f>IF($AK$12=1,#REF!,IF(OR($AK$12=2,$AK$12=3),#REF!,IF($AK$12=4,#REF!,IF($AK$12=5,#REF!,""))))</f>
        <v/>
      </c>
      <c r="S78" s="611"/>
      <c r="T78" s="611"/>
      <c r="U78" s="611"/>
      <c r="V78" s="611"/>
      <c r="W78" s="611"/>
      <c r="X78" s="226"/>
      <c r="Y78" s="226"/>
      <c r="Z78" s="252"/>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7"/>
    </row>
    <row r="79" spans="1:75" s="222" customFormat="1" ht="15" customHeight="1">
      <c r="A79" s="225"/>
      <c r="B79" s="226"/>
      <c r="C79" s="226"/>
      <c r="D79" s="226"/>
      <c r="E79" s="604"/>
      <c r="F79" s="604"/>
      <c r="G79" s="604"/>
      <c r="H79" s="604"/>
      <c r="I79" s="605"/>
      <c r="J79" s="247"/>
      <c r="K79" s="248"/>
      <c r="L79" s="248"/>
      <c r="M79" s="248"/>
      <c r="N79" s="248"/>
      <c r="O79" s="248"/>
      <c r="P79" s="249"/>
      <c r="Q79" s="226"/>
      <c r="R79" s="611" t="str">
        <f>IF($AK$12=1,#REF!,IF(OR($AK$12=2,$AK$12=3),#REF!,IF($AK$12=4,#REF!,IF($AK$12=5,#REF!,""))))</f>
        <v/>
      </c>
      <c r="S79" s="611"/>
      <c r="T79" s="611"/>
      <c r="U79" s="611"/>
      <c r="V79" s="611"/>
      <c r="W79" s="611"/>
      <c r="X79" s="226"/>
      <c r="Y79" s="226"/>
      <c r="Z79" s="252"/>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7"/>
    </row>
    <row r="80" spans="1:75" s="222" customFormat="1" ht="30" hidden="1" customHeight="1">
      <c r="A80" s="225"/>
      <c r="B80" s="226"/>
      <c r="C80" s="226"/>
      <c r="D80" s="226"/>
      <c r="E80" s="226"/>
      <c r="F80" s="497" t="s">
        <v>63</v>
      </c>
      <c r="G80" s="497"/>
      <c r="H80" s="497" t="s">
        <v>64</v>
      </c>
      <c r="I80" s="497"/>
      <c r="J80" s="226"/>
      <c r="K80" s="226"/>
      <c r="L80" s="226"/>
      <c r="M80" s="226"/>
      <c r="N80" s="226"/>
      <c r="O80" s="226"/>
      <c r="P80" s="226"/>
      <c r="Q80" s="226"/>
      <c r="R80" s="425" t="str">
        <f>IF($AK$12=1,#REF!,IF(OR($AK$12=2,$AK$12=3),#REF!,IF($AK$12=4,#REF!,IF($AK$12=5,#REF!,""))))</f>
        <v/>
      </c>
      <c r="S80" s="425"/>
      <c r="T80" s="425"/>
      <c r="U80" s="425"/>
      <c r="V80" s="425"/>
      <c r="W80" s="425"/>
      <c r="X80" s="226"/>
      <c r="Y80" s="226"/>
      <c r="Z80" s="252"/>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7"/>
    </row>
    <row r="81" spans="1:78" s="222" customFormat="1" ht="32.450000000000003" hidden="1" customHeight="1">
      <c r="A81" s="225"/>
      <c r="B81" s="226"/>
      <c r="C81" s="226"/>
      <c r="D81" s="226"/>
      <c r="E81" s="226"/>
      <c r="F81" s="253"/>
      <c r="G81" s="228"/>
      <c r="H81" s="260" t="str">
        <f>IF(R76&lt;&gt;"",1,IF(R77&lt;&gt;"",2,IF(R78&lt;&gt;"",3,IF(R79&lt;&gt;"",4,IF(R80&lt;&gt;"",5,"")))))</f>
        <v/>
      </c>
      <c r="I81" s="228"/>
      <c r="J81" s="226"/>
      <c r="K81" s="226"/>
      <c r="L81" s="226"/>
      <c r="M81" s="226"/>
      <c r="N81" s="226"/>
      <c r="O81" s="226"/>
      <c r="P81" s="226"/>
      <c r="Q81" s="226"/>
      <c r="R81" s="270"/>
      <c r="S81" s="270"/>
      <c r="T81" s="270"/>
      <c r="U81" s="270"/>
      <c r="V81" s="270"/>
      <c r="W81" s="270"/>
      <c r="X81" s="226"/>
      <c r="Y81" s="226"/>
      <c r="Z81" s="252"/>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7"/>
      <c r="BL81" s="243"/>
      <c r="BM81" s="243"/>
      <c r="BN81" s="243"/>
      <c r="BO81" s="243"/>
    </row>
    <row r="82" spans="1:78" s="222" customFormat="1" ht="30" customHeight="1" thickBot="1">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6"/>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7"/>
    </row>
    <row r="83" spans="1:78" ht="32.25" customHeight="1" thickBot="1">
      <c r="A83" s="546" t="s">
        <v>76</v>
      </c>
      <c r="B83" s="547"/>
      <c r="C83" s="547"/>
      <c r="D83" s="547"/>
      <c r="E83" s="547"/>
      <c r="F83" s="547"/>
      <c r="G83" s="547"/>
      <c r="H83" s="547"/>
      <c r="I83" s="547"/>
      <c r="J83" s="548"/>
      <c r="K83" s="20"/>
      <c r="L83" s="20"/>
      <c r="M83" s="8"/>
      <c r="N83" s="8"/>
      <c r="O83" s="8"/>
      <c r="P83" s="8"/>
      <c r="Q83" s="8"/>
      <c r="R83" s="8"/>
      <c r="S83" s="8"/>
      <c r="T83" s="8"/>
      <c r="U83" s="8"/>
      <c r="V83" s="8"/>
      <c r="W83" s="8"/>
      <c r="X83" s="589" t="s">
        <v>209</v>
      </c>
      <c r="Y83" s="590"/>
      <c r="Z83" s="590"/>
      <c r="AA83" s="590"/>
      <c r="AB83" s="590"/>
      <c r="AC83" s="590"/>
      <c r="AD83" s="590"/>
      <c r="AE83" s="590"/>
      <c r="AF83" s="590"/>
      <c r="AG83" s="590"/>
      <c r="AH83" s="590"/>
      <c r="AI83" s="590"/>
      <c r="AJ83" s="590"/>
      <c r="AK83" s="590"/>
      <c r="AL83" s="590"/>
      <c r="AM83" s="591"/>
      <c r="AN83" s="592" t="s">
        <v>251</v>
      </c>
      <c r="AO83" s="593"/>
      <c r="AP83" s="593"/>
      <c r="AQ83" s="593"/>
      <c r="AR83" s="593"/>
      <c r="AS83" s="594"/>
      <c r="AT83" s="91"/>
      <c r="AU83" s="86"/>
      <c r="AV83" s="86"/>
      <c r="AW83" s="8"/>
      <c r="AX83" s="8"/>
      <c r="AY83" s="8"/>
      <c r="AZ83" s="8"/>
      <c r="BA83" s="8"/>
      <c r="BB83" s="8"/>
      <c r="BC83" s="8"/>
      <c r="BD83" s="8"/>
      <c r="BE83" s="8"/>
      <c r="BF83" s="8"/>
      <c r="BG83" s="9"/>
    </row>
    <row r="84" spans="1:78" ht="15" customHeight="1">
      <c r="A84" s="10"/>
      <c r="B84" s="11"/>
      <c r="C84" s="11"/>
      <c r="D84" s="81"/>
      <c r="E84" s="81"/>
      <c r="F84" s="81"/>
      <c r="G84" s="81"/>
      <c r="H84" s="81"/>
      <c r="I84" s="81"/>
      <c r="J84" s="81"/>
      <c r="K84" s="81"/>
      <c r="L84" s="81"/>
      <c r="M84" s="81"/>
      <c r="N84" s="81"/>
      <c r="O84" s="81"/>
      <c r="P84" s="81"/>
      <c r="Q84" s="81"/>
      <c r="R84" s="81"/>
      <c r="S84" s="81"/>
      <c r="T84" s="81"/>
      <c r="U84" s="81"/>
      <c r="V84" s="81"/>
      <c r="W84" s="81"/>
      <c r="X84" s="595" t="s">
        <v>102</v>
      </c>
      <c r="Y84" s="595"/>
      <c r="Z84" s="595"/>
      <c r="AA84" s="595"/>
      <c r="AB84" s="595" t="s">
        <v>210</v>
      </c>
      <c r="AC84" s="595"/>
      <c r="AD84" s="595" t="s">
        <v>211</v>
      </c>
      <c r="AE84" s="595"/>
      <c r="AF84" s="595" t="s">
        <v>212</v>
      </c>
      <c r="AG84" s="595"/>
      <c r="AH84" s="596" t="s">
        <v>214</v>
      </c>
      <c r="AI84" s="597"/>
      <c r="AJ84" s="595" t="s">
        <v>213</v>
      </c>
      <c r="AK84" s="595"/>
      <c r="AL84" s="583" t="s">
        <v>236</v>
      </c>
      <c r="AM84" s="583"/>
      <c r="AN84" s="584" t="s">
        <v>243</v>
      </c>
      <c r="AO84" s="584"/>
      <c r="AP84" s="584"/>
      <c r="AQ84" s="584"/>
      <c r="AR84" s="583" t="s">
        <v>250</v>
      </c>
      <c r="AS84" s="583"/>
      <c r="AT84" s="87"/>
      <c r="AU84" s="88"/>
      <c r="AV84" s="88"/>
      <c r="AW84" s="81"/>
      <c r="AX84" s="81"/>
      <c r="AY84" s="81"/>
      <c r="AZ84" s="80"/>
      <c r="BA84" s="80"/>
      <c r="BB84" s="80"/>
      <c r="BC84" s="11"/>
      <c r="BD84" s="11"/>
      <c r="BE84" s="30"/>
      <c r="BF84" s="11"/>
      <c r="BG84" s="13"/>
      <c r="BS84" s="585" t="s">
        <v>257</v>
      </c>
      <c r="BT84" s="586"/>
      <c r="BU84" s="587"/>
      <c r="BV84" s="585" t="s">
        <v>258</v>
      </c>
      <c r="BW84" s="586"/>
      <c r="BX84" s="587"/>
    </row>
    <row r="85" spans="1:78" ht="217.5" customHeight="1">
      <c r="A85" s="10"/>
      <c r="B85" s="11"/>
      <c r="C85" s="11"/>
      <c r="D85" s="435" t="s">
        <v>233</v>
      </c>
      <c r="E85" s="435"/>
      <c r="F85" s="435"/>
      <c r="G85" s="435"/>
      <c r="H85" s="435"/>
      <c r="I85" s="435"/>
      <c r="J85" s="435"/>
      <c r="K85" s="435"/>
      <c r="L85" s="435"/>
      <c r="M85" s="435"/>
      <c r="N85" s="435"/>
      <c r="O85" s="435"/>
      <c r="P85" s="435"/>
      <c r="Q85" s="435"/>
      <c r="R85" s="435"/>
      <c r="S85" s="435"/>
      <c r="T85" s="588" t="s">
        <v>73</v>
      </c>
      <c r="U85" s="588"/>
      <c r="V85" s="588"/>
      <c r="W85" s="588"/>
      <c r="X85" s="579" t="s">
        <v>203</v>
      </c>
      <c r="Y85" s="579"/>
      <c r="Z85" s="579" t="s">
        <v>204</v>
      </c>
      <c r="AA85" s="579"/>
      <c r="AB85" s="579" t="s">
        <v>205</v>
      </c>
      <c r="AC85" s="579"/>
      <c r="AD85" s="579" t="s">
        <v>277</v>
      </c>
      <c r="AE85" s="579"/>
      <c r="AF85" s="579" t="s">
        <v>206</v>
      </c>
      <c r="AG85" s="579"/>
      <c r="AH85" s="579" t="s">
        <v>207</v>
      </c>
      <c r="AI85" s="579"/>
      <c r="AJ85" s="579" t="s">
        <v>208</v>
      </c>
      <c r="AK85" s="579"/>
      <c r="AL85" s="583"/>
      <c r="AM85" s="583"/>
      <c r="AN85" s="580" t="s">
        <v>244</v>
      </c>
      <c r="AO85" s="581"/>
      <c r="AP85" s="581"/>
      <c r="AQ85" s="582"/>
      <c r="AR85" s="583"/>
      <c r="AS85" s="583"/>
      <c r="AT85" s="570" t="s">
        <v>256</v>
      </c>
      <c r="AU85" s="571"/>
      <c r="AV85" s="572"/>
      <c r="AW85" s="570" t="s">
        <v>255</v>
      </c>
      <c r="AX85" s="571"/>
      <c r="AY85" s="572"/>
      <c r="AZ85" s="573" t="str">
        <f>IF(AK12=Datos!A6,"¿El conjunto de controles ayuda a incrementar la probabilidad?","¿El conjunto de controles ayuda a disminunir la probabilidad?")</f>
        <v>¿El conjunto de controles ayuda a disminunir la probabilidad?</v>
      </c>
      <c r="BA85" s="574"/>
      <c r="BB85" s="575"/>
      <c r="BC85" s="576" t="s">
        <v>282</v>
      </c>
      <c r="BD85" s="577"/>
      <c r="BE85" s="577"/>
      <c r="BF85" s="577"/>
      <c r="BG85" s="578"/>
      <c r="BI85" s="39" t="str">
        <f>$X$84</f>
        <v>Responsable</v>
      </c>
      <c r="BJ85" s="39" t="str">
        <f>$X$84</f>
        <v>Responsable</v>
      </c>
      <c r="BK85" s="39" t="str">
        <f>$AB$84</f>
        <v>Periodicidad</v>
      </c>
      <c r="BL85" s="39" t="str">
        <f>$AD$84</f>
        <v>Propósito</v>
      </c>
      <c r="BM85" s="39" t="str">
        <f>$AF$84</f>
        <v>Realización</v>
      </c>
      <c r="BN85" s="39" t="str">
        <f>$AH$84</f>
        <v>Observación</v>
      </c>
      <c r="BO85" s="39" t="str">
        <f>$AJ$84</f>
        <v>Evidencia</v>
      </c>
      <c r="BP85" s="40" t="s">
        <v>78</v>
      </c>
      <c r="BQ85" s="76" t="s">
        <v>238</v>
      </c>
      <c r="BR85" s="76" t="s">
        <v>249</v>
      </c>
      <c r="BS85" s="74" t="str">
        <f>Datos!$AO$2</f>
        <v>Fuerte</v>
      </c>
      <c r="BT85" s="74" t="str">
        <f>Datos!$AO$3</f>
        <v>Moderado</v>
      </c>
      <c r="BU85" s="74" t="str">
        <f>Datos!$AO$4</f>
        <v>Débil</v>
      </c>
      <c r="BV85" s="74" t="s">
        <v>259</v>
      </c>
      <c r="BW85" s="74" t="s">
        <v>252</v>
      </c>
      <c r="BX85" s="74" t="s">
        <v>253</v>
      </c>
      <c r="BY85" s="74" t="s">
        <v>270</v>
      </c>
      <c r="BZ85" s="74" t="s">
        <v>265</v>
      </c>
    </row>
    <row r="86" spans="1:78" ht="26.25" customHeight="1">
      <c r="A86" s="10"/>
      <c r="B86" s="11"/>
      <c r="C86" s="11"/>
      <c r="D86" s="533"/>
      <c r="E86" s="533"/>
      <c r="F86" s="533"/>
      <c r="G86" s="533"/>
      <c r="H86" s="533"/>
      <c r="I86" s="533"/>
      <c r="J86" s="533"/>
      <c r="K86" s="533"/>
      <c r="L86" s="533"/>
      <c r="M86" s="533"/>
      <c r="N86" s="533"/>
      <c r="O86" s="533"/>
      <c r="P86" s="533"/>
      <c r="Q86" s="533"/>
      <c r="R86" s="533"/>
      <c r="S86" s="533"/>
      <c r="T86" s="534" t="str">
        <f t="shared" ref="T86:T95" si="0">IF(D86&lt;&gt;"","Preventivo","")</f>
        <v/>
      </c>
      <c r="U86" s="534"/>
      <c r="V86" s="534"/>
      <c r="W86" s="534"/>
      <c r="X86" s="535"/>
      <c r="Y86" s="536"/>
      <c r="Z86" s="535"/>
      <c r="AA86" s="536"/>
      <c r="AB86" s="535"/>
      <c r="AC86" s="536"/>
      <c r="AD86" s="535"/>
      <c r="AE86" s="536"/>
      <c r="AF86" s="535"/>
      <c r="AG86" s="536"/>
      <c r="AH86" s="535"/>
      <c r="AI86" s="536"/>
      <c r="AJ86" s="535"/>
      <c r="AK86" s="536"/>
      <c r="AL86" s="540" t="str">
        <f t="shared" ref="AL86:AL95" si="1">IF(D86&lt;&gt;"",BQ86,"")</f>
        <v/>
      </c>
      <c r="AM86" s="541"/>
      <c r="AN86" s="535"/>
      <c r="AO86" s="560"/>
      <c r="AP86" s="560"/>
      <c r="AQ86" s="536"/>
      <c r="AR86" s="540" t="str">
        <f>IF(AN86&lt;&gt;"",BR86,"")</f>
        <v/>
      </c>
      <c r="AS86" s="541"/>
      <c r="AT86" s="540" t="str">
        <f t="shared" ref="AT86:AT95" si="2">IF(BV86="","",BV86)</f>
        <v/>
      </c>
      <c r="AU86" s="542"/>
      <c r="AV86" s="541"/>
      <c r="AW86" s="561" t="str">
        <f>IF(OR(AT86="",BX96=""),"",BX96)</f>
        <v/>
      </c>
      <c r="AX86" s="562"/>
      <c r="AY86" s="563"/>
      <c r="AZ86" s="561" t="str">
        <f>IF(AW86="","",IF(BW$96&gt;=Datos!$AS$2,Datos!AQ2,Datos!AQ3))</f>
        <v/>
      </c>
      <c r="BA86" s="562"/>
      <c r="BB86" s="563"/>
      <c r="BC86" s="543"/>
      <c r="BD86" s="544"/>
      <c r="BE86" s="544"/>
      <c r="BF86" s="544"/>
      <c r="BG86" s="545"/>
      <c r="BI86" s="74" t="str">
        <f>IF(X86=Datos!$AH$2,15,"")</f>
        <v/>
      </c>
      <c r="BJ86" s="74" t="str">
        <f>IF(Z86=Datos!$AI$2,15,"")</f>
        <v/>
      </c>
      <c r="BK86" s="74" t="str">
        <f>IF(AB86=Datos!$AJ$2,15,"")</f>
        <v/>
      </c>
      <c r="BL86" s="74" t="str">
        <f>IF(AD86=Datos!$AK$2,15,"")</f>
        <v/>
      </c>
      <c r="BM86" s="74" t="str">
        <f>IF(AF86=Datos!$AL$2,15,"")</f>
        <v/>
      </c>
      <c r="BN86" s="74" t="str">
        <f>IF(AH86=Datos!$AM$2,15,"")</f>
        <v/>
      </c>
      <c r="BO86" s="74" t="str">
        <f>IF(AJ86=Datos!$AN$2,10,IF(AJ86=Datos!$AN$3,5,IF(AJ86=Datos!$AN$4,"","")))</f>
        <v/>
      </c>
      <c r="BP86" s="74">
        <f>SUM(BI86:BO86)</f>
        <v>0</v>
      </c>
      <c r="BQ86" s="74" t="str">
        <f>IF(D86="","",IF(BP86&gt;=96,Datos!$AO$2,IF(BP86&gt;=86,Datos!$AO$3,IF(BP86&lt;86,Datos!$AO$4,""))))</f>
        <v/>
      </c>
      <c r="BR86" s="74" t="str">
        <f>IF(AN86="","",IF(AN86=Datos!$AP$2,Datos!$AO$2,IF(AN86=Datos!$AP$3,Datos!$AO$3,IF(AN86=Datos!$AP$4,Datos!$AO$4,""))))</f>
        <v/>
      </c>
      <c r="BS86" s="74" t="str">
        <f>IF(AND(BQ86=$BS$85,BR86=$BS$85),$BS$85,"")</f>
        <v/>
      </c>
      <c r="BT86" s="74" t="str">
        <f>IF(AND(BQ86=$BS$85,BR86=$BT$85),$BT$85,IF(AND(BQ86=$BT$85,BR86=$BS$85),$BT$85,IF(AND(BQ86=$BT$85,BR86=$BT$85),$BT$85,"")))</f>
        <v/>
      </c>
      <c r="BU86" s="74" t="str">
        <f>IF(AND(BQ86=$BS$85,BR86=$BU$85),$BU$85,IF(AND(BQ86=$BT$85,BR86=$BU$85),$BU$85,IF(AND(BQ86=$BU$85,BR86=$BS$85),$BU$85,IF(AND(BQ86=$BU$85,BR86=$BT$85),$BU$85,IF(AND(BQ86=$BU$85,BR86=$BU$85),$BU$85,"")))))</f>
        <v/>
      </c>
      <c r="BV86" s="74" t="str">
        <f>IF(BS86&lt;&gt;"",BS86,IF(BT86&lt;&gt;"",BT86,IF(BU86&lt;&gt;"",BU86,"")))</f>
        <v/>
      </c>
      <c r="BW86" s="74" t="str">
        <f>IF(BV86=Datos!$AO$2,100,IF(BV86=Datos!$AO$3,50,IF(BV86=Datos!$AO$4,0,"")))</f>
        <v/>
      </c>
      <c r="BX86" s="79"/>
      <c r="BY86" s="82"/>
      <c r="BZ86" s="78"/>
    </row>
    <row r="87" spans="1:78" ht="26.25" customHeight="1">
      <c r="A87" s="10"/>
      <c r="B87" s="11"/>
      <c r="C87" s="11"/>
      <c r="D87" s="533"/>
      <c r="E87" s="533"/>
      <c r="F87" s="533"/>
      <c r="G87" s="533"/>
      <c r="H87" s="533"/>
      <c r="I87" s="533"/>
      <c r="J87" s="533"/>
      <c r="K87" s="533"/>
      <c r="L87" s="533"/>
      <c r="M87" s="533"/>
      <c r="N87" s="533"/>
      <c r="O87" s="533"/>
      <c r="P87" s="533"/>
      <c r="Q87" s="533"/>
      <c r="R87" s="533"/>
      <c r="S87" s="533"/>
      <c r="T87" s="534" t="str">
        <f t="shared" si="0"/>
        <v/>
      </c>
      <c r="U87" s="534"/>
      <c r="V87" s="534"/>
      <c r="W87" s="534"/>
      <c r="X87" s="535"/>
      <c r="Y87" s="536"/>
      <c r="Z87" s="535"/>
      <c r="AA87" s="536"/>
      <c r="AB87" s="535"/>
      <c r="AC87" s="536"/>
      <c r="AD87" s="535"/>
      <c r="AE87" s="536"/>
      <c r="AF87" s="535"/>
      <c r="AG87" s="536"/>
      <c r="AH87" s="535"/>
      <c r="AI87" s="536"/>
      <c r="AJ87" s="535"/>
      <c r="AK87" s="536"/>
      <c r="AL87" s="540" t="str">
        <f t="shared" si="1"/>
        <v/>
      </c>
      <c r="AM87" s="541"/>
      <c r="AN87" s="535"/>
      <c r="AO87" s="560"/>
      <c r="AP87" s="560"/>
      <c r="AQ87" s="536"/>
      <c r="AR87" s="540" t="str">
        <f t="shared" ref="AR87:AR95" si="3">IF(AN87&lt;&gt;"",BR87,"")</f>
        <v/>
      </c>
      <c r="AS87" s="541"/>
      <c r="AT87" s="540" t="str">
        <f t="shared" si="2"/>
        <v/>
      </c>
      <c r="AU87" s="542"/>
      <c r="AV87" s="541"/>
      <c r="AW87" s="564"/>
      <c r="AX87" s="565"/>
      <c r="AY87" s="566"/>
      <c r="AZ87" s="564"/>
      <c r="BA87" s="565"/>
      <c r="BB87" s="566"/>
      <c r="BC87" s="543"/>
      <c r="BD87" s="544"/>
      <c r="BE87" s="544"/>
      <c r="BF87" s="544"/>
      <c r="BG87" s="545"/>
      <c r="BI87" s="74" t="str">
        <f>IF(X87=Datos!$AH$2,15,"")</f>
        <v/>
      </c>
      <c r="BJ87" s="74" t="str">
        <f>IF(Z87=Datos!$AI$2,15,"")</f>
        <v/>
      </c>
      <c r="BK87" s="74" t="str">
        <f>IF(AB87=Datos!$AJ$2,15,"")</f>
        <v/>
      </c>
      <c r="BL87" s="74" t="str">
        <f>IF(AD87=Datos!$AK$2,15,"")</f>
        <v/>
      </c>
      <c r="BM87" s="74" t="str">
        <f>IF(AF87=Datos!$AL$2,15,"")</f>
        <v/>
      </c>
      <c r="BN87" s="74" t="str">
        <f>IF(AH87=Datos!$AM$2,15,"")</f>
        <v/>
      </c>
      <c r="BO87" s="74" t="str">
        <f>IF(AJ87=Datos!$AN$2,10,IF(AJ87=Datos!$AN$3,5,IF(AJ87=Datos!$AN$4,"","")))</f>
        <v/>
      </c>
      <c r="BP87" s="74">
        <f t="shared" ref="BP87:BP95" si="4">SUM(BI87:BO87)</f>
        <v>0</v>
      </c>
      <c r="BQ87" s="74" t="str">
        <f>IF(D87="","",IF(BP87&gt;=96,Datos!$AO$2,IF(BP87&gt;=86,Datos!$AO$3,IF(BP87&lt;86,Datos!$AO$4,""))))</f>
        <v/>
      </c>
      <c r="BR87" s="74" t="str">
        <f>IF(AN87="","",IF(AN87=Datos!$AP$2,Datos!$AO$2,IF(AN87=Datos!$AP$3,Datos!$AO$3,IF(AN87=Datos!$AP$4,Datos!$AO$4,""))))</f>
        <v/>
      </c>
      <c r="BS87" s="74" t="str">
        <f t="shared" ref="BS87:BS95" si="5">IF(AND(BQ87=$BS$85,BR87=$BS$85),$BS$85,"")</f>
        <v/>
      </c>
      <c r="BT87" s="74" t="str">
        <f t="shared" ref="BT87:BT95" si="6">IF(AND(BQ87=$BS$85,BR87=$BT$85),$BT$85,IF(AND(BQ87=$BT$85,BR87=$BS$85),$BT$85,IF(AND(BQ87=$BT$85,BR87=$BT$85),$BT$85,"")))</f>
        <v/>
      </c>
      <c r="BU87" s="74" t="str">
        <f t="shared" ref="BU87:BU95" si="7">IF(AND(BQ87=$BS$85,BR87=$BU$85),$BU$85,IF(AND(BQ87=$BT$85,BR87=$BU$85),$BU$85,IF(AND(BQ87=$BU$85,BR87=$BS$85),$BU$85,IF(AND(BQ87=$BU$85,BR87=$BT$85),$BU$85,IF(AND(BQ87=$BU$85,BR87=$BU$85),$BU$85,"")))))</f>
        <v/>
      </c>
      <c r="BV87" s="74" t="str">
        <f t="shared" ref="BV87:BV95" si="8">IF(BS87&lt;&gt;"",BS87,IF(BT87&lt;&gt;"",BT87,IF(BU87&lt;&gt;"",BU87,"")))</f>
        <v/>
      </c>
      <c r="BW87" s="74" t="str">
        <f>IF(BV87=Datos!$AO$2,100,IF(BV87=Datos!$AO$3,50,IF(BV87=Datos!$AO$4,0,"")))</f>
        <v/>
      </c>
      <c r="BX87" s="79"/>
      <c r="BY87" s="79"/>
      <c r="BZ87" s="78"/>
    </row>
    <row r="88" spans="1:78" ht="26.25" customHeight="1">
      <c r="A88" s="10"/>
      <c r="B88" s="11"/>
      <c r="C88" s="11"/>
      <c r="D88" s="533"/>
      <c r="E88" s="533"/>
      <c r="F88" s="533"/>
      <c r="G88" s="533"/>
      <c r="H88" s="533"/>
      <c r="I88" s="533"/>
      <c r="J88" s="533"/>
      <c r="K88" s="533"/>
      <c r="L88" s="533"/>
      <c r="M88" s="533"/>
      <c r="N88" s="533"/>
      <c r="O88" s="533"/>
      <c r="P88" s="533"/>
      <c r="Q88" s="533"/>
      <c r="R88" s="533"/>
      <c r="S88" s="533"/>
      <c r="T88" s="534" t="str">
        <f t="shared" si="0"/>
        <v/>
      </c>
      <c r="U88" s="534"/>
      <c r="V88" s="534"/>
      <c r="W88" s="534"/>
      <c r="X88" s="535"/>
      <c r="Y88" s="536"/>
      <c r="Z88" s="535"/>
      <c r="AA88" s="536"/>
      <c r="AB88" s="535"/>
      <c r="AC88" s="536"/>
      <c r="AD88" s="535"/>
      <c r="AE88" s="536"/>
      <c r="AF88" s="535"/>
      <c r="AG88" s="536"/>
      <c r="AH88" s="535"/>
      <c r="AI88" s="536"/>
      <c r="AJ88" s="535"/>
      <c r="AK88" s="536"/>
      <c r="AL88" s="540" t="str">
        <f t="shared" si="1"/>
        <v/>
      </c>
      <c r="AM88" s="541"/>
      <c r="AN88" s="535"/>
      <c r="AO88" s="560"/>
      <c r="AP88" s="560"/>
      <c r="AQ88" s="536"/>
      <c r="AR88" s="540" t="str">
        <f t="shared" si="3"/>
        <v/>
      </c>
      <c r="AS88" s="541"/>
      <c r="AT88" s="540" t="str">
        <f t="shared" si="2"/>
        <v/>
      </c>
      <c r="AU88" s="542"/>
      <c r="AV88" s="541"/>
      <c r="AW88" s="564"/>
      <c r="AX88" s="565"/>
      <c r="AY88" s="566"/>
      <c r="AZ88" s="564"/>
      <c r="BA88" s="565"/>
      <c r="BB88" s="566"/>
      <c r="BC88" s="543"/>
      <c r="BD88" s="544"/>
      <c r="BE88" s="544"/>
      <c r="BF88" s="544"/>
      <c r="BG88" s="545"/>
      <c r="BI88" s="74" t="str">
        <f>IF(X88=Datos!$AH$2,15,"")</f>
        <v/>
      </c>
      <c r="BJ88" s="74" t="str">
        <f>IF(Z88=Datos!$AI$2,15,"")</f>
        <v/>
      </c>
      <c r="BK88" s="74" t="str">
        <f>IF(AB88=Datos!$AJ$2,15,"")</f>
        <v/>
      </c>
      <c r="BL88" s="74" t="str">
        <f>IF(AD88=Datos!$AK$2,15,"")</f>
        <v/>
      </c>
      <c r="BM88" s="74" t="str">
        <f>IF(AF88=Datos!$AL$2,15,"")</f>
        <v/>
      </c>
      <c r="BN88" s="74" t="str">
        <f>IF(AH88=Datos!$AM$2,15,"")</f>
        <v/>
      </c>
      <c r="BO88" s="74" t="str">
        <f>IF(AJ88=Datos!$AN$2,10,IF(AJ88=Datos!$AN$3,5,IF(AJ88=Datos!$AN$4,"","")))</f>
        <v/>
      </c>
      <c r="BP88" s="74">
        <f t="shared" si="4"/>
        <v>0</v>
      </c>
      <c r="BQ88" s="74" t="str">
        <f>IF(D88="","",IF(BP88&gt;=96,Datos!$AO$2,IF(BP88&gt;=86,Datos!$AO$3,IF(BP88&lt;86,Datos!$AO$4,""))))</f>
        <v/>
      </c>
      <c r="BR88" s="74" t="str">
        <f>IF(AN88="","",IF(AN88=Datos!$AP$2,Datos!$AO$2,IF(AN88=Datos!$AP$3,Datos!$AO$3,IF(AN88=Datos!$AP$4,Datos!$AO$4,""))))</f>
        <v/>
      </c>
      <c r="BS88" s="74" t="str">
        <f t="shared" si="5"/>
        <v/>
      </c>
      <c r="BT88" s="74" t="str">
        <f t="shared" si="6"/>
        <v/>
      </c>
      <c r="BU88" s="74" t="str">
        <f t="shared" si="7"/>
        <v/>
      </c>
      <c r="BV88" s="74" t="str">
        <f t="shared" si="8"/>
        <v/>
      </c>
      <c r="BW88" s="74" t="str">
        <f>IF(BV88=Datos!$AO$2,100,IF(BV88=Datos!$AO$3,50,IF(BV88=Datos!$AO$4,0,"")))</f>
        <v/>
      </c>
      <c r="BX88" s="79"/>
      <c r="BY88" s="79"/>
      <c r="BZ88" s="78"/>
    </row>
    <row r="89" spans="1:78" ht="26.25" customHeight="1">
      <c r="A89" s="10"/>
      <c r="B89" s="11"/>
      <c r="C89" s="11"/>
      <c r="D89" s="533"/>
      <c r="E89" s="533"/>
      <c r="F89" s="533"/>
      <c r="G89" s="533"/>
      <c r="H89" s="533"/>
      <c r="I89" s="533"/>
      <c r="J89" s="533"/>
      <c r="K89" s="533"/>
      <c r="L89" s="533"/>
      <c r="M89" s="533"/>
      <c r="N89" s="533"/>
      <c r="O89" s="533"/>
      <c r="P89" s="533"/>
      <c r="Q89" s="533"/>
      <c r="R89" s="533"/>
      <c r="S89" s="533"/>
      <c r="T89" s="534" t="str">
        <f t="shared" si="0"/>
        <v/>
      </c>
      <c r="U89" s="534"/>
      <c r="V89" s="534"/>
      <c r="W89" s="534"/>
      <c r="X89" s="535"/>
      <c r="Y89" s="536"/>
      <c r="Z89" s="535"/>
      <c r="AA89" s="536"/>
      <c r="AB89" s="535"/>
      <c r="AC89" s="536"/>
      <c r="AD89" s="535"/>
      <c r="AE89" s="536"/>
      <c r="AF89" s="535"/>
      <c r="AG89" s="536"/>
      <c r="AH89" s="535"/>
      <c r="AI89" s="536"/>
      <c r="AJ89" s="535"/>
      <c r="AK89" s="536"/>
      <c r="AL89" s="540" t="str">
        <f t="shared" si="1"/>
        <v/>
      </c>
      <c r="AM89" s="541"/>
      <c r="AN89" s="535"/>
      <c r="AO89" s="560"/>
      <c r="AP89" s="560"/>
      <c r="AQ89" s="536"/>
      <c r="AR89" s="540" t="str">
        <f t="shared" si="3"/>
        <v/>
      </c>
      <c r="AS89" s="541"/>
      <c r="AT89" s="540" t="str">
        <f t="shared" si="2"/>
        <v/>
      </c>
      <c r="AU89" s="542"/>
      <c r="AV89" s="541"/>
      <c r="AW89" s="564"/>
      <c r="AX89" s="565"/>
      <c r="AY89" s="566"/>
      <c r="AZ89" s="564"/>
      <c r="BA89" s="565"/>
      <c r="BB89" s="566"/>
      <c r="BC89" s="543"/>
      <c r="BD89" s="544"/>
      <c r="BE89" s="544"/>
      <c r="BF89" s="544"/>
      <c r="BG89" s="545"/>
      <c r="BI89" s="74" t="str">
        <f>IF(X89=Datos!$AH$2,15,"")</f>
        <v/>
      </c>
      <c r="BJ89" s="74" t="str">
        <f>IF(Z89=Datos!$AI$2,15,"")</f>
        <v/>
      </c>
      <c r="BK89" s="74" t="str">
        <f>IF(AB89=Datos!$AJ$2,15,"")</f>
        <v/>
      </c>
      <c r="BL89" s="74" t="str">
        <f>IF(AD89=Datos!$AK$2,15,"")</f>
        <v/>
      </c>
      <c r="BM89" s="74" t="str">
        <f>IF(AF89=Datos!$AL$2,15,"")</f>
        <v/>
      </c>
      <c r="BN89" s="74" t="str">
        <f>IF(AH89=Datos!$AM$2,15,"")</f>
        <v/>
      </c>
      <c r="BO89" s="74" t="str">
        <f>IF(AJ89=Datos!$AN$2,10,IF(AJ89=Datos!$AN$3,5,IF(AJ89=Datos!$AN$4,"","")))</f>
        <v/>
      </c>
      <c r="BP89" s="74">
        <f t="shared" si="4"/>
        <v>0</v>
      </c>
      <c r="BQ89" s="74" t="str">
        <f>IF(D89="","",IF(BP89&gt;=96,Datos!$AO$2,IF(BP89&gt;=86,Datos!$AO$3,IF(BP89&lt;86,Datos!$AO$4,""))))</f>
        <v/>
      </c>
      <c r="BR89" s="74" t="str">
        <f>IF(AN89="","",IF(AN89=Datos!$AP$2,Datos!$AO$2,IF(AN89=Datos!$AP$3,Datos!$AO$3,IF(AN89=Datos!$AP$4,Datos!$AO$4,""))))</f>
        <v/>
      </c>
      <c r="BS89" s="74" t="str">
        <f t="shared" si="5"/>
        <v/>
      </c>
      <c r="BT89" s="74" t="str">
        <f t="shared" si="6"/>
        <v/>
      </c>
      <c r="BU89" s="74" t="str">
        <f t="shared" si="7"/>
        <v/>
      </c>
      <c r="BV89" s="74" t="str">
        <f t="shared" si="8"/>
        <v/>
      </c>
      <c r="BW89" s="74" t="str">
        <f>IF(BV89=Datos!$AO$2,100,IF(BV89=Datos!$AO$3,50,IF(BV89=Datos!$AO$4,0,"")))</f>
        <v/>
      </c>
      <c r="BX89" s="79"/>
      <c r="BY89" s="79"/>
      <c r="BZ89" s="78"/>
    </row>
    <row r="90" spans="1:78" ht="26.25" customHeight="1">
      <c r="A90" s="10"/>
      <c r="B90" s="11"/>
      <c r="C90" s="11"/>
      <c r="D90" s="533"/>
      <c r="E90" s="533"/>
      <c r="F90" s="533"/>
      <c r="G90" s="533"/>
      <c r="H90" s="533"/>
      <c r="I90" s="533"/>
      <c r="J90" s="533"/>
      <c r="K90" s="533"/>
      <c r="L90" s="533"/>
      <c r="M90" s="533"/>
      <c r="N90" s="533"/>
      <c r="O90" s="533"/>
      <c r="P90" s="533"/>
      <c r="Q90" s="533"/>
      <c r="R90" s="533"/>
      <c r="S90" s="533"/>
      <c r="T90" s="534" t="str">
        <f t="shared" si="0"/>
        <v/>
      </c>
      <c r="U90" s="534"/>
      <c r="V90" s="534"/>
      <c r="W90" s="534"/>
      <c r="X90" s="535"/>
      <c r="Y90" s="536"/>
      <c r="Z90" s="535"/>
      <c r="AA90" s="536"/>
      <c r="AB90" s="535"/>
      <c r="AC90" s="536"/>
      <c r="AD90" s="535"/>
      <c r="AE90" s="536"/>
      <c r="AF90" s="535"/>
      <c r="AG90" s="536"/>
      <c r="AH90" s="535"/>
      <c r="AI90" s="536"/>
      <c r="AJ90" s="535"/>
      <c r="AK90" s="536"/>
      <c r="AL90" s="540" t="str">
        <f t="shared" si="1"/>
        <v/>
      </c>
      <c r="AM90" s="541"/>
      <c r="AN90" s="535"/>
      <c r="AO90" s="560"/>
      <c r="AP90" s="560"/>
      <c r="AQ90" s="536"/>
      <c r="AR90" s="540" t="str">
        <f t="shared" si="3"/>
        <v/>
      </c>
      <c r="AS90" s="541"/>
      <c r="AT90" s="540" t="str">
        <f t="shared" si="2"/>
        <v/>
      </c>
      <c r="AU90" s="542"/>
      <c r="AV90" s="541"/>
      <c r="AW90" s="564"/>
      <c r="AX90" s="565"/>
      <c r="AY90" s="566"/>
      <c r="AZ90" s="564"/>
      <c r="BA90" s="565"/>
      <c r="BB90" s="566"/>
      <c r="BC90" s="543"/>
      <c r="BD90" s="544"/>
      <c r="BE90" s="544"/>
      <c r="BF90" s="544"/>
      <c r="BG90" s="545"/>
      <c r="BI90" s="74" t="str">
        <f>IF(X90=Datos!$AH$2,15,"")</f>
        <v/>
      </c>
      <c r="BJ90" s="74" t="str">
        <f>IF(Z90=Datos!$AI$2,15,"")</f>
        <v/>
      </c>
      <c r="BK90" s="74" t="str">
        <f>IF(AB90=Datos!$AJ$2,15,"")</f>
        <v/>
      </c>
      <c r="BL90" s="74" t="str">
        <f>IF(AD90=Datos!$AK$2,15,"")</f>
        <v/>
      </c>
      <c r="BM90" s="74" t="str">
        <f>IF(AF90=Datos!$AL$2,15,"")</f>
        <v/>
      </c>
      <c r="BN90" s="74" t="str">
        <f>IF(AH90=Datos!$AM$2,15,"")</f>
        <v/>
      </c>
      <c r="BO90" s="74" t="str">
        <f>IF(AJ90=Datos!$AN$2,10,IF(AJ90=Datos!$AN$3,5,IF(AJ90=Datos!$AN$4,"","")))</f>
        <v/>
      </c>
      <c r="BP90" s="74">
        <f t="shared" si="4"/>
        <v>0</v>
      </c>
      <c r="BQ90" s="74" t="str">
        <f>IF(D90="","",IF(BP90&gt;=96,Datos!$AO$2,IF(BP90&gt;=86,Datos!$AO$3,IF(BP90&lt;86,Datos!$AO$4,""))))</f>
        <v/>
      </c>
      <c r="BR90" s="74" t="str">
        <f>IF(AN90="","",IF(AN90=Datos!$AP$2,Datos!$AO$2,IF(AN90=Datos!$AP$3,Datos!$AO$3,IF(AN90=Datos!$AP$4,Datos!$AO$4,""))))</f>
        <v/>
      </c>
      <c r="BS90" s="74" t="str">
        <f t="shared" si="5"/>
        <v/>
      </c>
      <c r="BT90" s="74" t="str">
        <f t="shared" si="6"/>
        <v/>
      </c>
      <c r="BU90" s="74" t="str">
        <f t="shared" si="7"/>
        <v/>
      </c>
      <c r="BV90" s="74" t="str">
        <f t="shared" si="8"/>
        <v/>
      </c>
      <c r="BW90" s="74" t="str">
        <f>IF(BV90=Datos!$AO$2,100,IF(BV90=Datos!$AO$3,50,IF(BV90=Datos!$AO$4,0,"")))</f>
        <v/>
      </c>
      <c r="BX90" s="79"/>
      <c r="BY90" s="79"/>
      <c r="BZ90" s="78"/>
    </row>
    <row r="91" spans="1:78" ht="26.25" customHeight="1">
      <c r="A91" s="10"/>
      <c r="B91" s="11"/>
      <c r="C91" s="11"/>
      <c r="D91" s="533"/>
      <c r="E91" s="533"/>
      <c r="F91" s="533"/>
      <c r="G91" s="533"/>
      <c r="H91" s="533"/>
      <c r="I91" s="533"/>
      <c r="J91" s="533"/>
      <c r="K91" s="533"/>
      <c r="L91" s="533"/>
      <c r="M91" s="533"/>
      <c r="N91" s="533"/>
      <c r="O91" s="533"/>
      <c r="P91" s="533"/>
      <c r="Q91" s="533"/>
      <c r="R91" s="533"/>
      <c r="S91" s="533"/>
      <c r="T91" s="534" t="str">
        <f t="shared" si="0"/>
        <v/>
      </c>
      <c r="U91" s="534"/>
      <c r="V91" s="534"/>
      <c r="W91" s="534"/>
      <c r="X91" s="535"/>
      <c r="Y91" s="536"/>
      <c r="Z91" s="535"/>
      <c r="AA91" s="536"/>
      <c r="AB91" s="535"/>
      <c r="AC91" s="536"/>
      <c r="AD91" s="535"/>
      <c r="AE91" s="536"/>
      <c r="AF91" s="535"/>
      <c r="AG91" s="536"/>
      <c r="AH91" s="535"/>
      <c r="AI91" s="536"/>
      <c r="AJ91" s="535"/>
      <c r="AK91" s="536"/>
      <c r="AL91" s="540" t="str">
        <f t="shared" si="1"/>
        <v/>
      </c>
      <c r="AM91" s="541"/>
      <c r="AN91" s="535"/>
      <c r="AO91" s="560"/>
      <c r="AP91" s="560"/>
      <c r="AQ91" s="536"/>
      <c r="AR91" s="540" t="str">
        <f t="shared" si="3"/>
        <v/>
      </c>
      <c r="AS91" s="541"/>
      <c r="AT91" s="540" t="str">
        <f t="shared" si="2"/>
        <v/>
      </c>
      <c r="AU91" s="542"/>
      <c r="AV91" s="541"/>
      <c r="AW91" s="564"/>
      <c r="AX91" s="565"/>
      <c r="AY91" s="566"/>
      <c r="AZ91" s="564"/>
      <c r="BA91" s="565"/>
      <c r="BB91" s="566"/>
      <c r="BC91" s="543"/>
      <c r="BD91" s="544"/>
      <c r="BE91" s="544"/>
      <c r="BF91" s="544"/>
      <c r="BG91" s="545"/>
      <c r="BI91" s="74" t="str">
        <f>IF(X91=Datos!$AH$2,15,"")</f>
        <v/>
      </c>
      <c r="BJ91" s="74" t="str">
        <f>IF(Z91=Datos!$AI$2,15,"")</f>
        <v/>
      </c>
      <c r="BK91" s="74" t="str">
        <f>IF(AB91=Datos!$AJ$2,15,"")</f>
        <v/>
      </c>
      <c r="BL91" s="74" t="str">
        <f>IF(AD91=Datos!$AK$2,15,"")</f>
        <v/>
      </c>
      <c r="BM91" s="74" t="str">
        <f>IF(AF91=Datos!$AL$2,15,"")</f>
        <v/>
      </c>
      <c r="BN91" s="74" t="str">
        <f>IF(AH91=Datos!$AM$2,15,"")</f>
        <v/>
      </c>
      <c r="BO91" s="74" t="str">
        <f>IF(AJ91=Datos!$AN$2,10,IF(AJ91=Datos!$AN$3,5,IF(AJ91=Datos!$AN$4,"","")))</f>
        <v/>
      </c>
      <c r="BP91" s="74">
        <f t="shared" si="4"/>
        <v>0</v>
      </c>
      <c r="BQ91" s="74" t="str">
        <f>IF(D91="","",IF(BP91&gt;=96,Datos!$AO$2,IF(BP91&gt;=86,Datos!$AO$3,IF(BP91&lt;86,Datos!$AO$4,""))))</f>
        <v/>
      </c>
      <c r="BR91" s="74" t="str">
        <f>IF(AN91="","",IF(AN91=Datos!$AP$2,Datos!$AO$2,IF(AN91=Datos!$AP$3,Datos!$AO$3,IF(AN91=Datos!$AP$4,Datos!$AO$4,""))))</f>
        <v/>
      </c>
      <c r="BS91" s="74" t="str">
        <f t="shared" si="5"/>
        <v/>
      </c>
      <c r="BT91" s="74" t="str">
        <f t="shared" si="6"/>
        <v/>
      </c>
      <c r="BU91" s="74" t="str">
        <f t="shared" si="7"/>
        <v/>
      </c>
      <c r="BV91" s="74" t="str">
        <f t="shared" si="8"/>
        <v/>
      </c>
      <c r="BW91" s="74" t="str">
        <f>IF(BV91=Datos!$AO$2,100,IF(BV91=Datos!$AO$3,50,IF(BV91=Datos!$AO$4,0,"")))</f>
        <v/>
      </c>
      <c r="BX91" s="79"/>
      <c r="BY91" s="79"/>
      <c r="BZ91" s="78"/>
    </row>
    <row r="92" spans="1:78" ht="26.25" customHeight="1">
      <c r="A92" s="10"/>
      <c r="B92" s="11"/>
      <c r="C92" s="11"/>
      <c r="D92" s="533"/>
      <c r="E92" s="533"/>
      <c r="F92" s="533"/>
      <c r="G92" s="533"/>
      <c r="H92" s="533"/>
      <c r="I92" s="533"/>
      <c r="J92" s="533"/>
      <c r="K92" s="533"/>
      <c r="L92" s="533"/>
      <c r="M92" s="533"/>
      <c r="N92" s="533"/>
      <c r="O92" s="533"/>
      <c r="P92" s="533"/>
      <c r="Q92" s="533"/>
      <c r="R92" s="533"/>
      <c r="S92" s="533"/>
      <c r="T92" s="534" t="str">
        <f t="shared" si="0"/>
        <v/>
      </c>
      <c r="U92" s="534"/>
      <c r="V92" s="534"/>
      <c r="W92" s="534"/>
      <c r="X92" s="535"/>
      <c r="Y92" s="536"/>
      <c r="Z92" s="535"/>
      <c r="AA92" s="536"/>
      <c r="AB92" s="535"/>
      <c r="AC92" s="536"/>
      <c r="AD92" s="535"/>
      <c r="AE92" s="536"/>
      <c r="AF92" s="535"/>
      <c r="AG92" s="536"/>
      <c r="AH92" s="535"/>
      <c r="AI92" s="536"/>
      <c r="AJ92" s="535"/>
      <c r="AK92" s="536"/>
      <c r="AL92" s="540" t="str">
        <f t="shared" si="1"/>
        <v/>
      </c>
      <c r="AM92" s="541"/>
      <c r="AN92" s="535"/>
      <c r="AO92" s="560"/>
      <c r="AP92" s="560"/>
      <c r="AQ92" s="536"/>
      <c r="AR92" s="540" t="str">
        <f t="shared" si="3"/>
        <v/>
      </c>
      <c r="AS92" s="541"/>
      <c r="AT92" s="540" t="str">
        <f t="shared" si="2"/>
        <v/>
      </c>
      <c r="AU92" s="542"/>
      <c r="AV92" s="541"/>
      <c r="AW92" s="564"/>
      <c r="AX92" s="565"/>
      <c r="AY92" s="566"/>
      <c r="AZ92" s="564"/>
      <c r="BA92" s="565"/>
      <c r="BB92" s="566"/>
      <c r="BC92" s="543"/>
      <c r="BD92" s="544"/>
      <c r="BE92" s="544"/>
      <c r="BF92" s="544"/>
      <c r="BG92" s="545"/>
      <c r="BI92" s="74" t="str">
        <f>IF(X92=Datos!$AH$2,15,"")</f>
        <v/>
      </c>
      <c r="BJ92" s="74" t="str">
        <f>IF(Z92=Datos!$AI$2,15,"")</f>
        <v/>
      </c>
      <c r="BK92" s="74" t="str">
        <f>IF(AB92=Datos!$AJ$2,15,"")</f>
        <v/>
      </c>
      <c r="BL92" s="74" t="str">
        <f>IF(AD92=Datos!$AK$2,15,"")</f>
        <v/>
      </c>
      <c r="BM92" s="74" t="str">
        <f>IF(AF92=Datos!$AL$2,15,"")</f>
        <v/>
      </c>
      <c r="BN92" s="74" t="str">
        <f>IF(AH92=Datos!$AM$2,15,"")</f>
        <v/>
      </c>
      <c r="BO92" s="74" t="str">
        <f>IF(AJ92=Datos!$AN$2,10,IF(AJ92=Datos!$AN$3,5,IF(AJ92=Datos!$AN$4,"","")))</f>
        <v/>
      </c>
      <c r="BP92" s="74">
        <f t="shared" si="4"/>
        <v>0</v>
      </c>
      <c r="BQ92" s="74" t="str">
        <f>IF(D92="","",IF(BP92&gt;=96,Datos!$AO$2,IF(BP92&gt;=86,Datos!$AO$3,IF(BP92&lt;86,Datos!$AO$4,""))))</f>
        <v/>
      </c>
      <c r="BR92" s="74" t="str">
        <f>IF(AN92="","",IF(AN92=Datos!$AP$2,Datos!$AO$2,IF(AN92=Datos!$AP$3,Datos!$AO$3,IF(AN92=Datos!$AP$4,Datos!$AO$4,""))))</f>
        <v/>
      </c>
      <c r="BS92" s="74" t="str">
        <f t="shared" si="5"/>
        <v/>
      </c>
      <c r="BT92" s="74" t="str">
        <f t="shared" si="6"/>
        <v/>
      </c>
      <c r="BU92" s="74" t="str">
        <f t="shared" si="7"/>
        <v/>
      </c>
      <c r="BV92" s="74" t="str">
        <f t="shared" si="8"/>
        <v/>
      </c>
      <c r="BW92" s="74" t="str">
        <f>IF(BV92=Datos!$AO$2,100,IF(BV92=Datos!$AO$3,50,IF(BV92=Datos!$AO$4,0,"")))</f>
        <v/>
      </c>
      <c r="BX92" s="79"/>
      <c r="BY92" s="79"/>
      <c r="BZ92" s="78"/>
    </row>
    <row r="93" spans="1:78" ht="26.25" customHeight="1">
      <c r="A93" s="10"/>
      <c r="B93" s="11"/>
      <c r="C93" s="11"/>
      <c r="D93" s="533"/>
      <c r="E93" s="533"/>
      <c r="F93" s="533"/>
      <c r="G93" s="533"/>
      <c r="H93" s="533"/>
      <c r="I93" s="533"/>
      <c r="J93" s="533"/>
      <c r="K93" s="533"/>
      <c r="L93" s="533"/>
      <c r="M93" s="533"/>
      <c r="N93" s="533"/>
      <c r="O93" s="533"/>
      <c r="P93" s="533"/>
      <c r="Q93" s="533"/>
      <c r="R93" s="533"/>
      <c r="S93" s="533"/>
      <c r="T93" s="534" t="str">
        <f t="shared" si="0"/>
        <v/>
      </c>
      <c r="U93" s="534"/>
      <c r="V93" s="534"/>
      <c r="W93" s="534"/>
      <c r="X93" s="535"/>
      <c r="Y93" s="536"/>
      <c r="Z93" s="535"/>
      <c r="AA93" s="536"/>
      <c r="AB93" s="535"/>
      <c r="AC93" s="536"/>
      <c r="AD93" s="535"/>
      <c r="AE93" s="536"/>
      <c r="AF93" s="535"/>
      <c r="AG93" s="536"/>
      <c r="AH93" s="535"/>
      <c r="AI93" s="536"/>
      <c r="AJ93" s="535"/>
      <c r="AK93" s="536"/>
      <c r="AL93" s="540" t="str">
        <f t="shared" si="1"/>
        <v/>
      </c>
      <c r="AM93" s="541"/>
      <c r="AN93" s="535"/>
      <c r="AO93" s="560"/>
      <c r="AP93" s="560"/>
      <c r="AQ93" s="536"/>
      <c r="AR93" s="540" t="str">
        <f t="shared" si="3"/>
        <v/>
      </c>
      <c r="AS93" s="541"/>
      <c r="AT93" s="540" t="str">
        <f t="shared" si="2"/>
        <v/>
      </c>
      <c r="AU93" s="542"/>
      <c r="AV93" s="541"/>
      <c r="AW93" s="564"/>
      <c r="AX93" s="565"/>
      <c r="AY93" s="566"/>
      <c r="AZ93" s="564"/>
      <c r="BA93" s="565"/>
      <c r="BB93" s="566"/>
      <c r="BC93" s="543"/>
      <c r="BD93" s="544"/>
      <c r="BE93" s="544"/>
      <c r="BF93" s="544"/>
      <c r="BG93" s="545"/>
      <c r="BI93" s="74" t="str">
        <f>IF(X93=Datos!$AH$2,15,"")</f>
        <v/>
      </c>
      <c r="BJ93" s="74" t="str">
        <f>IF(Z93=Datos!$AI$2,15,"")</f>
        <v/>
      </c>
      <c r="BK93" s="74" t="str">
        <f>IF(AB93=Datos!$AJ$2,15,"")</f>
        <v/>
      </c>
      <c r="BL93" s="74" t="str">
        <f>IF(AD93=Datos!$AK$2,15,"")</f>
        <v/>
      </c>
      <c r="BM93" s="74" t="str">
        <f>IF(AF93=Datos!$AL$2,15,"")</f>
        <v/>
      </c>
      <c r="BN93" s="74" t="str">
        <f>IF(AH93=Datos!$AM$2,15,"")</f>
        <v/>
      </c>
      <c r="BO93" s="74" t="str">
        <f>IF(AJ93=Datos!$AN$2,10,IF(AJ93=Datos!$AN$3,5,IF(AJ93=Datos!$AN$4,"","")))</f>
        <v/>
      </c>
      <c r="BP93" s="74">
        <f t="shared" si="4"/>
        <v>0</v>
      </c>
      <c r="BQ93" s="74" t="str">
        <f>IF(D93="","",IF(BP93&gt;=96,Datos!$AO$2,IF(BP93&gt;=86,Datos!$AO$3,IF(BP93&lt;86,Datos!$AO$4,""))))</f>
        <v/>
      </c>
      <c r="BR93" s="74" t="str">
        <f>IF(AN93="","",IF(AN93=Datos!$AP$2,Datos!$AO$2,IF(AN93=Datos!$AP$3,Datos!$AO$3,IF(AN93=Datos!$AP$4,Datos!$AO$4,""))))</f>
        <v/>
      </c>
      <c r="BS93" s="74" t="str">
        <f t="shared" si="5"/>
        <v/>
      </c>
      <c r="BT93" s="74" t="str">
        <f t="shared" si="6"/>
        <v/>
      </c>
      <c r="BU93" s="74" t="str">
        <f t="shared" si="7"/>
        <v/>
      </c>
      <c r="BV93" s="74" t="str">
        <f t="shared" si="8"/>
        <v/>
      </c>
      <c r="BW93" s="74" t="str">
        <f>IF(BV93=Datos!$AO$2,100,IF(BV93=Datos!$AO$3,50,IF(BV93=Datos!$AO$4,0,"")))</f>
        <v/>
      </c>
      <c r="BX93" s="79"/>
      <c r="BY93" s="79"/>
      <c r="BZ93" s="78"/>
    </row>
    <row r="94" spans="1:78" ht="26.25" customHeight="1">
      <c r="A94" s="10"/>
      <c r="B94" s="11"/>
      <c r="C94" s="11"/>
      <c r="D94" s="533"/>
      <c r="E94" s="533"/>
      <c r="F94" s="533"/>
      <c r="G94" s="533"/>
      <c r="H94" s="533"/>
      <c r="I94" s="533"/>
      <c r="J94" s="533"/>
      <c r="K94" s="533"/>
      <c r="L94" s="533"/>
      <c r="M94" s="533"/>
      <c r="N94" s="533"/>
      <c r="O94" s="533"/>
      <c r="P94" s="533"/>
      <c r="Q94" s="533"/>
      <c r="R94" s="533"/>
      <c r="S94" s="533"/>
      <c r="T94" s="534" t="str">
        <f t="shared" si="0"/>
        <v/>
      </c>
      <c r="U94" s="534"/>
      <c r="V94" s="534"/>
      <c r="W94" s="534"/>
      <c r="X94" s="535"/>
      <c r="Y94" s="536"/>
      <c r="Z94" s="535"/>
      <c r="AA94" s="536"/>
      <c r="AB94" s="535"/>
      <c r="AC94" s="536"/>
      <c r="AD94" s="535"/>
      <c r="AE94" s="536"/>
      <c r="AF94" s="535"/>
      <c r="AG94" s="536"/>
      <c r="AH94" s="535"/>
      <c r="AI94" s="536"/>
      <c r="AJ94" s="535"/>
      <c r="AK94" s="536"/>
      <c r="AL94" s="540" t="str">
        <f t="shared" si="1"/>
        <v/>
      </c>
      <c r="AM94" s="541"/>
      <c r="AN94" s="535"/>
      <c r="AO94" s="560"/>
      <c r="AP94" s="560"/>
      <c r="AQ94" s="536"/>
      <c r="AR94" s="540" t="str">
        <f t="shared" si="3"/>
        <v/>
      </c>
      <c r="AS94" s="541"/>
      <c r="AT94" s="540" t="str">
        <f t="shared" si="2"/>
        <v/>
      </c>
      <c r="AU94" s="542"/>
      <c r="AV94" s="541"/>
      <c r="AW94" s="564"/>
      <c r="AX94" s="565"/>
      <c r="AY94" s="566"/>
      <c r="AZ94" s="564"/>
      <c r="BA94" s="565"/>
      <c r="BB94" s="566"/>
      <c r="BC94" s="543"/>
      <c r="BD94" s="544"/>
      <c r="BE94" s="544"/>
      <c r="BF94" s="544"/>
      <c r="BG94" s="545"/>
      <c r="BI94" s="74" t="str">
        <f>IF(X94=Datos!$AH$2,15,"")</f>
        <v/>
      </c>
      <c r="BJ94" s="74" t="str">
        <f>IF(Z94=Datos!$AI$2,15,"")</f>
        <v/>
      </c>
      <c r="BK94" s="74" t="str">
        <f>IF(AB94=Datos!$AJ$2,15,"")</f>
        <v/>
      </c>
      <c r="BL94" s="74" t="str">
        <f>IF(AD94=Datos!$AK$2,15,"")</f>
        <v/>
      </c>
      <c r="BM94" s="74" t="str">
        <f>IF(AF94=Datos!$AL$2,15,"")</f>
        <v/>
      </c>
      <c r="BN94" s="74" t="str">
        <f>IF(AH94=Datos!$AM$2,15,"")</f>
        <v/>
      </c>
      <c r="BO94" s="74" t="str">
        <f>IF(AJ94=Datos!$AN$2,10,IF(AJ94=Datos!$AN$3,5,IF(AJ94=Datos!$AN$4,"","")))</f>
        <v/>
      </c>
      <c r="BP94" s="74">
        <f t="shared" si="4"/>
        <v>0</v>
      </c>
      <c r="BQ94" s="74" t="str">
        <f>IF(D94="","",IF(BP94&gt;=96,Datos!$AO$2,IF(BP94&gt;=86,Datos!$AO$3,IF(BP94&lt;86,Datos!$AO$4,""))))</f>
        <v/>
      </c>
      <c r="BR94" s="74" t="str">
        <f>IF(AN94="","",IF(AN94=Datos!$AP$2,Datos!$AO$2,IF(AN94=Datos!$AP$3,Datos!$AO$3,IF(AN94=Datos!$AP$4,Datos!$AO$4,""))))</f>
        <v/>
      </c>
      <c r="BS94" s="74" t="str">
        <f t="shared" si="5"/>
        <v/>
      </c>
      <c r="BT94" s="74" t="str">
        <f t="shared" si="6"/>
        <v/>
      </c>
      <c r="BU94" s="74" t="str">
        <f t="shared" si="7"/>
        <v/>
      </c>
      <c r="BV94" s="74" t="str">
        <f t="shared" si="8"/>
        <v/>
      </c>
      <c r="BW94" s="74" t="str">
        <f>IF(BV94=Datos!$AO$2,100,IF(BV94=Datos!$AO$3,50,IF(BV94=Datos!$AO$4,0,"")))</f>
        <v/>
      </c>
      <c r="BX94" s="79"/>
      <c r="BY94" s="79"/>
      <c r="BZ94" s="78"/>
    </row>
    <row r="95" spans="1:78" ht="26.25" customHeight="1">
      <c r="A95" s="10"/>
      <c r="B95" s="11"/>
      <c r="C95" s="11"/>
      <c r="D95" s="533"/>
      <c r="E95" s="533"/>
      <c r="F95" s="533"/>
      <c r="G95" s="533"/>
      <c r="H95" s="533"/>
      <c r="I95" s="533"/>
      <c r="J95" s="533"/>
      <c r="K95" s="533"/>
      <c r="L95" s="533"/>
      <c r="M95" s="533"/>
      <c r="N95" s="533"/>
      <c r="O95" s="533"/>
      <c r="P95" s="533"/>
      <c r="Q95" s="533"/>
      <c r="R95" s="533"/>
      <c r="S95" s="533"/>
      <c r="T95" s="534" t="str">
        <f t="shared" si="0"/>
        <v/>
      </c>
      <c r="U95" s="534"/>
      <c r="V95" s="534"/>
      <c r="W95" s="534"/>
      <c r="X95" s="535"/>
      <c r="Y95" s="536"/>
      <c r="Z95" s="535"/>
      <c r="AA95" s="536"/>
      <c r="AB95" s="535"/>
      <c r="AC95" s="536"/>
      <c r="AD95" s="535"/>
      <c r="AE95" s="536"/>
      <c r="AF95" s="535"/>
      <c r="AG95" s="536"/>
      <c r="AH95" s="535"/>
      <c r="AI95" s="536"/>
      <c r="AJ95" s="535"/>
      <c r="AK95" s="536"/>
      <c r="AL95" s="540" t="str">
        <f t="shared" si="1"/>
        <v/>
      </c>
      <c r="AM95" s="541"/>
      <c r="AN95" s="535"/>
      <c r="AO95" s="560"/>
      <c r="AP95" s="560"/>
      <c r="AQ95" s="536"/>
      <c r="AR95" s="540" t="str">
        <f t="shared" si="3"/>
        <v/>
      </c>
      <c r="AS95" s="541"/>
      <c r="AT95" s="540" t="str">
        <f t="shared" si="2"/>
        <v/>
      </c>
      <c r="AU95" s="542"/>
      <c r="AV95" s="541"/>
      <c r="AW95" s="567"/>
      <c r="AX95" s="568"/>
      <c r="AY95" s="569"/>
      <c r="AZ95" s="567"/>
      <c r="BA95" s="568"/>
      <c r="BB95" s="569"/>
      <c r="BC95" s="543"/>
      <c r="BD95" s="544"/>
      <c r="BE95" s="544"/>
      <c r="BF95" s="544"/>
      <c r="BG95" s="545"/>
      <c r="BI95" s="74" t="str">
        <f>IF(X95=Datos!$AH$2,15,"")</f>
        <v/>
      </c>
      <c r="BJ95" s="74" t="str">
        <f>IF(Z95=Datos!$AI$2,15,"")</f>
        <v/>
      </c>
      <c r="BK95" s="74" t="str">
        <f>IF(AB95=Datos!$AJ$2,15,"")</f>
        <v/>
      </c>
      <c r="BL95" s="74" t="str">
        <f>IF(AD95=Datos!$AK$2,15,"")</f>
        <v/>
      </c>
      <c r="BM95" s="74" t="str">
        <f>IF(AF95=Datos!$AL$2,15,"")</f>
        <v/>
      </c>
      <c r="BN95" s="74" t="str">
        <f>IF(AH95=Datos!$AM$2,15,"")</f>
        <v/>
      </c>
      <c r="BO95" s="74" t="str">
        <f>IF(AJ95=Datos!$AN$2,10,IF(AJ95=Datos!$AN$3,5,IF(AJ95=Datos!$AN$4,"","")))</f>
        <v/>
      </c>
      <c r="BP95" s="74">
        <f t="shared" si="4"/>
        <v>0</v>
      </c>
      <c r="BQ95" s="74" t="str">
        <f>IF(D95="","",IF(BP95&gt;=96,Datos!$AO$2,IF(BP95&gt;=86,Datos!$AO$3,IF(BP95&lt;86,Datos!$AO$4,""))))</f>
        <v/>
      </c>
      <c r="BR95" s="74" t="str">
        <f>IF(AN95="","",IF(AN95=Datos!$AP$2,Datos!$AO$2,IF(AN95=Datos!$AP$3,Datos!$AO$3,IF(AN95=Datos!$AP$4,Datos!$AO$4,""))))</f>
        <v/>
      </c>
      <c r="BS95" s="74" t="str">
        <f t="shared" si="5"/>
        <v/>
      </c>
      <c r="BT95" s="74" t="str">
        <f t="shared" si="6"/>
        <v/>
      </c>
      <c r="BU95" s="74" t="str">
        <f t="shared" si="7"/>
        <v/>
      </c>
      <c r="BV95" s="74" t="str">
        <f t="shared" si="8"/>
        <v/>
      </c>
      <c r="BW95" s="74" t="str">
        <f>IF(BV95=Datos!$AO$2,100,IF(BV95=Datos!$AO$3,50,IF(BV95=Datos!$AO$4,0,"")))</f>
        <v/>
      </c>
      <c r="BX95" s="79"/>
      <c r="BY95" s="79"/>
      <c r="BZ95" s="78"/>
    </row>
    <row r="96" spans="1:78" ht="15" customHeight="1">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27"/>
      <c r="BF96" s="11"/>
      <c r="BG96" s="13"/>
      <c r="BI96" s="73"/>
      <c r="BJ96" s="73"/>
      <c r="BK96" s="73"/>
      <c r="BL96" s="73"/>
      <c r="BM96" s="73"/>
      <c r="BN96" s="73"/>
      <c r="BO96" s="73" t="s">
        <v>79</v>
      </c>
      <c r="BP96" s="73">
        <f>IF(COUNTA(D86:D95)=0,0,SUM(BP86:BP95)/(COUNTA(D86:D95)))</f>
        <v>0</v>
      </c>
      <c r="BV96" s="74" t="s">
        <v>254</v>
      </c>
      <c r="BW96" s="74">
        <f>IF(COUNTA(D86:D95)=0,0,SUM(BW86:BW95)/(COUNTA(D86:S95)))</f>
        <v>0</v>
      </c>
      <c r="BX96" s="77" t="str">
        <f>IF(BW96="","",IF(BW96=100,Datos!$AO$2,IF(BW96&gt;=50,Datos!$AO$3,Datos!$AO$4)))</f>
        <v>Débil</v>
      </c>
      <c r="BY96" s="77" t="str">
        <f>IF(AZ86="","",AZ86)</f>
        <v/>
      </c>
      <c r="BZ96" s="77" t="str">
        <f>IF(OR(BX96="",BY96=""),"",IF(AND(BX96=Datos!$AO$2,BY96=Datos!$AQ$2),2,IF(AND(BX96=Datos!$AO$2,BY96=Datos!$AQ$3),0,IF(AND(BX96=Datos!$AO$3,BY96=Datos!$AQ$2),1,IF(AND(BX96=Datos!$AO$3,BY96=Datos!$AQ$3),0,IF(BX96=Datos!$AO$4,0,""))))))</f>
        <v/>
      </c>
    </row>
    <row r="97" spans="1:78" ht="15" customHeight="1" thickBot="1">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3"/>
    </row>
    <row r="98" spans="1:78" ht="32.25" customHeight="1">
      <c r="A98" s="10"/>
      <c r="B98" s="11"/>
      <c r="C98" s="11"/>
      <c r="D98" s="11"/>
      <c r="E98" s="11"/>
      <c r="F98" s="11"/>
      <c r="G98" s="11"/>
      <c r="H98" s="11"/>
      <c r="I98" s="11"/>
      <c r="J98" s="11"/>
      <c r="K98" s="11"/>
      <c r="L98" s="11"/>
      <c r="M98" s="11"/>
      <c r="N98" s="11"/>
      <c r="O98" s="11"/>
      <c r="P98" s="11"/>
      <c r="Q98" s="11"/>
      <c r="R98" s="11"/>
      <c r="S98" s="11"/>
      <c r="T98" s="11"/>
      <c r="U98" s="11"/>
      <c r="V98" s="11"/>
      <c r="W98" s="11"/>
      <c r="X98" s="589" t="s">
        <v>209</v>
      </c>
      <c r="Y98" s="590"/>
      <c r="Z98" s="590"/>
      <c r="AA98" s="590"/>
      <c r="AB98" s="590"/>
      <c r="AC98" s="590"/>
      <c r="AD98" s="590"/>
      <c r="AE98" s="590"/>
      <c r="AF98" s="590"/>
      <c r="AG98" s="590"/>
      <c r="AH98" s="590"/>
      <c r="AI98" s="590"/>
      <c r="AJ98" s="590"/>
      <c r="AK98" s="590"/>
      <c r="AL98" s="590"/>
      <c r="AM98" s="591"/>
      <c r="AN98" s="592" t="s">
        <v>251</v>
      </c>
      <c r="AO98" s="593"/>
      <c r="AP98" s="593"/>
      <c r="AQ98" s="593"/>
      <c r="AR98" s="593"/>
      <c r="AS98" s="594"/>
      <c r="AT98" s="11"/>
      <c r="AU98" s="11"/>
      <c r="AV98" s="11"/>
      <c r="AW98" s="11"/>
      <c r="AX98" s="11"/>
      <c r="AY98" s="11"/>
      <c r="AZ98" s="11"/>
      <c r="BA98" s="11"/>
      <c r="BB98" s="11"/>
      <c r="BC98" s="11"/>
      <c r="BD98" s="11"/>
      <c r="BE98" s="11"/>
      <c r="BF98" s="11"/>
      <c r="BG98" s="13"/>
    </row>
    <row r="99" spans="1:78" ht="15" customHeight="1">
      <c r="A99" s="10"/>
      <c r="B99" s="11"/>
      <c r="C99" s="11"/>
      <c r="D99" s="81"/>
      <c r="E99" s="81"/>
      <c r="F99" s="81"/>
      <c r="G99" s="81"/>
      <c r="H99" s="81"/>
      <c r="I99" s="81"/>
      <c r="J99" s="81"/>
      <c r="K99" s="81"/>
      <c r="L99" s="81"/>
      <c r="M99" s="81"/>
      <c r="N99" s="81"/>
      <c r="O99" s="81"/>
      <c r="P99" s="81"/>
      <c r="Q99" s="81"/>
      <c r="R99" s="81"/>
      <c r="S99" s="81"/>
      <c r="T99" s="81"/>
      <c r="U99" s="81"/>
      <c r="V99" s="81"/>
      <c r="W99" s="81"/>
      <c r="X99" s="595" t="s">
        <v>102</v>
      </c>
      <c r="Y99" s="595"/>
      <c r="Z99" s="595"/>
      <c r="AA99" s="595"/>
      <c r="AB99" s="595" t="s">
        <v>210</v>
      </c>
      <c r="AC99" s="595"/>
      <c r="AD99" s="595" t="s">
        <v>211</v>
      </c>
      <c r="AE99" s="595"/>
      <c r="AF99" s="595" t="s">
        <v>212</v>
      </c>
      <c r="AG99" s="595"/>
      <c r="AH99" s="596" t="s">
        <v>214</v>
      </c>
      <c r="AI99" s="597"/>
      <c r="AJ99" s="595" t="s">
        <v>213</v>
      </c>
      <c r="AK99" s="595"/>
      <c r="AL99" s="583" t="s">
        <v>236</v>
      </c>
      <c r="AM99" s="583"/>
      <c r="AN99" s="584" t="s">
        <v>243</v>
      </c>
      <c r="AO99" s="584"/>
      <c r="AP99" s="584"/>
      <c r="AQ99" s="584"/>
      <c r="AR99" s="583" t="s">
        <v>250</v>
      </c>
      <c r="AS99" s="583"/>
      <c r="AT99" s="81"/>
      <c r="AU99" s="81"/>
      <c r="AV99" s="81"/>
      <c r="AW99" s="81"/>
      <c r="AX99" s="81"/>
      <c r="AY99" s="81"/>
      <c r="AZ99" s="11"/>
      <c r="BA99" s="11"/>
      <c r="BB99" s="11"/>
      <c r="BC99" s="11"/>
      <c r="BD99" s="11"/>
      <c r="BE99" s="30"/>
      <c r="BF99" s="11"/>
      <c r="BG99" s="13"/>
      <c r="BS99" s="585" t="s">
        <v>257</v>
      </c>
      <c r="BT99" s="586"/>
      <c r="BU99" s="587"/>
      <c r="BV99" s="585" t="s">
        <v>258</v>
      </c>
      <c r="BW99" s="586"/>
      <c r="BX99" s="587"/>
    </row>
    <row r="100" spans="1:78" ht="217.5" customHeight="1">
      <c r="A100" s="10"/>
      <c r="B100" s="11"/>
      <c r="C100" s="11"/>
      <c r="D100" s="435" t="s">
        <v>271</v>
      </c>
      <c r="E100" s="435"/>
      <c r="F100" s="435"/>
      <c r="G100" s="435"/>
      <c r="H100" s="435"/>
      <c r="I100" s="435"/>
      <c r="J100" s="435"/>
      <c r="K100" s="435"/>
      <c r="L100" s="435"/>
      <c r="M100" s="435"/>
      <c r="N100" s="435"/>
      <c r="O100" s="435"/>
      <c r="P100" s="435"/>
      <c r="Q100" s="435"/>
      <c r="R100" s="435"/>
      <c r="S100" s="435"/>
      <c r="T100" s="588" t="s">
        <v>73</v>
      </c>
      <c r="U100" s="588"/>
      <c r="V100" s="588"/>
      <c r="W100" s="588"/>
      <c r="X100" s="579" t="s">
        <v>203</v>
      </c>
      <c r="Y100" s="579"/>
      <c r="Z100" s="579" t="s">
        <v>204</v>
      </c>
      <c r="AA100" s="579"/>
      <c r="AB100" s="579" t="s">
        <v>205</v>
      </c>
      <c r="AC100" s="579"/>
      <c r="AD100" s="579" t="s">
        <v>277</v>
      </c>
      <c r="AE100" s="579"/>
      <c r="AF100" s="579" t="s">
        <v>206</v>
      </c>
      <c r="AG100" s="579"/>
      <c r="AH100" s="579" t="s">
        <v>207</v>
      </c>
      <c r="AI100" s="579"/>
      <c r="AJ100" s="579" t="s">
        <v>208</v>
      </c>
      <c r="AK100" s="579"/>
      <c r="AL100" s="583"/>
      <c r="AM100" s="583"/>
      <c r="AN100" s="580" t="s">
        <v>244</v>
      </c>
      <c r="AO100" s="581"/>
      <c r="AP100" s="581"/>
      <c r="AQ100" s="582"/>
      <c r="AR100" s="583"/>
      <c r="AS100" s="583"/>
      <c r="AT100" s="570" t="s">
        <v>256</v>
      </c>
      <c r="AU100" s="571"/>
      <c r="AV100" s="572"/>
      <c r="AW100" s="570" t="s">
        <v>255</v>
      </c>
      <c r="AX100" s="571"/>
      <c r="AY100" s="572"/>
      <c r="AZ100" s="573" t="str">
        <f>IF(AK12=Datos!A6,"¿El conjunto de controles ayuda a incrementar el impacto?","¿El conjunto de controles ayuda a disminunir la impacto?")</f>
        <v>¿El conjunto de controles ayuda a disminunir la impacto?</v>
      </c>
      <c r="BA100" s="574"/>
      <c r="BB100" s="575"/>
      <c r="BC100" s="576" t="s">
        <v>282</v>
      </c>
      <c r="BD100" s="577"/>
      <c r="BE100" s="577"/>
      <c r="BF100" s="577"/>
      <c r="BG100" s="578"/>
      <c r="BI100" s="39" t="str">
        <f>$X$84</f>
        <v>Responsable</v>
      </c>
      <c r="BJ100" s="39" t="str">
        <f>$X$84</f>
        <v>Responsable</v>
      </c>
      <c r="BK100" s="39" t="str">
        <f>$AB$84</f>
        <v>Periodicidad</v>
      </c>
      <c r="BL100" s="39" t="str">
        <f>$AD$84</f>
        <v>Propósito</v>
      </c>
      <c r="BM100" s="39" t="str">
        <f>$AF$84</f>
        <v>Realización</v>
      </c>
      <c r="BN100" s="39" t="str">
        <f>$AH$84</f>
        <v>Observación</v>
      </c>
      <c r="BO100" s="39" t="str">
        <f>$AJ$84</f>
        <v>Evidencia</v>
      </c>
      <c r="BP100" s="40" t="s">
        <v>78</v>
      </c>
      <c r="BQ100" s="76" t="s">
        <v>238</v>
      </c>
      <c r="BR100" s="76" t="s">
        <v>249</v>
      </c>
      <c r="BS100" s="74" t="str">
        <f>Datos!$AO$2</f>
        <v>Fuerte</v>
      </c>
      <c r="BT100" s="74" t="str">
        <f>Datos!$AO$3</f>
        <v>Moderado</v>
      </c>
      <c r="BU100" s="74" t="str">
        <f>Datos!$AO$4</f>
        <v>Débil</v>
      </c>
      <c r="BV100" s="74" t="s">
        <v>237</v>
      </c>
      <c r="BW100" s="74" t="s">
        <v>252</v>
      </c>
      <c r="BX100" s="74" t="s">
        <v>253</v>
      </c>
      <c r="BY100" s="74" t="s">
        <v>270</v>
      </c>
      <c r="BZ100" s="74" t="s">
        <v>265</v>
      </c>
    </row>
    <row r="101" spans="1:78" ht="150" customHeight="1">
      <c r="A101" s="10"/>
      <c r="B101" s="11"/>
      <c r="C101" s="11"/>
      <c r="D101" s="533"/>
      <c r="E101" s="533"/>
      <c r="F101" s="533"/>
      <c r="G101" s="533"/>
      <c r="H101" s="533"/>
      <c r="I101" s="533"/>
      <c r="J101" s="533"/>
      <c r="K101" s="533"/>
      <c r="L101" s="533"/>
      <c r="M101" s="533"/>
      <c r="N101" s="533"/>
      <c r="O101" s="533"/>
      <c r="P101" s="533"/>
      <c r="Q101" s="533"/>
      <c r="R101" s="533"/>
      <c r="S101" s="533"/>
      <c r="T101" s="534" t="str">
        <f>IF(D101&lt;&gt;"","Detectivo","")</f>
        <v/>
      </c>
      <c r="U101" s="534"/>
      <c r="V101" s="534"/>
      <c r="W101" s="534"/>
      <c r="X101" s="535"/>
      <c r="Y101" s="536"/>
      <c r="Z101" s="535"/>
      <c r="AA101" s="536"/>
      <c r="AB101" s="535"/>
      <c r="AC101" s="536"/>
      <c r="AD101" s="535"/>
      <c r="AE101" s="536"/>
      <c r="AF101" s="535"/>
      <c r="AG101" s="536"/>
      <c r="AH101" s="535"/>
      <c r="AI101" s="536"/>
      <c r="AJ101" s="535"/>
      <c r="AK101" s="536"/>
      <c r="AL101" s="540"/>
      <c r="AM101" s="541"/>
      <c r="AN101" s="535"/>
      <c r="AO101" s="560"/>
      <c r="AP101" s="560"/>
      <c r="AQ101" s="536"/>
      <c r="AR101" s="540" t="str">
        <f t="shared" ref="AR101:AR110" si="9">IF(AN101&lt;&gt;"",BR101,"")</f>
        <v/>
      </c>
      <c r="AS101" s="541"/>
      <c r="AT101" s="540" t="str">
        <f t="shared" ref="AT101:AT110" si="10">IF(BV101="","",BV101)</f>
        <v/>
      </c>
      <c r="AU101" s="542"/>
      <c r="AV101" s="541"/>
      <c r="AW101" s="561" t="str">
        <f>IF(OR(AT101="",BX111=""),"",BX111)</f>
        <v/>
      </c>
      <c r="AX101" s="562"/>
      <c r="AY101" s="563"/>
      <c r="AZ101" s="561" t="str">
        <f>IF(AW101="","",IF($AK$12=1,Datos!$AR$4,IF(BW$111&gt;=Datos!$AT$2,Datos!$AR$2,IF(BW$111&gt;=Datos!$AT$3,Datos!$AR$3,IF(BW$111&lt;Datos!$AT$3,Datos!$AR$4,"")))))</f>
        <v/>
      </c>
      <c r="BA101" s="562"/>
      <c r="BB101" s="563"/>
      <c r="BC101" s="543"/>
      <c r="BD101" s="544"/>
      <c r="BE101" s="544"/>
      <c r="BF101" s="544"/>
      <c r="BG101" s="545"/>
      <c r="BI101" s="74" t="str">
        <f>IF(X101=Datos!$AH$2,15,"")</f>
        <v/>
      </c>
      <c r="BJ101" s="74" t="str">
        <f>IF(Z101=Datos!$AI$2,15,"")</f>
        <v/>
      </c>
      <c r="BK101" s="74" t="str">
        <f>IF(AB101=Datos!$AJ$2,15,"")</f>
        <v/>
      </c>
      <c r="BL101" s="74" t="str">
        <f>IF(AD101=Datos!$AK$2,15,"")</f>
        <v/>
      </c>
      <c r="BM101" s="74" t="str">
        <f>IF(AF101=Datos!$AL$2,15,"")</f>
        <v/>
      </c>
      <c r="BN101" s="74" t="str">
        <f>IF(AH101=Datos!$AM$2,15,"")</f>
        <v/>
      </c>
      <c r="BO101" s="74" t="str">
        <f>IF(AJ101=Datos!$AN$2,10,IF(AJ101=Datos!$AN$3,5,IF(AJ101=Datos!$AN$4,"","")))</f>
        <v/>
      </c>
      <c r="BP101" s="74">
        <f>SUM(BI101:BO101)</f>
        <v>0</v>
      </c>
      <c r="BQ101" s="74" t="str">
        <f>IF(D101="","",IF(BP101&gt;=96,Datos!$AO$2,IF(BP101&gt;=86,Datos!$AO$3,IF(BP101&lt;86,Datos!$AO$4,""))))</f>
        <v/>
      </c>
      <c r="BR101" s="74" t="str">
        <f>IF(AN101="","",IF(AN101=Datos!$AP$2,Datos!$AO$2,IF(AN101=Datos!$AP$3,Datos!$AO$3,IF(AN101=Datos!$AP$4,Datos!$AO$4,""))))</f>
        <v/>
      </c>
      <c r="BS101" s="74" t="str">
        <f>IF(AND(BQ101=$BS$100,BR101=$BS$100),$BS$100,"")</f>
        <v/>
      </c>
      <c r="BT101" s="74" t="str">
        <f>IF(AND(BQ101=$BS$100,BR101=$BT$100),$BT$100,IF(AND(BQ101=$BT$100,BR101=$BS$100),$BT$100,IF(AND(BQ101=$BT$100,BR101=$BT$100),$BT$100,"")))</f>
        <v/>
      </c>
      <c r="BU101" s="74" t="str">
        <f>IF(AND(BQ101=$BS$100,BR101=$BU$100),$BU$100,IF(AND(BQ101=$BT$100,BR101=$BU$100),$BU$100,IF(AND(BQ101=$BU$100,BR101=$BS$100),$BU$100,IF(AND(BQ101=$BU$100,BR101=$BT$100),$BU$100,IF(AND(BQ101=$BU$100,BR101=$BU$100),$BU$100,"")))))</f>
        <v/>
      </c>
      <c r="BV101" s="74" t="str">
        <f>IF(BS101&lt;&gt;"",BS101,IF(BT101&lt;&gt;"",BT101,IF(BU101&lt;&gt;"",BU101,"")))</f>
        <v/>
      </c>
      <c r="BW101" s="74" t="str">
        <f>IF(BV101=Datos!$AO$2,100,IF(BV101=Datos!$AO$3,50,IF(BV101=Datos!$AO$4,0,"")))</f>
        <v/>
      </c>
      <c r="BX101" s="79"/>
      <c r="BY101" s="82"/>
      <c r="BZ101" s="78"/>
    </row>
    <row r="102" spans="1:78" ht="26.25" customHeight="1">
      <c r="A102" s="10"/>
      <c r="B102" s="11"/>
      <c r="C102" s="11"/>
      <c r="D102" s="533"/>
      <c r="E102" s="533"/>
      <c r="F102" s="533"/>
      <c r="G102" s="533"/>
      <c r="H102" s="533"/>
      <c r="I102" s="533"/>
      <c r="J102" s="533"/>
      <c r="K102" s="533"/>
      <c r="L102" s="533"/>
      <c r="M102" s="533"/>
      <c r="N102" s="533"/>
      <c r="O102" s="533"/>
      <c r="P102" s="533"/>
      <c r="Q102" s="533"/>
      <c r="R102" s="533"/>
      <c r="S102" s="533"/>
      <c r="T102" s="534" t="str">
        <f t="shared" ref="T102:T110" si="11">IF(D102&lt;&gt;"","Detectivo","")</f>
        <v/>
      </c>
      <c r="U102" s="534"/>
      <c r="V102" s="534"/>
      <c r="W102" s="534"/>
      <c r="X102" s="535"/>
      <c r="Y102" s="536"/>
      <c r="Z102" s="535"/>
      <c r="AA102" s="536"/>
      <c r="AB102" s="535"/>
      <c r="AC102" s="536"/>
      <c r="AD102" s="535"/>
      <c r="AE102" s="536"/>
      <c r="AF102" s="535"/>
      <c r="AG102" s="536"/>
      <c r="AH102" s="535"/>
      <c r="AI102" s="536"/>
      <c r="AJ102" s="535"/>
      <c r="AK102" s="536"/>
      <c r="AL102" s="540" t="str">
        <f t="shared" ref="AL102:AL110" si="12">IF(D102&lt;&gt;"",BQ102,"")</f>
        <v/>
      </c>
      <c r="AM102" s="541"/>
      <c r="AN102" s="535"/>
      <c r="AO102" s="560"/>
      <c r="AP102" s="560"/>
      <c r="AQ102" s="536"/>
      <c r="AR102" s="540" t="str">
        <f t="shared" si="9"/>
        <v/>
      </c>
      <c r="AS102" s="541"/>
      <c r="AT102" s="540" t="str">
        <f t="shared" si="10"/>
        <v/>
      </c>
      <c r="AU102" s="542"/>
      <c r="AV102" s="541"/>
      <c r="AW102" s="564"/>
      <c r="AX102" s="565"/>
      <c r="AY102" s="566"/>
      <c r="AZ102" s="564"/>
      <c r="BA102" s="565"/>
      <c r="BB102" s="566"/>
      <c r="BC102" s="543"/>
      <c r="BD102" s="544"/>
      <c r="BE102" s="544"/>
      <c r="BF102" s="544"/>
      <c r="BG102" s="545"/>
      <c r="BI102" s="74" t="str">
        <f>IF(X102=Datos!$AH$2,15,"")</f>
        <v/>
      </c>
      <c r="BJ102" s="74" t="str">
        <f>IF(Z102=Datos!$AI$2,15,"")</f>
        <v/>
      </c>
      <c r="BK102" s="74" t="str">
        <f>IF(AB102=Datos!$AJ$2,15,"")</f>
        <v/>
      </c>
      <c r="BL102" s="74" t="str">
        <f>IF(AD102=Datos!$AK$2,15,"")</f>
        <v/>
      </c>
      <c r="BM102" s="74" t="str">
        <f>IF(AF102=Datos!$AL$2,15,"")</f>
        <v/>
      </c>
      <c r="BN102" s="74" t="str">
        <f>IF(AH102=Datos!$AM$2,15,"")</f>
        <v/>
      </c>
      <c r="BO102" s="74" t="str">
        <f>IF(AJ102=Datos!$AN$2,10,IF(AJ102=Datos!$AN$3,5,IF(AJ102=Datos!$AN$4,"","")))</f>
        <v/>
      </c>
      <c r="BP102" s="74">
        <f t="shared" ref="BP102:BP110" si="13">SUM(BI102:BO102)</f>
        <v>0</v>
      </c>
      <c r="BQ102" s="74" t="str">
        <f>IF(D102="","",IF(BP102&gt;=96,Datos!$AO$2,IF(BP102&gt;=86,Datos!$AO$3,IF(BP102&lt;86,Datos!$AO$4,""))))</f>
        <v/>
      </c>
      <c r="BR102" s="74" t="str">
        <f>IF(AN102="","",IF(AN102=Datos!$AP$2,Datos!$AO$2,IF(AN102=Datos!$AP$3,Datos!$AO$3,IF(AN102=Datos!$AP$4,Datos!$AO$4,""))))</f>
        <v/>
      </c>
      <c r="BS102" s="74" t="str">
        <f t="shared" ref="BS102:BS110" si="14">IF(AND(BQ102=$BS$100,BR102=$BS$100),$BS$100,"")</f>
        <v/>
      </c>
      <c r="BT102" s="74" t="str">
        <f t="shared" ref="BT102:BT110" si="15">IF(AND(BQ102=$BS$100,BR102=$BT$100),$BT$100,IF(AND(BQ102=$BT$100,BR102=$BS$100),$BT$100,IF(AND(BQ102=$BT$100,BR102=$BT$100),$BT$100,"")))</f>
        <v/>
      </c>
      <c r="BU102" s="74" t="str">
        <f t="shared" ref="BU102:BU110" si="16">IF(AND(BQ102=$BS$100,BR102=$BU$100),$BU$100,IF(AND(BQ102=$BT$100,BR102=$BU$100),$BU$100,IF(AND(BQ102=$BU$100,BR102=$BS$100),$BU$100,IF(AND(BQ102=$BU$100,BR102=$BT$100),$BU$100,IF(AND(BQ102=$BU$100,BR102=$BU$100),$BU$100,"")))))</f>
        <v/>
      </c>
      <c r="BV102" s="74" t="str">
        <f t="shared" ref="BV102:BV110" si="17">IF(BS102&lt;&gt;"",BS102,IF(BT102&lt;&gt;"",BT102,IF(BU102&lt;&gt;"",BU102,"")))</f>
        <v/>
      </c>
      <c r="BW102" s="74" t="str">
        <f>IF(BV102=Datos!$AO$2,100,IF(BV102=Datos!$AO$3,50,IF(BV102=Datos!$AO$4,0,"")))</f>
        <v/>
      </c>
      <c r="BX102" s="79"/>
      <c r="BY102" s="79"/>
      <c r="BZ102" s="78"/>
    </row>
    <row r="103" spans="1:78" ht="26.25" customHeight="1">
      <c r="A103" s="10"/>
      <c r="B103" s="11"/>
      <c r="C103" s="11"/>
      <c r="D103" s="533"/>
      <c r="E103" s="533"/>
      <c r="F103" s="533"/>
      <c r="G103" s="533"/>
      <c r="H103" s="533"/>
      <c r="I103" s="533"/>
      <c r="J103" s="533"/>
      <c r="K103" s="533"/>
      <c r="L103" s="533"/>
      <c r="M103" s="533"/>
      <c r="N103" s="533"/>
      <c r="O103" s="533"/>
      <c r="P103" s="533"/>
      <c r="Q103" s="533"/>
      <c r="R103" s="533"/>
      <c r="S103" s="533"/>
      <c r="T103" s="534" t="str">
        <f t="shared" si="11"/>
        <v/>
      </c>
      <c r="U103" s="534"/>
      <c r="V103" s="534"/>
      <c r="W103" s="534"/>
      <c r="X103" s="535"/>
      <c r="Y103" s="536"/>
      <c r="Z103" s="535"/>
      <c r="AA103" s="536"/>
      <c r="AB103" s="535"/>
      <c r="AC103" s="536"/>
      <c r="AD103" s="535"/>
      <c r="AE103" s="536"/>
      <c r="AF103" s="535"/>
      <c r="AG103" s="536"/>
      <c r="AH103" s="535"/>
      <c r="AI103" s="536"/>
      <c r="AJ103" s="535"/>
      <c r="AK103" s="536"/>
      <c r="AL103" s="540" t="str">
        <f t="shared" si="12"/>
        <v/>
      </c>
      <c r="AM103" s="541"/>
      <c r="AN103" s="535"/>
      <c r="AO103" s="560"/>
      <c r="AP103" s="560"/>
      <c r="AQ103" s="536"/>
      <c r="AR103" s="540" t="str">
        <f t="shared" si="9"/>
        <v/>
      </c>
      <c r="AS103" s="541"/>
      <c r="AT103" s="540" t="str">
        <f t="shared" si="10"/>
        <v/>
      </c>
      <c r="AU103" s="542"/>
      <c r="AV103" s="541"/>
      <c r="AW103" s="564"/>
      <c r="AX103" s="565"/>
      <c r="AY103" s="566"/>
      <c r="AZ103" s="564"/>
      <c r="BA103" s="565"/>
      <c r="BB103" s="566"/>
      <c r="BC103" s="543"/>
      <c r="BD103" s="544"/>
      <c r="BE103" s="544"/>
      <c r="BF103" s="544"/>
      <c r="BG103" s="545"/>
      <c r="BI103" s="74" t="str">
        <f>IF(X103=Datos!$AH$2,15,"")</f>
        <v/>
      </c>
      <c r="BJ103" s="74" t="str">
        <f>IF(Z103=Datos!$AI$2,15,"")</f>
        <v/>
      </c>
      <c r="BK103" s="74" t="str">
        <f>IF(AB103=Datos!$AJ$2,15,"")</f>
        <v/>
      </c>
      <c r="BL103" s="74" t="str">
        <f>IF(AD103=Datos!$AK$2,15,"")</f>
        <v/>
      </c>
      <c r="BM103" s="74" t="str">
        <f>IF(AF103=Datos!$AL$2,15,"")</f>
        <v/>
      </c>
      <c r="BN103" s="74" t="str">
        <f>IF(AH103=Datos!$AM$2,15,"")</f>
        <v/>
      </c>
      <c r="BO103" s="74" t="str">
        <f>IF(AJ103=Datos!$AN$2,10,IF(AJ103=Datos!$AN$3,5,IF(AJ103=Datos!$AN$4,"","")))</f>
        <v/>
      </c>
      <c r="BP103" s="74">
        <f t="shared" si="13"/>
        <v>0</v>
      </c>
      <c r="BQ103" s="74" t="str">
        <f>IF(D103="","",IF(BP103&gt;=96,Datos!$AO$2,IF(BP103&gt;=86,Datos!$AO$3,IF(BP103&lt;86,Datos!$AO$4,""))))</f>
        <v/>
      </c>
      <c r="BR103" s="74" t="str">
        <f>IF(AN103="","",IF(AN103=Datos!$AP$2,Datos!$AO$2,IF(AN103=Datos!$AP$3,Datos!$AO$3,IF(AN103=Datos!$AP$4,Datos!$AO$4,""))))</f>
        <v/>
      </c>
      <c r="BS103" s="74" t="str">
        <f t="shared" si="14"/>
        <v/>
      </c>
      <c r="BT103" s="74" t="str">
        <f t="shared" si="15"/>
        <v/>
      </c>
      <c r="BU103" s="74" t="str">
        <f t="shared" si="16"/>
        <v/>
      </c>
      <c r="BV103" s="74" t="str">
        <f t="shared" si="17"/>
        <v/>
      </c>
      <c r="BW103" s="74" t="str">
        <f>IF(BV103=Datos!$AO$2,100,IF(BV103=Datos!$AO$3,50,IF(BV103=Datos!$AO$4,0,"")))</f>
        <v/>
      </c>
      <c r="BX103" s="79"/>
      <c r="BY103" s="79"/>
      <c r="BZ103" s="78"/>
    </row>
    <row r="104" spans="1:78" ht="26.25" customHeight="1">
      <c r="A104" s="10"/>
      <c r="B104" s="11"/>
      <c r="C104" s="11"/>
      <c r="D104" s="533"/>
      <c r="E104" s="533"/>
      <c r="F104" s="533"/>
      <c r="G104" s="533"/>
      <c r="H104" s="533"/>
      <c r="I104" s="533"/>
      <c r="J104" s="533"/>
      <c r="K104" s="533"/>
      <c r="L104" s="533"/>
      <c r="M104" s="533"/>
      <c r="N104" s="533"/>
      <c r="O104" s="533"/>
      <c r="P104" s="533"/>
      <c r="Q104" s="533"/>
      <c r="R104" s="533"/>
      <c r="S104" s="533"/>
      <c r="T104" s="534" t="str">
        <f t="shared" si="11"/>
        <v/>
      </c>
      <c r="U104" s="534"/>
      <c r="V104" s="534"/>
      <c r="W104" s="534"/>
      <c r="X104" s="535"/>
      <c r="Y104" s="536"/>
      <c r="Z104" s="535"/>
      <c r="AA104" s="536"/>
      <c r="AB104" s="535"/>
      <c r="AC104" s="536"/>
      <c r="AD104" s="535"/>
      <c r="AE104" s="536"/>
      <c r="AF104" s="535"/>
      <c r="AG104" s="536"/>
      <c r="AH104" s="535"/>
      <c r="AI104" s="536"/>
      <c r="AJ104" s="535"/>
      <c r="AK104" s="536"/>
      <c r="AL104" s="540" t="str">
        <f t="shared" si="12"/>
        <v/>
      </c>
      <c r="AM104" s="541"/>
      <c r="AN104" s="535"/>
      <c r="AO104" s="560"/>
      <c r="AP104" s="560"/>
      <c r="AQ104" s="536"/>
      <c r="AR104" s="540" t="str">
        <f t="shared" si="9"/>
        <v/>
      </c>
      <c r="AS104" s="541"/>
      <c r="AT104" s="540" t="str">
        <f t="shared" si="10"/>
        <v/>
      </c>
      <c r="AU104" s="542"/>
      <c r="AV104" s="541"/>
      <c r="AW104" s="564"/>
      <c r="AX104" s="565"/>
      <c r="AY104" s="566"/>
      <c r="AZ104" s="564"/>
      <c r="BA104" s="565"/>
      <c r="BB104" s="566"/>
      <c r="BC104" s="543"/>
      <c r="BD104" s="544"/>
      <c r="BE104" s="544"/>
      <c r="BF104" s="544"/>
      <c r="BG104" s="545"/>
      <c r="BI104" s="74" t="str">
        <f>IF(X104=Datos!$AH$2,15,"")</f>
        <v/>
      </c>
      <c r="BJ104" s="74" t="str">
        <f>IF(Z104=Datos!$AI$2,15,"")</f>
        <v/>
      </c>
      <c r="BK104" s="74" t="str">
        <f>IF(AB104=Datos!$AJ$2,15,"")</f>
        <v/>
      </c>
      <c r="BL104" s="74" t="str">
        <f>IF(AD104=Datos!$AK$2,15,"")</f>
        <v/>
      </c>
      <c r="BM104" s="74" t="str">
        <f>IF(AF104=Datos!$AL$2,15,"")</f>
        <v/>
      </c>
      <c r="BN104" s="74" t="str">
        <f>IF(AH104=Datos!$AM$2,15,"")</f>
        <v/>
      </c>
      <c r="BO104" s="74" t="str">
        <f>IF(AJ104=Datos!$AN$2,10,IF(AJ104=Datos!$AN$3,5,IF(AJ104=Datos!$AN$4,"","")))</f>
        <v/>
      </c>
      <c r="BP104" s="74">
        <f t="shared" si="13"/>
        <v>0</v>
      </c>
      <c r="BQ104" s="74" t="str">
        <f>IF(D104="","",IF(BP104&gt;=96,Datos!$AO$2,IF(BP104&gt;=86,Datos!$AO$3,IF(BP104&lt;86,Datos!$AO$4,""))))</f>
        <v/>
      </c>
      <c r="BR104" s="74" t="str">
        <f>IF(AN104="","",IF(AN104=Datos!$AP$2,Datos!$AO$2,IF(AN104=Datos!$AP$3,Datos!$AO$3,IF(AN104=Datos!$AP$4,Datos!$AO$4,""))))</f>
        <v/>
      </c>
      <c r="BS104" s="74" t="str">
        <f t="shared" si="14"/>
        <v/>
      </c>
      <c r="BT104" s="74" t="str">
        <f t="shared" si="15"/>
        <v/>
      </c>
      <c r="BU104" s="74" t="str">
        <f t="shared" si="16"/>
        <v/>
      </c>
      <c r="BV104" s="74" t="str">
        <f t="shared" si="17"/>
        <v/>
      </c>
      <c r="BW104" s="74" t="str">
        <f>IF(BV104=Datos!$AO$2,100,IF(BV104=Datos!$AO$3,50,IF(BV104=Datos!$AO$4,0,"")))</f>
        <v/>
      </c>
      <c r="BX104" s="79"/>
      <c r="BY104" s="79"/>
      <c r="BZ104" s="78"/>
    </row>
    <row r="105" spans="1:78" ht="26.25" customHeight="1">
      <c r="A105" s="10"/>
      <c r="B105" s="11"/>
      <c r="C105" s="11"/>
      <c r="D105" s="533"/>
      <c r="E105" s="533"/>
      <c r="F105" s="533"/>
      <c r="G105" s="533"/>
      <c r="H105" s="533"/>
      <c r="I105" s="533"/>
      <c r="J105" s="533"/>
      <c r="K105" s="533"/>
      <c r="L105" s="533"/>
      <c r="M105" s="533"/>
      <c r="N105" s="533"/>
      <c r="O105" s="533"/>
      <c r="P105" s="533"/>
      <c r="Q105" s="533"/>
      <c r="R105" s="533"/>
      <c r="S105" s="533"/>
      <c r="T105" s="534" t="str">
        <f t="shared" si="11"/>
        <v/>
      </c>
      <c r="U105" s="534"/>
      <c r="V105" s="534"/>
      <c r="W105" s="534"/>
      <c r="X105" s="535"/>
      <c r="Y105" s="536"/>
      <c r="Z105" s="535"/>
      <c r="AA105" s="536"/>
      <c r="AB105" s="535"/>
      <c r="AC105" s="536"/>
      <c r="AD105" s="535"/>
      <c r="AE105" s="536"/>
      <c r="AF105" s="535"/>
      <c r="AG105" s="536"/>
      <c r="AH105" s="535"/>
      <c r="AI105" s="536"/>
      <c r="AJ105" s="535"/>
      <c r="AK105" s="536"/>
      <c r="AL105" s="540" t="str">
        <f t="shared" si="12"/>
        <v/>
      </c>
      <c r="AM105" s="541"/>
      <c r="AN105" s="535"/>
      <c r="AO105" s="560"/>
      <c r="AP105" s="560"/>
      <c r="AQ105" s="536"/>
      <c r="AR105" s="540" t="str">
        <f t="shared" si="9"/>
        <v/>
      </c>
      <c r="AS105" s="541"/>
      <c r="AT105" s="540" t="str">
        <f t="shared" si="10"/>
        <v/>
      </c>
      <c r="AU105" s="542"/>
      <c r="AV105" s="541"/>
      <c r="AW105" s="564"/>
      <c r="AX105" s="565"/>
      <c r="AY105" s="566"/>
      <c r="AZ105" s="564"/>
      <c r="BA105" s="565"/>
      <c r="BB105" s="566"/>
      <c r="BC105" s="543"/>
      <c r="BD105" s="544"/>
      <c r="BE105" s="544"/>
      <c r="BF105" s="544"/>
      <c r="BG105" s="545"/>
      <c r="BI105" s="74" t="str">
        <f>IF(X105=Datos!$AH$2,15,"")</f>
        <v/>
      </c>
      <c r="BJ105" s="74" t="str">
        <f>IF(Z105=Datos!$AI$2,15,"")</f>
        <v/>
      </c>
      <c r="BK105" s="74" t="str">
        <f>IF(AB105=Datos!$AJ$2,15,"")</f>
        <v/>
      </c>
      <c r="BL105" s="74" t="str">
        <f>IF(AD105=Datos!$AK$2,15,"")</f>
        <v/>
      </c>
      <c r="BM105" s="74" t="str">
        <f>IF(AF105=Datos!$AL$2,15,"")</f>
        <v/>
      </c>
      <c r="BN105" s="74" t="str">
        <f>IF(AH105=Datos!$AM$2,15,"")</f>
        <v/>
      </c>
      <c r="BO105" s="74" t="str">
        <f>IF(AJ105=Datos!$AN$2,10,IF(AJ105=Datos!$AN$3,5,IF(AJ105=Datos!$AN$4,"","")))</f>
        <v/>
      </c>
      <c r="BP105" s="74">
        <f t="shared" si="13"/>
        <v>0</v>
      </c>
      <c r="BQ105" s="74" t="str">
        <f>IF(D105="","",IF(BP105&gt;=96,Datos!$AO$2,IF(BP105&gt;=86,Datos!$AO$3,IF(BP105&lt;86,Datos!$AO$4,""))))</f>
        <v/>
      </c>
      <c r="BR105" s="74" t="str">
        <f>IF(AN105="","",IF(AN105=Datos!$AP$2,Datos!$AO$2,IF(AN105=Datos!$AP$3,Datos!$AO$3,IF(AN105=Datos!$AP$4,Datos!$AO$4,""))))</f>
        <v/>
      </c>
      <c r="BS105" s="74" t="str">
        <f t="shared" si="14"/>
        <v/>
      </c>
      <c r="BT105" s="74" t="str">
        <f t="shared" si="15"/>
        <v/>
      </c>
      <c r="BU105" s="74" t="str">
        <f t="shared" si="16"/>
        <v/>
      </c>
      <c r="BV105" s="74" t="str">
        <f t="shared" si="17"/>
        <v/>
      </c>
      <c r="BW105" s="74" t="str">
        <f>IF(BV105=Datos!$AO$2,100,IF(BV105=Datos!$AO$3,50,IF(BV105=Datos!$AO$4,0,"")))</f>
        <v/>
      </c>
      <c r="BX105" s="79"/>
      <c r="BY105" s="79"/>
      <c r="BZ105" s="78"/>
    </row>
    <row r="106" spans="1:78" ht="26.25" customHeight="1">
      <c r="A106" s="10"/>
      <c r="B106" s="11"/>
      <c r="C106" s="11"/>
      <c r="D106" s="533"/>
      <c r="E106" s="533"/>
      <c r="F106" s="533"/>
      <c r="G106" s="533"/>
      <c r="H106" s="533"/>
      <c r="I106" s="533"/>
      <c r="J106" s="533"/>
      <c r="K106" s="533"/>
      <c r="L106" s="533"/>
      <c r="M106" s="533"/>
      <c r="N106" s="533"/>
      <c r="O106" s="533"/>
      <c r="P106" s="533"/>
      <c r="Q106" s="533"/>
      <c r="R106" s="533"/>
      <c r="S106" s="533"/>
      <c r="T106" s="534" t="str">
        <f t="shared" si="11"/>
        <v/>
      </c>
      <c r="U106" s="534"/>
      <c r="V106" s="534"/>
      <c r="W106" s="534"/>
      <c r="X106" s="535"/>
      <c r="Y106" s="536"/>
      <c r="Z106" s="535"/>
      <c r="AA106" s="536"/>
      <c r="AB106" s="535"/>
      <c r="AC106" s="536"/>
      <c r="AD106" s="535"/>
      <c r="AE106" s="536"/>
      <c r="AF106" s="535"/>
      <c r="AG106" s="536"/>
      <c r="AH106" s="535"/>
      <c r="AI106" s="536"/>
      <c r="AJ106" s="535"/>
      <c r="AK106" s="536"/>
      <c r="AL106" s="540" t="str">
        <f t="shared" si="12"/>
        <v/>
      </c>
      <c r="AM106" s="541"/>
      <c r="AN106" s="535"/>
      <c r="AO106" s="560"/>
      <c r="AP106" s="560"/>
      <c r="AQ106" s="536"/>
      <c r="AR106" s="540" t="str">
        <f t="shared" si="9"/>
        <v/>
      </c>
      <c r="AS106" s="541"/>
      <c r="AT106" s="540" t="str">
        <f t="shared" si="10"/>
        <v/>
      </c>
      <c r="AU106" s="542"/>
      <c r="AV106" s="541"/>
      <c r="AW106" s="564"/>
      <c r="AX106" s="565"/>
      <c r="AY106" s="566"/>
      <c r="AZ106" s="564"/>
      <c r="BA106" s="565"/>
      <c r="BB106" s="566"/>
      <c r="BC106" s="543"/>
      <c r="BD106" s="544"/>
      <c r="BE106" s="544"/>
      <c r="BF106" s="544"/>
      <c r="BG106" s="545"/>
      <c r="BI106" s="74" t="str">
        <f>IF(X106=Datos!$AH$2,15,"")</f>
        <v/>
      </c>
      <c r="BJ106" s="74" t="str">
        <f>IF(Z106=Datos!$AI$2,15,"")</f>
        <v/>
      </c>
      <c r="BK106" s="74" t="str">
        <f>IF(AB106=Datos!$AJ$2,15,"")</f>
        <v/>
      </c>
      <c r="BL106" s="74" t="str">
        <f>IF(AD106=Datos!$AK$2,15,"")</f>
        <v/>
      </c>
      <c r="BM106" s="74" t="str">
        <f>IF(AF106=Datos!$AL$2,15,"")</f>
        <v/>
      </c>
      <c r="BN106" s="74" t="str">
        <f>IF(AH106=Datos!$AM$2,15,"")</f>
        <v/>
      </c>
      <c r="BO106" s="74" t="str">
        <f>IF(AJ106=Datos!$AN$2,10,IF(AJ106=Datos!$AN$3,5,IF(AJ106=Datos!$AN$4,"","")))</f>
        <v/>
      </c>
      <c r="BP106" s="74">
        <f t="shared" si="13"/>
        <v>0</v>
      </c>
      <c r="BQ106" s="74" t="str">
        <f>IF(D106="","",IF(BP106&gt;=96,Datos!$AO$2,IF(BP106&gt;=86,Datos!$AO$3,IF(BP106&lt;86,Datos!$AO$4,""))))</f>
        <v/>
      </c>
      <c r="BR106" s="74" t="str">
        <f>IF(AN106="","",IF(AN106=Datos!$AP$2,Datos!$AO$2,IF(AN106=Datos!$AP$3,Datos!$AO$3,IF(AN106=Datos!$AP$4,Datos!$AO$4,""))))</f>
        <v/>
      </c>
      <c r="BS106" s="74" t="str">
        <f t="shared" si="14"/>
        <v/>
      </c>
      <c r="BT106" s="74" t="str">
        <f t="shared" si="15"/>
        <v/>
      </c>
      <c r="BU106" s="74" t="str">
        <f t="shared" si="16"/>
        <v/>
      </c>
      <c r="BV106" s="74" t="str">
        <f t="shared" si="17"/>
        <v/>
      </c>
      <c r="BW106" s="74" t="str">
        <f>IF(BV106=Datos!$AO$2,100,IF(BV106=Datos!$AO$3,50,IF(BV106=Datos!$AO$4,0,"")))</f>
        <v/>
      </c>
      <c r="BX106" s="79"/>
      <c r="BY106" s="79"/>
      <c r="BZ106" s="78"/>
    </row>
    <row r="107" spans="1:78" ht="26.25" customHeight="1">
      <c r="A107" s="10"/>
      <c r="B107" s="11"/>
      <c r="C107" s="11"/>
      <c r="D107" s="533"/>
      <c r="E107" s="533"/>
      <c r="F107" s="533"/>
      <c r="G107" s="533"/>
      <c r="H107" s="533"/>
      <c r="I107" s="533"/>
      <c r="J107" s="533"/>
      <c r="K107" s="533"/>
      <c r="L107" s="533"/>
      <c r="M107" s="533"/>
      <c r="N107" s="533"/>
      <c r="O107" s="533"/>
      <c r="P107" s="533"/>
      <c r="Q107" s="533"/>
      <c r="R107" s="533"/>
      <c r="S107" s="533"/>
      <c r="T107" s="534" t="str">
        <f t="shared" si="11"/>
        <v/>
      </c>
      <c r="U107" s="534"/>
      <c r="V107" s="534"/>
      <c r="W107" s="534"/>
      <c r="X107" s="535"/>
      <c r="Y107" s="536"/>
      <c r="Z107" s="535"/>
      <c r="AA107" s="536"/>
      <c r="AB107" s="535"/>
      <c r="AC107" s="536"/>
      <c r="AD107" s="535"/>
      <c r="AE107" s="536"/>
      <c r="AF107" s="535"/>
      <c r="AG107" s="536"/>
      <c r="AH107" s="535"/>
      <c r="AI107" s="536"/>
      <c r="AJ107" s="535"/>
      <c r="AK107" s="536"/>
      <c r="AL107" s="540" t="str">
        <f t="shared" si="12"/>
        <v/>
      </c>
      <c r="AM107" s="541"/>
      <c r="AN107" s="535"/>
      <c r="AO107" s="560"/>
      <c r="AP107" s="560"/>
      <c r="AQ107" s="536"/>
      <c r="AR107" s="540" t="str">
        <f t="shared" si="9"/>
        <v/>
      </c>
      <c r="AS107" s="541"/>
      <c r="AT107" s="540" t="str">
        <f t="shared" si="10"/>
        <v/>
      </c>
      <c r="AU107" s="542"/>
      <c r="AV107" s="541"/>
      <c r="AW107" s="564"/>
      <c r="AX107" s="565"/>
      <c r="AY107" s="566"/>
      <c r="AZ107" s="564"/>
      <c r="BA107" s="565"/>
      <c r="BB107" s="566"/>
      <c r="BC107" s="543"/>
      <c r="BD107" s="544"/>
      <c r="BE107" s="544"/>
      <c r="BF107" s="544"/>
      <c r="BG107" s="545"/>
      <c r="BI107" s="74" t="str">
        <f>IF(X107=Datos!$AH$2,15,"")</f>
        <v/>
      </c>
      <c r="BJ107" s="74" t="str">
        <f>IF(Z107=Datos!$AI$2,15,"")</f>
        <v/>
      </c>
      <c r="BK107" s="74" t="str">
        <f>IF(AB107=Datos!$AJ$2,15,"")</f>
        <v/>
      </c>
      <c r="BL107" s="74" t="str">
        <f>IF(AD107=Datos!$AK$2,15,"")</f>
        <v/>
      </c>
      <c r="BM107" s="74" t="str">
        <f>IF(AF107=Datos!$AL$2,15,"")</f>
        <v/>
      </c>
      <c r="BN107" s="74" t="str">
        <f>IF(AH107=Datos!$AM$2,15,"")</f>
        <v/>
      </c>
      <c r="BO107" s="74" t="str">
        <f>IF(AJ107=Datos!$AN$2,10,IF(AJ107=Datos!$AN$3,5,IF(AJ107=Datos!$AN$4,"","")))</f>
        <v/>
      </c>
      <c r="BP107" s="74">
        <f t="shared" si="13"/>
        <v>0</v>
      </c>
      <c r="BQ107" s="74" t="str">
        <f>IF(D107="","",IF(BP107&gt;=96,Datos!$AO$2,IF(BP107&gt;=86,Datos!$AO$3,IF(BP107&lt;86,Datos!$AO$4,""))))</f>
        <v/>
      </c>
      <c r="BR107" s="74" t="str">
        <f>IF(AN107="","",IF(AN107=Datos!$AP$2,Datos!$AO$2,IF(AN107=Datos!$AP$3,Datos!$AO$3,IF(AN107=Datos!$AP$4,Datos!$AO$4,""))))</f>
        <v/>
      </c>
      <c r="BS107" s="74" t="str">
        <f t="shared" si="14"/>
        <v/>
      </c>
      <c r="BT107" s="74" t="str">
        <f t="shared" si="15"/>
        <v/>
      </c>
      <c r="BU107" s="74" t="str">
        <f t="shared" si="16"/>
        <v/>
      </c>
      <c r="BV107" s="74" t="str">
        <f t="shared" si="17"/>
        <v/>
      </c>
      <c r="BW107" s="74" t="str">
        <f>IF(BV107=Datos!$AO$2,100,IF(BV107=Datos!$AO$3,50,IF(BV107=Datos!$AO$4,0,"")))</f>
        <v/>
      </c>
      <c r="BX107" s="79"/>
      <c r="BY107" s="79"/>
      <c r="BZ107" s="78"/>
    </row>
    <row r="108" spans="1:78" ht="26.25" customHeight="1">
      <c r="A108" s="10"/>
      <c r="B108" s="11"/>
      <c r="C108" s="11"/>
      <c r="D108" s="533"/>
      <c r="E108" s="533"/>
      <c r="F108" s="533"/>
      <c r="G108" s="533"/>
      <c r="H108" s="533"/>
      <c r="I108" s="533"/>
      <c r="J108" s="533"/>
      <c r="K108" s="533"/>
      <c r="L108" s="533"/>
      <c r="M108" s="533"/>
      <c r="N108" s="533"/>
      <c r="O108" s="533"/>
      <c r="P108" s="533"/>
      <c r="Q108" s="533"/>
      <c r="R108" s="533"/>
      <c r="S108" s="533"/>
      <c r="T108" s="534" t="str">
        <f t="shared" si="11"/>
        <v/>
      </c>
      <c r="U108" s="534"/>
      <c r="V108" s="534"/>
      <c r="W108" s="534"/>
      <c r="X108" s="535"/>
      <c r="Y108" s="536"/>
      <c r="Z108" s="535"/>
      <c r="AA108" s="536"/>
      <c r="AB108" s="535"/>
      <c r="AC108" s="536"/>
      <c r="AD108" s="535"/>
      <c r="AE108" s="536"/>
      <c r="AF108" s="535"/>
      <c r="AG108" s="536"/>
      <c r="AH108" s="535"/>
      <c r="AI108" s="536"/>
      <c r="AJ108" s="535"/>
      <c r="AK108" s="536"/>
      <c r="AL108" s="540" t="str">
        <f t="shared" si="12"/>
        <v/>
      </c>
      <c r="AM108" s="541"/>
      <c r="AN108" s="535"/>
      <c r="AO108" s="560"/>
      <c r="AP108" s="560"/>
      <c r="AQ108" s="536"/>
      <c r="AR108" s="540" t="str">
        <f t="shared" si="9"/>
        <v/>
      </c>
      <c r="AS108" s="541"/>
      <c r="AT108" s="540" t="str">
        <f t="shared" si="10"/>
        <v/>
      </c>
      <c r="AU108" s="542"/>
      <c r="AV108" s="541"/>
      <c r="AW108" s="564"/>
      <c r="AX108" s="565"/>
      <c r="AY108" s="566"/>
      <c r="AZ108" s="564"/>
      <c r="BA108" s="565"/>
      <c r="BB108" s="566"/>
      <c r="BC108" s="543"/>
      <c r="BD108" s="544"/>
      <c r="BE108" s="544"/>
      <c r="BF108" s="544"/>
      <c r="BG108" s="545"/>
      <c r="BI108" s="74" t="str">
        <f>IF(X108=Datos!$AH$2,15,"")</f>
        <v/>
      </c>
      <c r="BJ108" s="74" t="str">
        <f>IF(Z108=Datos!$AI$2,15,"")</f>
        <v/>
      </c>
      <c r="BK108" s="74" t="str">
        <f>IF(AB108=Datos!$AJ$2,15,"")</f>
        <v/>
      </c>
      <c r="BL108" s="74" t="str">
        <f>IF(AD108=Datos!$AK$2,15,"")</f>
        <v/>
      </c>
      <c r="BM108" s="74" t="str">
        <f>IF(AF108=Datos!$AL$2,15,"")</f>
        <v/>
      </c>
      <c r="BN108" s="74" t="str">
        <f>IF(AH108=Datos!$AM$2,15,"")</f>
        <v/>
      </c>
      <c r="BO108" s="74" t="str">
        <f>IF(AJ108=Datos!$AN$2,10,IF(AJ108=Datos!$AN$3,5,IF(AJ108=Datos!$AN$4,"","")))</f>
        <v/>
      </c>
      <c r="BP108" s="74">
        <f t="shared" si="13"/>
        <v>0</v>
      </c>
      <c r="BQ108" s="74" t="str">
        <f>IF(D108="","",IF(BP108&gt;=96,Datos!$AO$2,IF(BP108&gt;=86,Datos!$AO$3,IF(BP108&lt;86,Datos!$AO$4,""))))</f>
        <v/>
      </c>
      <c r="BR108" s="74" t="str">
        <f>IF(AN108="","",IF(AN108=Datos!$AP$2,Datos!$AO$2,IF(AN108=Datos!$AP$3,Datos!$AO$3,IF(AN108=Datos!$AP$4,Datos!$AO$4,""))))</f>
        <v/>
      </c>
      <c r="BS108" s="74" t="str">
        <f t="shared" si="14"/>
        <v/>
      </c>
      <c r="BT108" s="74" t="str">
        <f t="shared" si="15"/>
        <v/>
      </c>
      <c r="BU108" s="74" t="str">
        <f t="shared" si="16"/>
        <v/>
      </c>
      <c r="BV108" s="74" t="str">
        <f t="shared" si="17"/>
        <v/>
      </c>
      <c r="BW108" s="74" t="str">
        <f>IF(BV108=Datos!$AO$2,100,IF(BV108=Datos!$AO$3,50,IF(BV108=Datos!$AO$4,0,"")))</f>
        <v/>
      </c>
      <c r="BX108" s="79"/>
      <c r="BY108" s="79"/>
      <c r="BZ108" s="78"/>
    </row>
    <row r="109" spans="1:78" ht="26.25" customHeight="1">
      <c r="A109" s="10"/>
      <c r="B109" s="11"/>
      <c r="C109" s="11"/>
      <c r="D109" s="533"/>
      <c r="E109" s="533"/>
      <c r="F109" s="533"/>
      <c r="G109" s="533"/>
      <c r="H109" s="533"/>
      <c r="I109" s="533"/>
      <c r="J109" s="533"/>
      <c r="K109" s="533"/>
      <c r="L109" s="533"/>
      <c r="M109" s="533"/>
      <c r="N109" s="533"/>
      <c r="O109" s="533"/>
      <c r="P109" s="533"/>
      <c r="Q109" s="533"/>
      <c r="R109" s="533"/>
      <c r="S109" s="533"/>
      <c r="T109" s="534" t="str">
        <f t="shared" si="11"/>
        <v/>
      </c>
      <c r="U109" s="534"/>
      <c r="V109" s="534"/>
      <c r="W109" s="534"/>
      <c r="X109" s="535"/>
      <c r="Y109" s="536"/>
      <c r="Z109" s="535"/>
      <c r="AA109" s="536"/>
      <c r="AB109" s="535"/>
      <c r="AC109" s="536"/>
      <c r="AD109" s="535"/>
      <c r="AE109" s="536"/>
      <c r="AF109" s="535"/>
      <c r="AG109" s="536"/>
      <c r="AH109" s="535"/>
      <c r="AI109" s="536"/>
      <c r="AJ109" s="535"/>
      <c r="AK109" s="536"/>
      <c r="AL109" s="540" t="str">
        <f t="shared" si="12"/>
        <v/>
      </c>
      <c r="AM109" s="541"/>
      <c r="AN109" s="535"/>
      <c r="AO109" s="560"/>
      <c r="AP109" s="560"/>
      <c r="AQ109" s="536"/>
      <c r="AR109" s="540" t="str">
        <f t="shared" si="9"/>
        <v/>
      </c>
      <c r="AS109" s="541"/>
      <c r="AT109" s="540" t="str">
        <f t="shared" si="10"/>
        <v/>
      </c>
      <c r="AU109" s="542"/>
      <c r="AV109" s="541"/>
      <c r="AW109" s="564"/>
      <c r="AX109" s="565"/>
      <c r="AY109" s="566"/>
      <c r="AZ109" s="564"/>
      <c r="BA109" s="565"/>
      <c r="BB109" s="566"/>
      <c r="BC109" s="543"/>
      <c r="BD109" s="544"/>
      <c r="BE109" s="544"/>
      <c r="BF109" s="544"/>
      <c r="BG109" s="545"/>
      <c r="BI109" s="74" t="str">
        <f>IF(X109=Datos!$AH$2,15,"")</f>
        <v/>
      </c>
      <c r="BJ109" s="74" t="str">
        <f>IF(Z109=Datos!$AI$2,15,"")</f>
        <v/>
      </c>
      <c r="BK109" s="74" t="str">
        <f>IF(AB109=Datos!$AJ$2,15,"")</f>
        <v/>
      </c>
      <c r="BL109" s="74" t="str">
        <f>IF(AD109=Datos!$AK$2,15,"")</f>
        <v/>
      </c>
      <c r="BM109" s="74" t="str">
        <f>IF(AF109=Datos!$AL$2,15,"")</f>
        <v/>
      </c>
      <c r="BN109" s="74" t="str">
        <f>IF(AH109=Datos!$AM$2,15,"")</f>
        <v/>
      </c>
      <c r="BO109" s="74" t="str">
        <f>IF(AJ109=Datos!$AN$2,10,IF(AJ109=Datos!$AN$3,5,IF(AJ109=Datos!$AN$4,"","")))</f>
        <v/>
      </c>
      <c r="BP109" s="74">
        <f t="shared" si="13"/>
        <v>0</v>
      </c>
      <c r="BQ109" s="74" t="str">
        <f>IF(D109="","",IF(BP109&gt;=96,Datos!$AO$2,IF(BP109&gt;=86,Datos!$AO$3,IF(BP109&lt;86,Datos!$AO$4,""))))</f>
        <v/>
      </c>
      <c r="BR109" s="74" t="str">
        <f>IF(AN109="","",IF(AN109=Datos!$AP$2,Datos!$AO$2,IF(AN109=Datos!$AP$3,Datos!$AO$3,IF(AN109=Datos!$AP$4,Datos!$AO$4,""))))</f>
        <v/>
      </c>
      <c r="BS109" s="74" t="str">
        <f t="shared" si="14"/>
        <v/>
      </c>
      <c r="BT109" s="74" t="str">
        <f t="shared" si="15"/>
        <v/>
      </c>
      <c r="BU109" s="74" t="str">
        <f t="shared" si="16"/>
        <v/>
      </c>
      <c r="BV109" s="74" t="str">
        <f t="shared" si="17"/>
        <v/>
      </c>
      <c r="BW109" s="74" t="str">
        <f>IF(BV109=Datos!$AO$2,100,IF(BV109=Datos!$AO$3,50,IF(BV109=Datos!$AO$4,0,"")))</f>
        <v/>
      </c>
      <c r="BX109" s="79"/>
      <c r="BY109" s="79"/>
      <c r="BZ109" s="78"/>
    </row>
    <row r="110" spans="1:78" ht="26.25" customHeight="1">
      <c r="A110" s="10"/>
      <c r="B110" s="11"/>
      <c r="C110" s="11"/>
      <c r="D110" s="533"/>
      <c r="E110" s="533"/>
      <c r="F110" s="533"/>
      <c r="G110" s="533"/>
      <c r="H110" s="533"/>
      <c r="I110" s="533"/>
      <c r="J110" s="533"/>
      <c r="K110" s="533"/>
      <c r="L110" s="533"/>
      <c r="M110" s="533"/>
      <c r="N110" s="533"/>
      <c r="O110" s="533"/>
      <c r="P110" s="533"/>
      <c r="Q110" s="533"/>
      <c r="R110" s="533"/>
      <c r="S110" s="533"/>
      <c r="T110" s="534" t="str">
        <f t="shared" si="11"/>
        <v/>
      </c>
      <c r="U110" s="534"/>
      <c r="V110" s="534"/>
      <c r="W110" s="534"/>
      <c r="X110" s="535"/>
      <c r="Y110" s="536"/>
      <c r="Z110" s="535"/>
      <c r="AA110" s="536"/>
      <c r="AB110" s="535"/>
      <c r="AC110" s="536"/>
      <c r="AD110" s="535"/>
      <c r="AE110" s="536"/>
      <c r="AF110" s="535"/>
      <c r="AG110" s="536"/>
      <c r="AH110" s="535"/>
      <c r="AI110" s="536"/>
      <c r="AJ110" s="535"/>
      <c r="AK110" s="536"/>
      <c r="AL110" s="540" t="str">
        <f t="shared" si="12"/>
        <v/>
      </c>
      <c r="AM110" s="541"/>
      <c r="AN110" s="535"/>
      <c r="AO110" s="560"/>
      <c r="AP110" s="560"/>
      <c r="AQ110" s="536"/>
      <c r="AR110" s="540" t="str">
        <f t="shared" si="9"/>
        <v/>
      </c>
      <c r="AS110" s="541"/>
      <c r="AT110" s="540" t="str">
        <f t="shared" si="10"/>
        <v/>
      </c>
      <c r="AU110" s="542"/>
      <c r="AV110" s="541"/>
      <c r="AW110" s="567"/>
      <c r="AX110" s="568"/>
      <c r="AY110" s="569"/>
      <c r="AZ110" s="567"/>
      <c r="BA110" s="568"/>
      <c r="BB110" s="569"/>
      <c r="BC110" s="543"/>
      <c r="BD110" s="544"/>
      <c r="BE110" s="544"/>
      <c r="BF110" s="544"/>
      <c r="BG110" s="545"/>
      <c r="BI110" s="74" t="str">
        <f>IF(X110=Datos!$AH$2,15,"")</f>
        <v/>
      </c>
      <c r="BJ110" s="74" t="str">
        <f>IF(Z110=Datos!$AI$2,15,"")</f>
        <v/>
      </c>
      <c r="BK110" s="74" t="str">
        <f>IF(AB110=Datos!$AJ$2,15,"")</f>
        <v/>
      </c>
      <c r="BL110" s="74" t="str">
        <f>IF(AD110=Datos!$AK$2,15,"")</f>
        <v/>
      </c>
      <c r="BM110" s="74" t="str">
        <f>IF(AF110=Datos!$AL$2,15,"")</f>
        <v/>
      </c>
      <c r="BN110" s="74" t="str">
        <f>IF(AH110=Datos!$AM$2,15,"")</f>
        <v/>
      </c>
      <c r="BO110" s="74" t="str">
        <f>IF(AJ110=Datos!$AN$2,10,IF(AJ110=Datos!$AN$3,5,IF(AJ110=Datos!$AN$4,"","")))</f>
        <v/>
      </c>
      <c r="BP110" s="74">
        <f t="shared" si="13"/>
        <v>0</v>
      </c>
      <c r="BQ110" s="74" t="str">
        <f>IF(D110="","",IF(BP110&gt;=96,Datos!$AO$2,IF(BP110&gt;=86,Datos!$AO$3,IF(BP110&lt;86,Datos!$AO$4,""))))</f>
        <v/>
      </c>
      <c r="BR110" s="74" t="str">
        <f>IF(AN110="","",IF(AN110=Datos!$AP$2,Datos!$AO$2,IF(AN110=Datos!$AP$3,Datos!$AO$3,IF(AN110=Datos!$AP$4,Datos!$AO$4,""))))</f>
        <v/>
      </c>
      <c r="BS110" s="74" t="str">
        <f t="shared" si="14"/>
        <v/>
      </c>
      <c r="BT110" s="74" t="str">
        <f t="shared" si="15"/>
        <v/>
      </c>
      <c r="BU110" s="74" t="str">
        <f t="shared" si="16"/>
        <v/>
      </c>
      <c r="BV110" s="74" t="str">
        <f t="shared" si="17"/>
        <v/>
      </c>
      <c r="BW110" s="74" t="str">
        <f>IF(BV110=Datos!$AO$2,100,IF(BV110=Datos!$AO$3,50,IF(BV110=Datos!$AO$4,0,"")))</f>
        <v/>
      </c>
      <c r="BX110" s="79"/>
      <c r="BY110" s="79"/>
      <c r="BZ110" s="78"/>
    </row>
    <row r="111" spans="1:78" ht="15" customHeight="1">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27"/>
      <c r="BG111" s="13"/>
      <c r="BI111" s="73"/>
      <c r="BJ111" s="73"/>
      <c r="BK111" s="73"/>
      <c r="BL111" s="73"/>
      <c r="BM111" s="73"/>
      <c r="BN111" s="73"/>
      <c r="BO111" s="73" t="s">
        <v>79</v>
      </c>
      <c r="BP111" s="73">
        <f>IF(COUNTA(D101:D110)=0,0,SUM(BP101:BP110)/(COUNTA(D101:D110)))</f>
        <v>0</v>
      </c>
      <c r="BV111" s="74" t="s">
        <v>254</v>
      </c>
      <c r="BW111" s="74">
        <f>IF(COUNTA(D101:D110)=0,0,SUM(BW101:BW110)/(COUNTA(D101:S110)))</f>
        <v>0</v>
      </c>
      <c r="BX111" s="77" t="str">
        <f>IF(BW111="","",IF(BW111=100,Datos!$AO$2,IF(BW111&gt;=50,Datos!$AO$3,Datos!$AO$4)))</f>
        <v>Débil</v>
      </c>
      <c r="BY111" s="77" t="str">
        <f>IF(AZ101="","",AZ101)</f>
        <v/>
      </c>
      <c r="BZ111" s="77" t="str">
        <f>IF(OR(BX111="",BY111=""),"",IF($AK$12=1,0,IF(AND(BX111=Datos!$AO$2,BY111=Datos!$AR$2),2,IF(AND(BX111=Datos!$AO$2,BY111=Datos!$AR$3),1,IF(AND(BX111=Datos!$AO$2,BY111=Datos!$AR$4),0,IF(AND(BX111=Datos!$AO$3,BY111=Datos!$AR$2),1,IF(AND(BX111=Datos!$AO$3,BY111=Datos!$AR$3),0,IF(AND(BX111=Datos!$AO$3,BY111=Datos!$AR$4),0,IF(BX111=Datos!$AO$4,0,"")))))))))</f>
        <v/>
      </c>
    </row>
    <row r="112" spans="1:78" ht="15" customHeight="1" thickBot="1">
      <c r="A112" s="3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8"/>
    </row>
    <row r="113" spans="1:73" ht="32.25" customHeight="1" thickBot="1">
      <c r="A113" s="546" t="str">
        <f>IF(AK12=Datos!$A$6,"VALORACIÓN DE LA OPORTUNIDAD","VALORACIÓN DEL RIESGO")</f>
        <v>VALORACIÓN DEL RIESGO</v>
      </c>
      <c r="B113" s="547"/>
      <c r="C113" s="547"/>
      <c r="D113" s="547"/>
      <c r="E113" s="547"/>
      <c r="F113" s="547"/>
      <c r="G113" s="547"/>
      <c r="H113" s="547"/>
      <c r="I113" s="547"/>
      <c r="J113" s="548"/>
      <c r="K113" s="20"/>
      <c r="L113" s="20"/>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9"/>
      <c r="BO113" s="6" t="s">
        <v>79</v>
      </c>
      <c r="BP113" s="6">
        <f>IF(COUNTA(D101:S110)=0,0,SUM(BP101:BP105)/(COUNTA(D101:S110)))</f>
        <v>0</v>
      </c>
    </row>
    <row r="114" spans="1:73" ht="27" customHeight="1">
      <c r="A114" s="41"/>
      <c r="B114" s="130"/>
      <c r="C114" s="130"/>
      <c r="D114" s="130"/>
      <c r="E114" s="130"/>
      <c r="F114" s="130"/>
      <c r="G114" s="130"/>
      <c r="H114" s="130"/>
      <c r="I114" s="130"/>
      <c r="J114" s="130"/>
      <c r="K114" s="12"/>
      <c r="L114" s="12"/>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3"/>
    </row>
    <row r="115" spans="1:73" ht="21" customHeight="1">
      <c r="A115" s="41"/>
      <c r="B115" s="130"/>
      <c r="C115" s="130"/>
      <c r="D115" s="130"/>
      <c r="E115" s="130"/>
      <c r="F115" s="130"/>
      <c r="G115" s="130"/>
      <c r="H115" s="130"/>
      <c r="I115" s="130"/>
      <c r="J115" s="130"/>
      <c r="K115" s="12"/>
      <c r="L115" s="12"/>
      <c r="M115" s="11"/>
      <c r="N115" s="11"/>
      <c r="O115" s="11"/>
      <c r="P115" s="11"/>
      <c r="Q115" s="11"/>
      <c r="R115" s="11"/>
      <c r="S115" s="11"/>
      <c r="T115" s="11"/>
      <c r="U115" s="549" t="str">
        <f>IF(AK12=Datos!$A$6,"Número máximo de cuadrantes a aumentar","Número máximo de cuadrantes a disminuir")</f>
        <v>Número máximo de cuadrantes a disminuir</v>
      </c>
      <c r="V115" s="550"/>
      <c r="W115" s="551"/>
      <c r="X115" s="551"/>
      <c r="Y115" s="551"/>
      <c r="Z115" s="551"/>
      <c r="AA115" s="551"/>
      <c r="AB115" s="551"/>
      <c r="AC115" s="551"/>
      <c r="AD115" s="551"/>
      <c r="AE115" s="551"/>
      <c r="AF115" s="551"/>
      <c r="AG115" s="551"/>
      <c r="AH115" s="551"/>
      <c r="AI115" s="551"/>
      <c r="AJ115" s="551"/>
      <c r="AK115" s="552"/>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3"/>
    </row>
    <row r="116" spans="1:73">
      <c r="A116" s="41"/>
      <c r="B116" s="130"/>
      <c r="C116" s="130"/>
      <c r="D116" s="130"/>
      <c r="E116" s="130"/>
      <c r="F116" s="130"/>
      <c r="G116" s="130"/>
      <c r="H116" s="130"/>
      <c r="I116" s="130"/>
      <c r="J116" s="130"/>
      <c r="K116" s="12"/>
      <c r="L116" s="12"/>
      <c r="M116" s="11"/>
      <c r="N116" s="11"/>
      <c r="O116" s="11"/>
      <c r="P116" s="11"/>
      <c r="Q116" s="11"/>
      <c r="R116" s="11"/>
      <c r="S116" s="11"/>
      <c r="T116" s="11"/>
      <c r="U116" s="553" t="s">
        <v>72</v>
      </c>
      <c r="V116" s="554"/>
      <c r="W116" s="554"/>
      <c r="X116" s="554"/>
      <c r="Y116" s="554"/>
      <c r="Z116" s="555">
        <f>IF(COUNTA(D86:D95)=0,0,IF(BZ96=0,0,BZ96))</f>
        <v>0</v>
      </c>
      <c r="AA116" s="556"/>
      <c r="AB116" s="11"/>
      <c r="AC116" s="11"/>
      <c r="AD116" s="11"/>
      <c r="AE116" s="557" t="s">
        <v>71</v>
      </c>
      <c r="AF116" s="557"/>
      <c r="AG116" s="557"/>
      <c r="AH116" s="557"/>
      <c r="AI116" s="558"/>
      <c r="AJ116" s="559">
        <f>IF(COUNTA(D101:D110)=0,0,IF(BZ111=0,0,BZ111))</f>
        <v>0</v>
      </c>
      <c r="AK116" s="559"/>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3"/>
    </row>
    <row r="117" spans="1:73">
      <c r="A117" s="41"/>
      <c r="B117" s="130"/>
      <c r="C117" s="130"/>
      <c r="D117" s="130"/>
      <c r="E117" s="130"/>
      <c r="F117" s="130"/>
      <c r="G117" s="130"/>
      <c r="H117" s="130"/>
      <c r="I117" s="130"/>
      <c r="J117" s="130"/>
      <c r="K117" s="12"/>
      <c r="L117" s="12"/>
      <c r="M117" s="11"/>
      <c r="N117" s="11"/>
      <c r="O117" s="11"/>
      <c r="P117" s="11"/>
      <c r="Q117" s="11"/>
      <c r="R117" s="11"/>
      <c r="S117" s="11"/>
      <c r="T117" s="11"/>
      <c r="U117" s="42"/>
      <c r="V117" s="42"/>
      <c r="W117" s="42"/>
      <c r="X117" s="42"/>
      <c r="Y117" s="42"/>
      <c r="Z117" s="43"/>
      <c r="AA117" s="43"/>
      <c r="AB117" s="11"/>
      <c r="AC117" s="11"/>
      <c r="AD117" s="11"/>
      <c r="AE117" s="43"/>
      <c r="AF117" s="43"/>
      <c r="AG117" s="43"/>
      <c r="AH117" s="43"/>
      <c r="AI117" s="43"/>
      <c r="AJ117" s="43"/>
      <c r="AK117" s="43"/>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3"/>
    </row>
    <row r="118" spans="1:73" ht="14.45" customHeight="1">
      <c r="A118" s="41"/>
      <c r="B118" s="130"/>
      <c r="C118" s="130"/>
      <c r="D118" s="130"/>
      <c r="E118" s="130"/>
      <c r="F118" s="130"/>
      <c r="G118" s="130"/>
      <c r="H118" s="130"/>
      <c r="I118" s="130"/>
      <c r="J118" s="130"/>
      <c r="K118" s="12"/>
      <c r="L118" s="12"/>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3"/>
    </row>
    <row r="119" spans="1:73">
      <c r="A119" s="41"/>
      <c r="B119" s="130"/>
      <c r="C119" s="130"/>
      <c r="D119" s="130"/>
      <c r="E119" s="130"/>
      <c r="F119" s="130"/>
      <c r="G119" s="130"/>
      <c r="H119" s="130"/>
      <c r="I119" s="130"/>
      <c r="J119" s="130"/>
      <c r="K119" s="12"/>
      <c r="L119" s="12"/>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3"/>
    </row>
    <row r="120" spans="1:73" ht="14.45" customHeight="1">
      <c r="A120" s="1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530" t="s">
        <v>50</v>
      </c>
      <c r="AA120" s="530"/>
      <c r="AB120" s="530"/>
      <c r="AC120" s="530"/>
      <c r="AD120" s="530"/>
      <c r="AE120" s="530"/>
      <c r="AF120" s="530"/>
      <c r="AG120" s="530"/>
      <c r="AH120" s="530"/>
      <c r="AI120" s="530"/>
      <c r="AJ120" s="530"/>
      <c r="AK120" s="530"/>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3"/>
      <c r="BK120" s="531" t="s">
        <v>122</v>
      </c>
      <c r="BL120" s="531"/>
      <c r="BM120" s="531"/>
    </row>
    <row r="121" spans="1:73" ht="14.45" customHeight="1">
      <c r="A121" s="10"/>
      <c r="B121" s="11"/>
      <c r="C121" s="11"/>
      <c r="D121" s="532" t="s">
        <v>51</v>
      </c>
      <c r="E121" s="532"/>
      <c r="F121" s="532"/>
      <c r="G121" s="532"/>
      <c r="H121" s="11"/>
      <c r="I121" s="11"/>
      <c r="J121" s="11"/>
      <c r="K121" s="11"/>
      <c r="L121" s="11"/>
      <c r="M121" s="11"/>
      <c r="N121" s="11"/>
      <c r="O121" s="11"/>
      <c r="P121" s="11"/>
      <c r="Q121" s="11"/>
      <c r="R121" s="11"/>
      <c r="S121" s="11"/>
      <c r="T121" s="11"/>
      <c r="U121" s="11"/>
      <c r="V121" s="11"/>
      <c r="W121" s="11"/>
      <c r="X121" s="11"/>
      <c r="Y121" s="11"/>
      <c r="Z121" s="2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3"/>
      <c r="BK121" s="531"/>
      <c r="BL121" s="531"/>
      <c r="BM121" s="531"/>
      <c r="BN121" s="25"/>
      <c r="BO121" s="25"/>
      <c r="BP121" s="531" t="s">
        <v>82</v>
      </c>
      <c r="BQ121" s="531" t="s">
        <v>83</v>
      </c>
      <c r="BS121" s="6" t="s">
        <v>88</v>
      </c>
    </row>
    <row r="122" spans="1:73" ht="14.45" customHeight="1">
      <c r="A122" s="10"/>
      <c r="B122" s="11"/>
      <c r="C122" s="11"/>
      <c r="D122" s="11"/>
      <c r="E122" s="11"/>
      <c r="F122" s="11"/>
      <c r="G122" s="11"/>
      <c r="H122" s="11"/>
      <c r="I122" s="11"/>
      <c r="J122" s="11"/>
      <c r="K122" s="11"/>
      <c r="L122" s="11"/>
      <c r="M122" s="11"/>
      <c r="N122" s="11"/>
      <c r="O122" s="11"/>
      <c r="P122" s="11"/>
      <c r="Q122" s="11"/>
      <c r="R122" s="497" t="str">
        <f>Datos!O2</f>
        <v>Rara vez (1)</v>
      </c>
      <c r="S122" s="497"/>
      <c r="T122" s="497"/>
      <c r="U122" s="497"/>
      <c r="V122" s="497"/>
      <c r="W122" s="497"/>
      <c r="X122" s="11"/>
      <c r="Y122" s="11"/>
      <c r="Z122" s="11"/>
      <c r="AA122" s="11"/>
      <c r="AB122" s="538" t="str">
        <f>IF(AK12=Datos!$A$6,"Escala de impacto-beneficio resultante","Escala de impacto resultante")</f>
        <v>Escala de impacto resultante</v>
      </c>
      <c r="AC122" s="529"/>
      <c r="AD122" s="529"/>
      <c r="AE122" s="529"/>
      <c r="AF122" s="529"/>
      <c r="AG122" s="529"/>
      <c r="AH122" s="529"/>
      <c r="AI122" s="529"/>
      <c r="AJ122" s="529"/>
      <c r="AK122" s="539"/>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3"/>
      <c r="BK122" s="6" t="s">
        <v>72</v>
      </c>
      <c r="BL122" s="19" t="str">
        <f>IF(AK12=Datos!A6,BQ132,BL132)</f>
        <v/>
      </c>
      <c r="BM122" s="19" t="e">
        <f>INDEX($R$122:$W$126,$BL$122,1)</f>
        <v>#VALUE!</v>
      </c>
      <c r="BP122" s="537"/>
      <c r="BQ122" s="537"/>
      <c r="BS122" s="6" t="s">
        <v>72</v>
      </c>
      <c r="BT122" s="19" t="str">
        <f>IF($AK$12&lt;&gt;"",BL122,"")</f>
        <v/>
      </c>
      <c r="BU122" s="19" t="str">
        <f>IF($AK$12&lt;&gt;"",$BM$122,"")</f>
        <v/>
      </c>
    </row>
    <row r="123" spans="1:73" ht="14.45" customHeight="1">
      <c r="A123" s="10"/>
      <c r="B123" s="11"/>
      <c r="C123" s="11"/>
      <c r="D123" s="11"/>
      <c r="E123" s="11"/>
      <c r="F123" s="11"/>
      <c r="G123" s="11"/>
      <c r="H123" s="11"/>
      <c r="I123" s="11"/>
      <c r="J123" s="11"/>
      <c r="K123" s="11"/>
      <c r="L123" s="11"/>
      <c r="M123" s="11"/>
      <c r="N123" s="11"/>
      <c r="O123" s="11"/>
      <c r="P123" s="11"/>
      <c r="Q123" s="11"/>
      <c r="R123" s="497" t="str">
        <f>Datos!O3</f>
        <v>Improbable (2)</v>
      </c>
      <c r="S123" s="497"/>
      <c r="T123" s="497"/>
      <c r="U123" s="497"/>
      <c r="V123" s="497"/>
      <c r="W123" s="497"/>
      <c r="X123" s="11"/>
      <c r="Y123" s="11"/>
      <c r="Z123" s="11"/>
      <c r="AA123" s="11"/>
      <c r="AB123" s="529">
        <f>AB65</f>
        <v>1</v>
      </c>
      <c r="AC123" s="529"/>
      <c r="AD123" s="529">
        <f>AD65</f>
        <v>2</v>
      </c>
      <c r="AE123" s="529"/>
      <c r="AF123" s="529">
        <f>AF65</f>
        <v>3</v>
      </c>
      <c r="AG123" s="529"/>
      <c r="AH123" s="529">
        <f>AH65</f>
        <v>4</v>
      </c>
      <c r="AI123" s="529"/>
      <c r="AJ123" s="529">
        <f>AJ65</f>
        <v>5</v>
      </c>
      <c r="AK123" s="529"/>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3"/>
      <c r="BK123" s="6" t="s">
        <v>71</v>
      </c>
      <c r="BL123" s="19" t="str">
        <f>IF($AK$12&lt;&gt;"",(INDEX($BK$125:$BN$131,MATCH($BT$62,$BK$125:$BK$131,0),MATCH($AJ$116,$BK$126:$BN$126,0))),"")</f>
        <v/>
      </c>
      <c r="BM123" s="19" t="e">
        <f>INDEX($R$129:$W$133,$BL$123,1)</f>
        <v>#VALUE!</v>
      </c>
      <c r="BO123" s="6" t="s">
        <v>89</v>
      </c>
      <c r="BP123" s="19" t="str">
        <f>IF($AK$12&lt;&gt;"",(INDEX($BK$125:$BN$131,MATCH($BT$62,$BK$125:$BK$131,0),MATCH($AJ$116,$BK$126:$BN$126,0))),"")</f>
        <v/>
      </c>
      <c r="BQ123" s="19" t="e">
        <f>INDEX($R$129:$W$133,$BP$123+1,1)</f>
        <v>#VALUE!</v>
      </c>
      <c r="BS123" s="6" t="s">
        <v>71</v>
      </c>
      <c r="BT123" s="19" t="str">
        <f>IF($AK$12="","",IF($AK$12=1,$BP$123,$BL$123))</f>
        <v/>
      </c>
      <c r="BU123" s="19" t="str">
        <f>IF($AK$12="","",IF($AK$12=1,$BQ$123,$BM$123))</f>
        <v/>
      </c>
    </row>
    <row r="124" spans="1:73" ht="28.5" customHeight="1">
      <c r="A124" s="10"/>
      <c r="B124" s="11"/>
      <c r="C124" s="11"/>
      <c r="D124" s="11"/>
      <c r="E124" s="525" t="s">
        <v>77</v>
      </c>
      <c r="F124" s="525"/>
      <c r="G124" s="525"/>
      <c r="H124" s="525"/>
      <c r="I124" s="525"/>
      <c r="J124" s="525"/>
      <c r="K124" s="525"/>
      <c r="L124" s="525"/>
      <c r="M124" s="525"/>
      <c r="N124" s="525"/>
      <c r="O124" s="525"/>
      <c r="P124" s="525"/>
      <c r="Q124" s="11"/>
      <c r="R124" s="497" t="str">
        <f>Datos!O4</f>
        <v>Posible (3)</v>
      </c>
      <c r="S124" s="497"/>
      <c r="T124" s="497"/>
      <c r="U124" s="497"/>
      <c r="V124" s="497"/>
      <c r="W124" s="497"/>
      <c r="X124" s="11"/>
      <c r="Y124" s="11"/>
      <c r="Z124" s="526" t="s">
        <v>49</v>
      </c>
      <c r="AA124" s="511">
        <f>AA66</f>
        <v>1</v>
      </c>
      <c r="AB124" s="520" t="str">
        <f>IF(ISERROR(BL139=TRUE),"",IF(BL139="","",BL139))</f>
        <v/>
      </c>
      <c r="AC124" s="521"/>
      <c r="AD124" s="520" t="str">
        <f>IF(ISERROR(BM139=TRUE),"",IF(BM139="","",BM139))</f>
        <v/>
      </c>
      <c r="AE124" s="521"/>
      <c r="AF124" s="513" t="str">
        <f>IF(ISERROR(BN139=TRUE),"",IF(BN139="","",BN139))</f>
        <v/>
      </c>
      <c r="AG124" s="514"/>
      <c r="AH124" s="503" t="str">
        <f>IF(ISERROR(BO139=TRUE),"",IF(BO139="","",BO139))</f>
        <v/>
      </c>
      <c r="AI124" s="504"/>
      <c r="AJ124" s="507" t="str">
        <f>IF(ISERROR(BP139=TRUE),"",IF(BP139="","",BP139))</f>
        <v/>
      </c>
      <c r="AK124" s="508"/>
      <c r="AL124" s="11"/>
      <c r="AM124" s="11"/>
      <c r="AN124" s="11"/>
      <c r="AO124" s="11"/>
      <c r="AP124" s="435" t="str">
        <f>IF(AK12=Datos!$A$6,"Zona de ubicación de la oportunidad","Zona de ubicación del riesgo")</f>
        <v>Zona de ubicación del riesgo</v>
      </c>
      <c r="AQ124" s="435"/>
      <c r="AR124" s="435"/>
      <c r="AS124" s="435"/>
      <c r="AT124" s="435"/>
      <c r="AU124" s="435"/>
      <c r="AV124" s="435"/>
      <c r="AW124" s="435"/>
      <c r="AX124" s="435"/>
      <c r="AY124" s="435"/>
      <c r="AZ124" s="435"/>
      <c r="BA124" s="435"/>
      <c r="BB124" s="435"/>
      <c r="BC124" s="435"/>
      <c r="BD124" s="435"/>
      <c r="BE124" s="435"/>
      <c r="BF124" s="435"/>
      <c r="BG124" s="13"/>
      <c r="BL124" s="11"/>
      <c r="BM124" s="11"/>
    </row>
    <row r="125" spans="1:73" ht="14.45" customHeight="1">
      <c r="A125" s="10"/>
      <c r="B125" s="11"/>
      <c r="C125" s="11"/>
      <c r="D125" s="11"/>
      <c r="E125" s="11"/>
      <c r="F125" s="11"/>
      <c r="G125" s="11"/>
      <c r="H125" s="11"/>
      <c r="I125" s="11"/>
      <c r="J125" s="26"/>
      <c r="K125" s="27"/>
      <c r="L125" s="27"/>
      <c r="M125" s="27"/>
      <c r="N125" s="27"/>
      <c r="O125" s="27"/>
      <c r="P125" s="28"/>
      <c r="Q125" s="11"/>
      <c r="R125" s="497" t="str">
        <f>Datos!O5</f>
        <v>Probable (4)</v>
      </c>
      <c r="S125" s="497"/>
      <c r="T125" s="497"/>
      <c r="U125" s="497"/>
      <c r="V125" s="497"/>
      <c r="W125" s="497"/>
      <c r="X125" s="11"/>
      <c r="Y125" s="11"/>
      <c r="Z125" s="527"/>
      <c r="AA125" s="511"/>
      <c r="AB125" s="522"/>
      <c r="AC125" s="523"/>
      <c r="AD125" s="522"/>
      <c r="AE125" s="523"/>
      <c r="AF125" s="515"/>
      <c r="AG125" s="516"/>
      <c r="AH125" s="505"/>
      <c r="AI125" s="506"/>
      <c r="AJ125" s="509"/>
      <c r="AK125" s="510"/>
      <c r="AL125" s="11"/>
      <c r="AM125" s="11"/>
      <c r="AN125" s="11"/>
      <c r="AO125" s="11"/>
      <c r="AP125" s="524" t="e">
        <f>IF(OR(J126="",J133=""),"",(INDEX($BK$64:$BP$69,MATCH($BU$122,$BK$64:$BK$69,0),MATCH($BU$123,$BK$64:$BP$64,0))))</f>
        <v>#REF!</v>
      </c>
      <c r="AQ125" s="524"/>
      <c r="AR125" s="524"/>
      <c r="AS125" s="524"/>
      <c r="AT125" s="524"/>
      <c r="AU125" s="524"/>
      <c r="AV125" s="524"/>
      <c r="AW125" s="524"/>
      <c r="AX125" s="524"/>
      <c r="AY125" s="524"/>
      <c r="AZ125" s="524"/>
      <c r="BA125" s="524"/>
      <c r="BB125" s="524"/>
      <c r="BC125" s="524"/>
      <c r="BD125" s="524"/>
      <c r="BE125" s="524"/>
      <c r="BF125" s="524"/>
      <c r="BG125" s="13"/>
      <c r="BK125" s="83"/>
      <c r="BL125" s="517" t="s">
        <v>129</v>
      </c>
      <c r="BM125" s="518"/>
      <c r="BN125" s="519"/>
      <c r="BP125" s="83"/>
      <c r="BQ125" s="517" t="s">
        <v>130</v>
      </c>
      <c r="BR125" s="518"/>
      <c r="BS125" s="519"/>
    </row>
    <row r="126" spans="1:73" ht="28.5" customHeight="1">
      <c r="A126" s="10"/>
      <c r="B126" s="11"/>
      <c r="C126" s="11"/>
      <c r="D126" s="11"/>
      <c r="E126" s="11"/>
      <c r="F126" s="11"/>
      <c r="G126" s="11"/>
      <c r="H126" s="11"/>
      <c r="I126" s="11"/>
      <c r="J126" s="496" t="e">
        <f>IF(J71="","",BU122)</f>
        <v>#REF!</v>
      </c>
      <c r="K126" s="496"/>
      <c r="L126" s="496"/>
      <c r="M126" s="496"/>
      <c r="N126" s="496"/>
      <c r="O126" s="496"/>
      <c r="P126" s="496"/>
      <c r="Q126" s="11"/>
      <c r="R126" s="497" t="str">
        <f>Datos!O6</f>
        <v>Casi seguro (5)</v>
      </c>
      <c r="S126" s="497"/>
      <c r="T126" s="497"/>
      <c r="U126" s="497"/>
      <c r="V126" s="497"/>
      <c r="W126" s="497"/>
      <c r="X126" s="11"/>
      <c r="Y126" s="11"/>
      <c r="Z126" s="527"/>
      <c r="AA126" s="511">
        <f>AA68</f>
        <v>2</v>
      </c>
      <c r="AB126" s="520" t="str">
        <f>IF(ISERROR(BL140=TRUE),"",IF(BL140="","",BL140))</f>
        <v/>
      </c>
      <c r="AC126" s="521"/>
      <c r="AD126" s="520" t="str">
        <f>IF(ISERROR(BM140=TRUE),"",IF(BM140="","",BM140))</f>
        <v/>
      </c>
      <c r="AE126" s="521"/>
      <c r="AF126" s="513" t="str">
        <f>IF(ISERROR(BN140=TRUE),"",IF(BN140="","",BN140))</f>
        <v/>
      </c>
      <c r="AG126" s="514"/>
      <c r="AH126" s="503" t="str">
        <f>IF(ISERROR(BO140=TRUE),"",IF(BO140="","",BO140))</f>
        <v/>
      </c>
      <c r="AI126" s="504"/>
      <c r="AJ126" s="507" t="str">
        <f>IF(ISERROR(BP140=TRUE),"",IF(BP140="","",BP140))</f>
        <v/>
      </c>
      <c r="AK126" s="508"/>
      <c r="AL126" s="11"/>
      <c r="AM126" s="11"/>
      <c r="AN126" s="11"/>
      <c r="AO126" s="11"/>
      <c r="AP126" s="524"/>
      <c r="AQ126" s="524"/>
      <c r="AR126" s="524"/>
      <c r="AS126" s="524"/>
      <c r="AT126" s="524"/>
      <c r="AU126" s="524"/>
      <c r="AV126" s="524"/>
      <c r="AW126" s="524"/>
      <c r="AX126" s="524"/>
      <c r="AY126" s="524"/>
      <c r="AZ126" s="524"/>
      <c r="BA126" s="524"/>
      <c r="BB126" s="524"/>
      <c r="BC126" s="524"/>
      <c r="BD126" s="524"/>
      <c r="BE126" s="524"/>
      <c r="BF126" s="524"/>
      <c r="BG126" s="13"/>
      <c r="BK126" s="84" t="s">
        <v>80</v>
      </c>
      <c r="BL126" s="84">
        <v>0</v>
      </c>
      <c r="BM126" s="84">
        <v>1</v>
      </c>
      <c r="BN126" s="84">
        <v>2</v>
      </c>
      <c r="BO126" s="23"/>
      <c r="BP126" s="84" t="s">
        <v>80</v>
      </c>
      <c r="BQ126" s="84">
        <v>0</v>
      </c>
      <c r="BR126" s="84">
        <v>1</v>
      </c>
      <c r="BS126" s="84">
        <v>2</v>
      </c>
    </row>
    <row r="127" spans="1:73" ht="14.45" customHeight="1">
      <c r="A127" s="10"/>
      <c r="B127" s="11"/>
      <c r="C127" s="11"/>
      <c r="D127" s="11"/>
      <c r="E127" s="11"/>
      <c r="F127" s="11"/>
      <c r="G127" s="11"/>
      <c r="H127" s="11"/>
      <c r="I127" s="11"/>
      <c r="J127" s="29"/>
      <c r="K127" s="30"/>
      <c r="L127" s="30"/>
      <c r="M127" s="30"/>
      <c r="N127" s="30"/>
      <c r="O127" s="30"/>
      <c r="P127" s="31"/>
      <c r="Q127" s="11"/>
      <c r="R127" s="11"/>
      <c r="S127" s="11"/>
      <c r="T127" s="11"/>
      <c r="U127" s="11"/>
      <c r="V127" s="11"/>
      <c r="W127" s="11"/>
      <c r="X127" s="11"/>
      <c r="Y127" s="11"/>
      <c r="Z127" s="527"/>
      <c r="AA127" s="511"/>
      <c r="AB127" s="522"/>
      <c r="AC127" s="523"/>
      <c r="AD127" s="522"/>
      <c r="AE127" s="523"/>
      <c r="AF127" s="515"/>
      <c r="AG127" s="516"/>
      <c r="AH127" s="505"/>
      <c r="AI127" s="506"/>
      <c r="AJ127" s="509"/>
      <c r="AK127" s="510"/>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3"/>
      <c r="BK127" s="84">
        <v>1</v>
      </c>
      <c r="BL127" s="84">
        <v>1</v>
      </c>
      <c r="BM127" s="84">
        <v>1</v>
      </c>
      <c r="BN127" s="84">
        <v>1</v>
      </c>
      <c r="BO127" s="23"/>
      <c r="BP127" s="84">
        <v>1</v>
      </c>
      <c r="BQ127" s="84">
        <v>1</v>
      </c>
      <c r="BR127" s="84">
        <v>2</v>
      </c>
      <c r="BS127" s="84">
        <v>3</v>
      </c>
    </row>
    <row r="128" spans="1:73" ht="14.45" customHeight="1">
      <c r="A128" s="10"/>
      <c r="B128" s="11"/>
      <c r="C128" s="11"/>
      <c r="D128" s="11"/>
      <c r="E128" s="11"/>
      <c r="F128" s="11"/>
      <c r="G128" s="11"/>
      <c r="H128" s="11"/>
      <c r="I128" s="11"/>
      <c r="J128" s="11"/>
      <c r="K128" s="11"/>
      <c r="L128" s="11"/>
      <c r="M128" s="11"/>
      <c r="N128" s="11"/>
      <c r="O128" s="11"/>
      <c r="P128" s="11"/>
      <c r="Q128" s="11"/>
      <c r="R128" s="44"/>
      <c r="S128" s="44"/>
      <c r="T128" s="11"/>
      <c r="U128" s="11"/>
      <c r="V128" s="11"/>
      <c r="W128" s="11"/>
      <c r="X128" s="11"/>
      <c r="Y128" s="11"/>
      <c r="Z128" s="527"/>
      <c r="AA128" s="511">
        <f>AA70</f>
        <v>3</v>
      </c>
      <c r="AB128" s="520" t="str">
        <f>IF(ISERROR(BL141=TRUE),"",IF(BL141="","",BL141))</f>
        <v/>
      </c>
      <c r="AC128" s="521"/>
      <c r="AD128" s="513" t="str">
        <f>IF(ISERROR(BM141=TRUE),"",IF(BM141="","",BM141))</f>
        <v/>
      </c>
      <c r="AE128" s="514"/>
      <c r="AF128" s="503" t="str">
        <f>IF(ISERROR(BN141=TRUE),"",IF(BN141="","",BN141))</f>
        <v/>
      </c>
      <c r="AG128" s="504"/>
      <c r="AH128" s="507" t="str">
        <f>IF(ISERROR(BO141=TRUE),"",IF(BO141="","",BO141))</f>
        <v/>
      </c>
      <c r="AI128" s="508"/>
      <c r="AJ128" s="507" t="str">
        <f>IF(ISERROR(BP141=TRUE),"",IF(BP141="","",BP141))</f>
        <v/>
      </c>
      <c r="AK128" s="508"/>
      <c r="AL128" s="11"/>
      <c r="AM128" s="11"/>
      <c r="AN128" s="11"/>
      <c r="AO128" s="11"/>
      <c r="AP128" s="435" t="s">
        <v>266</v>
      </c>
      <c r="AQ128" s="435"/>
      <c r="AR128" s="435"/>
      <c r="AS128" s="435"/>
      <c r="AT128" s="435"/>
      <c r="AU128" s="435"/>
      <c r="AV128" s="435"/>
      <c r="AW128" s="435"/>
      <c r="AX128" s="435"/>
      <c r="AY128" s="435"/>
      <c r="AZ128" s="435"/>
      <c r="BA128" s="435"/>
      <c r="BB128" s="435"/>
      <c r="BC128" s="435"/>
      <c r="BD128" s="435"/>
      <c r="BE128" s="435"/>
      <c r="BF128" s="435"/>
      <c r="BG128" s="13"/>
      <c r="BK128" s="84">
        <v>2</v>
      </c>
      <c r="BL128" s="84">
        <v>2</v>
      </c>
      <c r="BM128" s="84">
        <v>1</v>
      </c>
      <c r="BN128" s="84">
        <v>1</v>
      </c>
      <c r="BO128" s="23"/>
      <c r="BP128" s="84">
        <v>2</v>
      </c>
      <c r="BQ128" s="84">
        <v>2</v>
      </c>
      <c r="BR128" s="84">
        <v>3</v>
      </c>
      <c r="BS128" s="84">
        <v>4</v>
      </c>
    </row>
    <row r="129" spans="1:71" ht="28.5" customHeight="1">
      <c r="A129" s="10"/>
      <c r="B129" s="11"/>
      <c r="C129" s="11"/>
      <c r="D129" s="11"/>
      <c r="E129" s="11"/>
      <c r="F129" s="11"/>
      <c r="G129" s="11"/>
      <c r="H129" s="11"/>
      <c r="I129" s="11"/>
      <c r="J129" s="11"/>
      <c r="K129" s="11"/>
      <c r="L129" s="11"/>
      <c r="M129" s="11"/>
      <c r="N129" s="11"/>
      <c r="O129" s="11"/>
      <c r="P129" s="11"/>
      <c r="Q129" s="11"/>
      <c r="R129" s="497" t="str">
        <f>IF($AK$12=1,Datos!P2,IF(OR($AK$12=2,$AK$12=3,$AK$12=4),Datos!Q2,IF($AK$12=5,Datos!R2,"")))</f>
        <v/>
      </c>
      <c r="S129" s="497"/>
      <c r="T129" s="497"/>
      <c r="U129" s="497"/>
      <c r="V129" s="497"/>
      <c r="W129" s="497"/>
      <c r="X129" s="11"/>
      <c r="Y129" s="11"/>
      <c r="Z129" s="527"/>
      <c r="AA129" s="511"/>
      <c r="AB129" s="522"/>
      <c r="AC129" s="523"/>
      <c r="AD129" s="515"/>
      <c r="AE129" s="516"/>
      <c r="AF129" s="505"/>
      <c r="AG129" s="506"/>
      <c r="AH129" s="509"/>
      <c r="AI129" s="510"/>
      <c r="AJ129" s="509"/>
      <c r="AK129" s="510"/>
      <c r="AL129" s="11"/>
      <c r="AM129" s="11"/>
      <c r="AN129" s="11"/>
      <c r="AO129" s="11"/>
      <c r="AP129" s="512"/>
      <c r="AQ129" s="512"/>
      <c r="AR129" s="512"/>
      <c r="AS129" s="512"/>
      <c r="AT129" s="512"/>
      <c r="AU129" s="512"/>
      <c r="AV129" s="512"/>
      <c r="AW129" s="512"/>
      <c r="AX129" s="512"/>
      <c r="AY129" s="512"/>
      <c r="AZ129" s="512"/>
      <c r="BA129" s="512"/>
      <c r="BB129" s="512"/>
      <c r="BC129" s="512"/>
      <c r="BD129" s="512"/>
      <c r="BE129" s="512"/>
      <c r="BF129" s="512"/>
      <c r="BG129" s="13"/>
      <c r="BK129" s="84">
        <v>3</v>
      </c>
      <c r="BL129" s="84">
        <v>3</v>
      </c>
      <c r="BM129" s="84">
        <v>2</v>
      </c>
      <c r="BN129" s="84">
        <v>1</v>
      </c>
      <c r="BO129" s="23"/>
      <c r="BP129" s="84">
        <v>3</v>
      </c>
      <c r="BQ129" s="84">
        <v>3</v>
      </c>
      <c r="BR129" s="84">
        <v>4</v>
      </c>
      <c r="BS129" s="84">
        <v>5</v>
      </c>
    </row>
    <row r="130" spans="1:71" ht="14.45" customHeight="1">
      <c r="A130" s="10"/>
      <c r="B130" s="11"/>
      <c r="C130" s="11"/>
      <c r="D130" s="11"/>
      <c r="E130" s="11"/>
      <c r="F130" s="11"/>
      <c r="G130" s="11"/>
      <c r="H130" s="11"/>
      <c r="I130" s="11"/>
      <c r="J130" s="11"/>
      <c r="K130" s="11"/>
      <c r="L130" s="11"/>
      <c r="M130" s="11"/>
      <c r="N130" s="11"/>
      <c r="O130" s="11"/>
      <c r="P130" s="11"/>
      <c r="Q130" s="11"/>
      <c r="R130" s="497" t="str">
        <f>IF($AK$12=1,Datos!P3,IF(OR($AK$12=2,$AK$12=3,$AK$12=4),Datos!Q3,IF($AK$12=5,Datos!R3,"")))</f>
        <v/>
      </c>
      <c r="S130" s="497"/>
      <c r="T130" s="497"/>
      <c r="U130" s="497"/>
      <c r="V130" s="497"/>
      <c r="W130" s="497"/>
      <c r="X130" s="11"/>
      <c r="Y130" s="11"/>
      <c r="Z130" s="527"/>
      <c r="AA130" s="511">
        <f>AA72</f>
        <v>4</v>
      </c>
      <c r="AB130" s="513" t="str">
        <f>IF(ISERROR(BL142=TRUE),"",IF(BL142="","",BL142))</f>
        <v/>
      </c>
      <c r="AC130" s="514"/>
      <c r="AD130" s="503" t="str">
        <f>IF(ISERROR(BM142=TRUE),"",IF(BM142="","",BM142))</f>
        <v/>
      </c>
      <c r="AE130" s="504"/>
      <c r="AF130" s="503" t="str">
        <f>IF(ISERROR(BN142=TRUE),"",IF(BN142="","",BN142))</f>
        <v/>
      </c>
      <c r="AG130" s="504"/>
      <c r="AH130" s="507" t="str">
        <f>IF(ISERROR(BO142=TRUE),"",IF(BO142="","",BO142))</f>
        <v/>
      </c>
      <c r="AI130" s="508"/>
      <c r="AJ130" s="507" t="str">
        <f>IF(ISERROR(BP142=TRUE),"",IF(BP142="","",BP142))</f>
        <v/>
      </c>
      <c r="AK130" s="508"/>
      <c r="AL130" s="11"/>
      <c r="AM130" s="11"/>
      <c r="AN130" s="11"/>
      <c r="AO130" s="11"/>
      <c r="AP130" s="512"/>
      <c r="AQ130" s="512"/>
      <c r="AR130" s="512"/>
      <c r="AS130" s="512"/>
      <c r="AT130" s="512"/>
      <c r="AU130" s="512"/>
      <c r="AV130" s="512"/>
      <c r="AW130" s="512"/>
      <c r="AX130" s="512"/>
      <c r="AY130" s="512"/>
      <c r="AZ130" s="512"/>
      <c r="BA130" s="512"/>
      <c r="BB130" s="512"/>
      <c r="BC130" s="512"/>
      <c r="BD130" s="512"/>
      <c r="BE130" s="512"/>
      <c r="BF130" s="512"/>
      <c r="BG130" s="13"/>
      <c r="BK130" s="84">
        <v>4</v>
      </c>
      <c r="BL130" s="84">
        <v>4</v>
      </c>
      <c r="BM130" s="84">
        <v>3</v>
      </c>
      <c r="BN130" s="84">
        <v>2</v>
      </c>
      <c r="BO130" s="23"/>
      <c r="BP130" s="84">
        <v>4</v>
      </c>
      <c r="BQ130" s="84">
        <v>4</v>
      </c>
      <c r="BR130" s="84">
        <v>5</v>
      </c>
      <c r="BS130" s="84">
        <v>5</v>
      </c>
    </row>
    <row r="131" spans="1:71" ht="28.5" customHeight="1">
      <c r="A131" s="10"/>
      <c r="B131" s="11"/>
      <c r="C131" s="11"/>
      <c r="D131" s="11"/>
      <c r="E131" s="85" t="str">
        <f>IF(AK12=Datos!$A$6,"Nueva escala de impacto-beneficio","Nueva escala de impacto")</f>
        <v>Nueva escala de impacto</v>
      </c>
      <c r="F131" s="85"/>
      <c r="G131" s="45"/>
      <c r="H131" s="45"/>
      <c r="I131" s="45"/>
      <c r="J131" s="45"/>
      <c r="K131" s="45"/>
      <c r="L131" s="45"/>
      <c r="M131" s="45"/>
      <c r="N131" s="45"/>
      <c r="O131" s="45"/>
      <c r="P131" s="45"/>
      <c r="Q131" s="11"/>
      <c r="R131" s="497" t="str">
        <f>IF($AK$12=1,Datos!P4,IF(OR($AK$12=2,$AK$12=3,$AK$12=4),Datos!Q4,IF($AK$12=5,Datos!R4,"")))</f>
        <v/>
      </c>
      <c r="S131" s="497"/>
      <c r="T131" s="497"/>
      <c r="U131" s="497"/>
      <c r="V131" s="497"/>
      <c r="W131" s="497"/>
      <c r="X131" s="11"/>
      <c r="Y131" s="11"/>
      <c r="Z131" s="527"/>
      <c r="AA131" s="511"/>
      <c r="AB131" s="515"/>
      <c r="AC131" s="516"/>
      <c r="AD131" s="505"/>
      <c r="AE131" s="506"/>
      <c r="AF131" s="505"/>
      <c r="AG131" s="506"/>
      <c r="AH131" s="509"/>
      <c r="AI131" s="510"/>
      <c r="AJ131" s="509"/>
      <c r="AK131" s="510"/>
      <c r="AL131" s="11"/>
      <c r="AM131" s="11"/>
      <c r="AN131" s="11"/>
      <c r="AO131" s="11"/>
      <c r="AP131" s="512"/>
      <c r="AQ131" s="512"/>
      <c r="AR131" s="512"/>
      <c r="AS131" s="512"/>
      <c r="AT131" s="512"/>
      <c r="AU131" s="512"/>
      <c r="AV131" s="512"/>
      <c r="AW131" s="512"/>
      <c r="AX131" s="512"/>
      <c r="AY131" s="512"/>
      <c r="AZ131" s="512"/>
      <c r="BA131" s="512"/>
      <c r="BB131" s="512"/>
      <c r="BC131" s="512"/>
      <c r="BD131" s="512"/>
      <c r="BE131" s="512"/>
      <c r="BF131" s="512"/>
      <c r="BG131" s="13"/>
      <c r="BK131" s="84">
        <v>5</v>
      </c>
      <c r="BL131" s="84">
        <v>5</v>
      </c>
      <c r="BM131" s="84">
        <v>4</v>
      </c>
      <c r="BN131" s="84">
        <v>3</v>
      </c>
      <c r="BO131" s="23"/>
      <c r="BP131" s="84">
        <v>5</v>
      </c>
      <c r="BQ131" s="84">
        <v>5</v>
      </c>
      <c r="BR131" s="84">
        <v>5</v>
      </c>
      <c r="BS131" s="84">
        <v>5</v>
      </c>
    </row>
    <row r="132" spans="1:71" ht="14.45" customHeight="1">
      <c r="A132" s="10"/>
      <c r="B132" s="11"/>
      <c r="C132" s="11"/>
      <c r="D132" s="11"/>
      <c r="E132" s="11"/>
      <c r="F132" s="11"/>
      <c r="G132" s="11"/>
      <c r="H132" s="11"/>
      <c r="I132" s="11"/>
      <c r="J132" s="46"/>
      <c r="K132" s="47"/>
      <c r="L132" s="47"/>
      <c r="M132" s="47"/>
      <c r="N132" s="47"/>
      <c r="O132" s="47"/>
      <c r="P132" s="48"/>
      <c r="Q132" s="49"/>
      <c r="R132" s="497" t="str">
        <f>IF($AK$12=1,Datos!P5,IF(OR($AK$12=2,$AK$12=3,$AK$12=4),Datos!Q5,IF($AK$12=5,Datos!R5,"")))</f>
        <v/>
      </c>
      <c r="S132" s="497"/>
      <c r="T132" s="497"/>
      <c r="U132" s="497"/>
      <c r="V132" s="497"/>
      <c r="W132" s="497"/>
      <c r="X132" s="11"/>
      <c r="Y132" s="11"/>
      <c r="Z132" s="527"/>
      <c r="AA132" s="511">
        <f>AA74</f>
        <v>5</v>
      </c>
      <c r="AB132" s="503" t="str">
        <f>IF(ISERROR(BL143=TRUE),"",IF(BL143="","",BL143))</f>
        <v/>
      </c>
      <c r="AC132" s="504"/>
      <c r="AD132" s="503" t="str">
        <f>IF(ISERROR(BM143=TRUE),"",IF(BM143="","",BM143))</f>
        <v/>
      </c>
      <c r="AE132" s="504"/>
      <c r="AF132" s="507" t="str">
        <f>IF(ISERROR(BN143=TRUE),"",IF(BN143="","",BN143))</f>
        <v/>
      </c>
      <c r="AG132" s="508"/>
      <c r="AH132" s="507" t="str">
        <f>IF(ISERROR(BO143=TRUE),"",IF(BO143="","",BO143))</f>
        <v/>
      </c>
      <c r="AI132" s="508"/>
      <c r="AJ132" s="507" t="str">
        <f>IF(ISERROR(BP143=TRUE),"",IF(BP143="","",BP143))</f>
        <v/>
      </c>
      <c r="AK132" s="508"/>
      <c r="AL132" s="11"/>
      <c r="AM132" s="11"/>
      <c r="AN132" s="11"/>
      <c r="AO132" s="11"/>
      <c r="AP132" s="512"/>
      <c r="AQ132" s="512"/>
      <c r="AR132" s="512"/>
      <c r="AS132" s="512"/>
      <c r="AT132" s="512"/>
      <c r="AU132" s="512"/>
      <c r="AV132" s="512"/>
      <c r="AW132" s="512"/>
      <c r="AX132" s="512"/>
      <c r="AY132" s="512"/>
      <c r="AZ132" s="512"/>
      <c r="BA132" s="512"/>
      <c r="BB132" s="512"/>
      <c r="BC132" s="512"/>
      <c r="BD132" s="512"/>
      <c r="BE132" s="512"/>
      <c r="BF132" s="512"/>
      <c r="BG132" s="13"/>
      <c r="BK132" s="6" t="s">
        <v>72</v>
      </c>
      <c r="BL132" s="74" t="str">
        <f>IF($AK$12="","",IF($AK$12&lt;&gt;Datos!A6,(INDEX($BK$125:$BN$131,MATCH($BT$61,$BK$125:$BK$131,0),MATCH($Z$116,$BK$126:$BN$126,0)))))</f>
        <v/>
      </c>
      <c r="BP132" s="6" t="s">
        <v>72</v>
      </c>
      <c r="BQ132" s="50" t="str">
        <f>IF($AK$12="","",IF($AK$12=Datos!A6,(INDEX(BP125:BS131,MATCH($BT$61,BP125:BP131,0),MATCH($Z$116,BP126:BS126,0)))))</f>
        <v/>
      </c>
    </row>
    <row r="133" spans="1:71" ht="28.5" customHeight="1">
      <c r="A133" s="10"/>
      <c r="B133" s="11"/>
      <c r="C133" s="11"/>
      <c r="D133" s="11"/>
      <c r="E133" s="11"/>
      <c r="F133" s="11"/>
      <c r="G133" s="11"/>
      <c r="H133" s="11"/>
      <c r="I133" s="11"/>
      <c r="J133" s="496" t="e">
        <f>IF(J78="","",BU123)</f>
        <v>#REF!</v>
      </c>
      <c r="K133" s="496"/>
      <c r="L133" s="496"/>
      <c r="M133" s="496"/>
      <c r="N133" s="496"/>
      <c r="O133" s="496"/>
      <c r="P133" s="496"/>
      <c r="Q133" s="11"/>
      <c r="R133" s="497" t="str">
        <f>IF($AK$12=1,Datos!P6,IF(OR($AK$12=2,$AK$12=3,$AK$12=4),Datos!Q6,IF($AK$12=5,Datos!R6,"")))</f>
        <v/>
      </c>
      <c r="S133" s="497"/>
      <c r="T133" s="497"/>
      <c r="U133" s="497"/>
      <c r="V133" s="497"/>
      <c r="W133" s="497"/>
      <c r="X133" s="11"/>
      <c r="Y133" s="11"/>
      <c r="Z133" s="528"/>
      <c r="AA133" s="511"/>
      <c r="AB133" s="505"/>
      <c r="AC133" s="506"/>
      <c r="AD133" s="505"/>
      <c r="AE133" s="506"/>
      <c r="AF133" s="509"/>
      <c r="AG133" s="510"/>
      <c r="AH133" s="509"/>
      <c r="AI133" s="510"/>
      <c r="AJ133" s="509"/>
      <c r="AK133" s="510"/>
      <c r="AL133" s="11"/>
      <c r="AM133" s="11"/>
      <c r="AN133" s="11"/>
      <c r="AO133" s="11"/>
      <c r="AP133" s="512"/>
      <c r="AQ133" s="512"/>
      <c r="AR133" s="512"/>
      <c r="AS133" s="512"/>
      <c r="AT133" s="512"/>
      <c r="AU133" s="512"/>
      <c r="AV133" s="512"/>
      <c r="AW133" s="512"/>
      <c r="AX133" s="512"/>
      <c r="AY133" s="512"/>
      <c r="AZ133" s="512"/>
      <c r="BA133" s="512"/>
      <c r="BB133" s="512"/>
      <c r="BC133" s="512"/>
      <c r="BD133" s="512"/>
      <c r="BE133" s="512"/>
      <c r="BF133" s="512"/>
      <c r="BG133" s="13"/>
      <c r="BK133" s="6" t="s">
        <v>71</v>
      </c>
      <c r="BL133" s="19" t="str">
        <f>IF($AK$12="","",IF($AK$12&lt;&gt;Datos!A6,(INDEX($BK$125:$BN$131,MATCH($BT$62,$BK$125:$BK$131,0),MATCH($AJ$116,$BK$126:$BN$126,0)))))</f>
        <v/>
      </c>
      <c r="BP133" s="6" t="s">
        <v>71</v>
      </c>
      <c r="BQ133" s="50" t="str">
        <f>IF($AK$12="","",IF($AK$12=Datos!A6,(INDEX(BP125:BS131,MATCH($BT$62,BP125:BP131,0),MATCH($AJ$116,BP126:BS126,0)))))</f>
        <v/>
      </c>
    </row>
    <row r="134" spans="1:71" ht="15" customHeight="1">
      <c r="A134" s="10"/>
      <c r="B134" s="11"/>
      <c r="C134" s="11"/>
      <c r="D134" s="11"/>
      <c r="E134" s="11"/>
      <c r="F134" s="11"/>
      <c r="G134" s="11"/>
      <c r="H134" s="11"/>
      <c r="I134" s="11"/>
      <c r="J134" s="29"/>
      <c r="K134" s="30"/>
      <c r="L134" s="30"/>
      <c r="M134" s="30"/>
      <c r="N134" s="30"/>
      <c r="O134" s="30"/>
      <c r="P134" s="31"/>
      <c r="Q134" s="11"/>
      <c r="R134" s="11"/>
      <c r="S134" s="11"/>
      <c r="T134" s="11"/>
      <c r="U134" s="11"/>
      <c r="V134" s="11"/>
      <c r="W134" s="11"/>
      <c r="X134" s="11"/>
      <c r="Y134" s="11"/>
      <c r="Z134" s="33"/>
      <c r="AA134" s="11"/>
      <c r="AB134" s="11"/>
      <c r="AC134" s="11"/>
      <c r="AD134" s="11"/>
      <c r="AE134" s="11"/>
      <c r="AF134" s="11"/>
      <c r="AG134" s="11"/>
      <c r="AH134" s="11"/>
      <c r="AI134" s="11"/>
      <c r="AJ134" s="11"/>
      <c r="AK134" s="11"/>
      <c r="AL134" s="11"/>
      <c r="AM134" s="11"/>
      <c r="AN134" s="11"/>
      <c r="AO134" s="11"/>
      <c r="AP134" s="120"/>
      <c r="AQ134" s="120"/>
      <c r="AR134" s="120"/>
      <c r="AS134" s="120"/>
      <c r="AT134" s="120"/>
      <c r="AU134" s="120"/>
      <c r="AV134" s="120"/>
      <c r="AW134" s="120"/>
      <c r="AX134" s="120"/>
      <c r="AY134" s="120"/>
      <c r="AZ134" s="120"/>
      <c r="BA134" s="120"/>
      <c r="BB134" s="120"/>
      <c r="BC134" s="11"/>
      <c r="BD134" s="11"/>
      <c r="BE134" s="11"/>
      <c r="BF134" s="11"/>
      <c r="BG134" s="13"/>
    </row>
    <row r="135" spans="1:71" ht="15" hidden="1" customHeight="1">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20"/>
      <c r="AQ135" s="120"/>
      <c r="AR135" s="120"/>
      <c r="AS135" s="120"/>
      <c r="AT135" s="120"/>
      <c r="AU135" s="120"/>
      <c r="AV135" s="120"/>
      <c r="AW135" s="120"/>
      <c r="AX135" s="120"/>
      <c r="AY135" s="120"/>
      <c r="AZ135" s="120"/>
      <c r="BA135" s="120"/>
      <c r="BB135" s="120"/>
      <c r="BC135" s="11"/>
      <c r="BD135" s="11"/>
      <c r="BE135" s="11"/>
      <c r="BF135" s="11"/>
      <c r="BG135" s="13"/>
    </row>
    <row r="136" spans="1:71" ht="15" hidden="1" customHeight="1">
      <c r="A136" s="1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34"/>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3"/>
    </row>
    <row r="137" spans="1:71" ht="15" hidden="1" customHeight="1">
      <c r="A137" s="10"/>
      <c r="B137" s="11"/>
      <c r="C137" s="11"/>
      <c r="D137" s="11"/>
      <c r="E137" s="11"/>
      <c r="F137" s="11"/>
      <c r="G137" s="11"/>
      <c r="H137" s="11"/>
      <c r="I137" s="11"/>
      <c r="J137" s="46"/>
      <c r="K137" s="47"/>
      <c r="L137" s="47"/>
      <c r="M137" s="47"/>
      <c r="N137" s="47"/>
      <c r="O137" s="47"/>
      <c r="P137" s="48"/>
      <c r="Q137" s="11"/>
      <c r="R137" s="11"/>
      <c r="S137" s="11"/>
      <c r="T137" s="11"/>
      <c r="U137" s="11"/>
      <c r="V137" s="11"/>
      <c r="W137" s="11"/>
      <c r="X137" s="11"/>
      <c r="Y137" s="11"/>
      <c r="Z137" s="34"/>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3"/>
    </row>
    <row r="138" spans="1:71" ht="15" customHeight="1">
      <c r="A138" s="1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34"/>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3"/>
      <c r="BL138" s="6" t="s">
        <v>145</v>
      </c>
    </row>
    <row r="139" spans="1:71" ht="15" customHeight="1" thickBot="1">
      <c r="A139" s="35"/>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7"/>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8"/>
      <c r="BK139" s="6">
        <f>AA124</f>
        <v>1</v>
      </c>
      <c r="BL139" s="19" t="str">
        <f>IF(AK12="","",IF(AND(BK65=$BU$122,$BL$64=$BU$123),"X",""))</f>
        <v/>
      </c>
      <c r="BM139" s="19" t="str">
        <f>IF(AK12="","",IF(AND(BK65=$BU$122,$BM$64=$BU$123),"X",""))</f>
        <v/>
      </c>
      <c r="BN139" s="19" t="str">
        <f>IF(AK12="","",IF(AND(BK65=$BU$122,$BN$64=$BU$123),"X",""))</f>
        <v/>
      </c>
      <c r="BO139" s="19" t="str">
        <f>IF(AK12="","",IF(AND(BK65=$BU$122,$BO$64=$BU$123),"X",""))</f>
        <v/>
      </c>
      <c r="BP139" s="19" t="str">
        <f>IF(AK12="","",IF(AND(BK65=$BU$122,$BP$64=$BU$123),"X",""))</f>
        <v/>
      </c>
    </row>
    <row r="140" spans="1:71" ht="32.25" customHeight="1" thickBot="1">
      <c r="A140" s="498" t="str">
        <f>IF(AK12=Datos!$A$6,"TRATAMIENTO DE LA OPORTUNIDAD","TRATAMIENTO DEL RIESGO")</f>
        <v>TRATAMIENTO DEL RIESGO</v>
      </c>
      <c r="B140" s="499"/>
      <c r="C140" s="499"/>
      <c r="D140" s="499"/>
      <c r="E140" s="499"/>
      <c r="F140" s="499"/>
      <c r="G140" s="499"/>
      <c r="H140" s="499"/>
      <c r="I140" s="499"/>
      <c r="J140" s="500"/>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8"/>
      <c r="BG140" s="13"/>
      <c r="BK140" s="6">
        <f>AA126</f>
        <v>2</v>
      </c>
      <c r="BL140" s="19" t="str">
        <f>IF(AK12="","",IF(AND(BK66=$BU$122,$BL$64=$BU$123),"X",""))</f>
        <v/>
      </c>
      <c r="BM140" s="19" t="str">
        <f>IF(AK12="","",IF(AND(BK66=$BU$122,$BM$64=$BU$123),"X",""))</f>
        <v/>
      </c>
      <c r="BN140" s="19" t="str">
        <f>IF(AK12="","",IF(AND(BK66=$BU$122,$BN$64=$BU$123),"X",""))</f>
        <v/>
      </c>
      <c r="BO140" s="19" t="str">
        <f>IF(AK12="","",IF(AND(BK66=$BU$122,$BO$64=$BU$123),"X",""))</f>
        <v/>
      </c>
      <c r="BP140" s="19" t="str">
        <f>IF(AK12="","",IF(AND(BK66=$BU$122,$BP$64=$BU$123),"X",""))</f>
        <v/>
      </c>
    </row>
    <row r="141" spans="1:71" ht="14.45" customHeight="1">
      <c r="A141" s="51"/>
      <c r="B141" s="52"/>
      <c r="C141" s="52"/>
      <c r="D141" s="53"/>
      <c r="E141" s="53"/>
      <c r="F141" s="53"/>
      <c r="G141" s="53"/>
      <c r="H141" s="53"/>
      <c r="I141" s="53"/>
      <c r="J141" s="53"/>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3"/>
      <c r="BK141" s="6">
        <f>AA128</f>
        <v>3</v>
      </c>
      <c r="BL141" s="19" t="str">
        <f>IF(AK12="","",IF(AND(BK67=$BU$122,$BL$64=$BU$123),"X",""))</f>
        <v/>
      </c>
      <c r="BM141" s="19" t="str">
        <f>IF(AK12="","",IF(AND(BK67=$BU$122,$BM$64=$BU$123),"X",""))</f>
        <v/>
      </c>
      <c r="BN141" s="19" t="str">
        <f>IF(AK12="","",IF(AND(BK67=$BU$122,$BN$64=$BU$123),"X",""))</f>
        <v/>
      </c>
      <c r="BO141" s="19" t="str">
        <f>IF(AK12="","",IF(AND(BK67=$BU$122,$BO$64=$BU$123),"X",""))</f>
        <v/>
      </c>
      <c r="BP141" s="19" t="str">
        <f>IF(AK12="","",IF(AND(BK67=$BU$122,$BP$64=$BU$123),"X",""))</f>
        <v/>
      </c>
    </row>
    <row r="142" spans="1:71" ht="15.75" thickBot="1">
      <c r="A142" s="10"/>
      <c r="B142" s="11"/>
      <c r="C142" s="11"/>
      <c r="D142" s="26"/>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8"/>
      <c r="BG142" s="13"/>
      <c r="BK142" s="6">
        <f>AA130</f>
        <v>4</v>
      </c>
      <c r="BL142" s="19" t="str">
        <f>IF(AK12="","",IF(AND(BK68=$BU$122,$BL$64=$BU$123),"X",""))</f>
        <v/>
      </c>
      <c r="BM142" s="19" t="str">
        <f>IF(AK12="","",IF(AND(BK68=$BU$122,$BM$64=$BU$123),"X",""))</f>
        <v/>
      </c>
      <c r="BN142" s="19" t="str">
        <f>IF(AK12="","",IF(AND(BK68=$BU$122,$BN$64=$BU$123),"X",""))</f>
        <v/>
      </c>
      <c r="BO142" s="32" t="str">
        <f>IF(AK12="","",IF(AND(BK68=$BU$122,$BO$64=$BU$123),"X",""))</f>
        <v/>
      </c>
      <c r="BP142" s="19" t="str">
        <f>IF(AK12="","",IF(AND(BK68=$BU$122,$BP$64=$BU$123),"X",""))</f>
        <v/>
      </c>
    </row>
    <row r="143" spans="1:71" ht="15" customHeight="1">
      <c r="A143" s="10"/>
      <c r="B143" s="11"/>
      <c r="C143" s="11"/>
      <c r="D143" s="23"/>
      <c r="E143" s="11"/>
      <c r="F143" s="12"/>
      <c r="G143" s="491" t="str">
        <f>IF(AK12=Datos!$A$6,"Manejo de la oportunidad:","Manejo del riesgo:")</f>
        <v>Manejo del riesgo:</v>
      </c>
      <c r="H143" s="491"/>
      <c r="I143" s="491"/>
      <c r="J143" s="491"/>
      <c r="K143" s="491"/>
      <c r="L143" s="11"/>
      <c r="M143" s="11"/>
      <c r="N143" s="11"/>
      <c r="O143" s="11"/>
      <c r="P143" s="11"/>
      <c r="Q143" s="11"/>
      <c r="R143" s="11"/>
      <c r="S143" s="54"/>
      <c r="T143" s="55"/>
      <c r="U143" s="55"/>
      <c r="V143" s="55"/>
      <c r="W143" s="56"/>
      <c r="X143" s="11"/>
      <c r="Y143" s="11"/>
      <c r="Z143" s="11"/>
      <c r="AA143" s="11"/>
      <c r="AB143" s="11"/>
      <c r="AC143" s="11"/>
      <c r="AD143" s="11"/>
      <c r="AE143" s="11"/>
      <c r="AF143" s="11"/>
      <c r="AG143" s="11"/>
      <c r="AH143" s="11"/>
      <c r="AI143" s="11"/>
      <c r="AJ143" s="11"/>
      <c r="AK143" s="11"/>
      <c r="AL143" s="54"/>
      <c r="AM143" s="55"/>
      <c r="AN143" s="55"/>
      <c r="AO143" s="55"/>
      <c r="AP143" s="55"/>
      <c r="AQ143" s="55"/>
      <c r="AR143" s="56"/>
      <c r="AS143" s="11"/>
      <c r="AT143" s="11"/>
      <c r="AU143" s="11"/>
      <c r="AV143" s="11"/>
      <c r="AW143" s="11"/>
      <c r="AX143" s="11"/>
      <c r="AY143" s="11"/>
      <c r="AZ143" s="11"/>
      <c r="BA143" s="11"/>
      <c r="BB143" s="11"/>
      <c r="BC143" s="11"/>
      <c r="BD143" s="11"/>
      <c r="BE143" s="11"/>
      <c r="BF143" s="24"/>
      <c r="BG143" s="13"/>
      <c r="BK143" s="6">
        <f>AA132</f>
        <v>5</v>
      </c>
      <c r="BL143" s="19" t="str">
        <f>IF(AK12="","",IF(AND(BK69=$BU$122,$BL$64=$BU$123),"X",""))</f>
        <v/>
      </c>
      <c r="BM143" s="19" t="str">
        <f>IF(AK12="","",IF(AND(BK69=$BU$122,$BM$64=$BU$123),"X",""))</f>
        <v/>
      </c>
      <c r="BN143" s="19" t="str">
        <f>IF(AK12="","",IF(AND(BK69=$BU$122,$BN$64=$BU$123),"X",""))</f>
        <v/>
      </c>
      <c r="BO143" s="19" t="str">
        <f>IF(AK12="","",IF(AND(BK69=$BU$122,$BO$64=$BU$123),"X",""))</f>
        <v/>
      </c>
      <c r="BP143" s="19" t="str">
        <f>IF(AK12="","",IF(AND(BK69=$BU$122,$BP$64=$BU$123),"X",""))</f>
        <v/>
      </c>
    </row>
    <row r="144" spans="1:71" ht="21.95" customHeight="1">
      <c r="A144" s="10"/>
      <c r="B144" s="11"/>
      <c r="C144" s="11"/>
      <c r="D144" s="57"/>
      <c r="E144" s="12"/>
      <c r="F144" s="12"/>
      <c r="G144" s="491"/>
      <c r="H144" s="491"/>
      <c r="I144" s="491"/>
      <c r="J144" s="491"/>
      <c r="K144" s="491"/>
      <c r="L144" s="11"/>
      <c r="M144" s="11"/>
      <c r="N144" s="11"/>
      <c r="O144" s="11"/>
      <c r="P144" s="11"/>
      <c r="Q144" s="11"/>
      <c r="R144" s="11"/>
      <c r="S144" s="58"/>
      <c r="T144" s="501" t="s">
        <v>84</v>
      </c>
      <c r="U144" s="502"/>
      <c r="V144" s="490" t="str">
        <f>IF(AK12=Datos!$A$6,"Fortalecer","Reducir")</f>
        <v>Reducir</v>
      </c>
      <c r="W144" s="492"/>
      <c r="X144" s="11"/>
      <c r="Y144" s="11"/>
      <c r="Z144" s="11"/>
      <c r="AA144" s="11"/>
      <c r="AB144" s="11"/>
      <c r="AC144" s="11"/>
      <c r="AD144" s="11"/>
      <c r="AE144" s="11"/>
      <c r="AF144" s="11"/>
      <c r="AG144" s="11"/>
      <c r="AH144" s="11"/>
      <c r="AI144" s="11"/>
      <c r="AJ144" s="11"/>
      <c r="AK144" s="11"/>
      <c r="AL144" s="58"/>
      <c r="AM144" s="489"/>
      <c r="AN144" s="489"/>
      <c r="AO144" s="490" t="str">
        <f>IF(AK12=Datos!$A$6,"Aceptar","Aceptar")</f>
        <v>Aceptar</v>
      </c>
      <c r="AP144" s="491"/>
      <c r="AQ144" s="491"/>
      <c r="AR144" s="492"/>
      <c r="AS144" s="11"/>
      <c r="AT144" s="11"/>
      <c r="AU144" s="11"/>
      <c r="AV144" s="11"/>
      <c r="AW144" s="11"/>
      <c r="AX144" s="11"/>
      <c r="AY144" s="11"/>
      <c r="AZ144" s="11"/>
      <c r="BA144" s="11"/>
      <c r="BB144" s="11"/>
      <c r="BC144" s="11"/>
      <c r="BD144" s="11"/>
      <c r="BE144" s="11"/>
      <c r="BF144" s="24"/>
      <c r="BG144" s="13"/>
      <c r="BL144" s="6">
        <v>1</v>
      </c>
      <c r="BM144" s="6">
        <v>2</v>
      </c>
      <c r="BN144" s="6">
        <v>3</v>
      </c>
      <c r="BO144" s="6">
        <v>4</v>
      </c>
      <c r="BP144" s="6">
        <v>5</v>
      </c>
    </row>
    <row r="145" spans="1:59" ht="24" customHeight="1" thickBot="1">
      <c r="A145" s="10"/>
      <c r="B145" s="11"/>
      <c r="C145" s="11"/>
      <c r="D145" s="23"/>
      <c r="E145" s="12"/>
      <c r="F145" s="12"/>
      <c r="G145" s="491"/>
      <c r="H145" s="491"/>
      <c r="I145" s="491"/>
      <c r="J145" s="491"/>
      <c r="K145" s="491"/>
      <c r="L145" s="11"/>
      <c r="M145" s="11"/>
      <c r="N145" s="11"/>
      <c r="O145" s="11"/>
      <c r="P145" s="11"/>
      <c r="Q145" s="11"/>
      <c r="R145" s="11"/>
      <c r="S145" s="59"/>
      <c r="T145" s="60"/>
      <c r="U145" s="60"/>
      <c r="V145" s="60"/>
      <c r="W145" s="61"/>
      <c r="X145" s="11"/>
      <c r="Y145" s="11"/>
      <c r="Z145" s="11"/>
      <c r="AA145" s="11"/>
      <c r="AB145" s="11"/>
      <c r="AC145" s="11"/>
      <c r="AD145" s="11"/>
      <c r="AE145" s="11"/>
      <c r="AF145" s="11"/>
      <c r="AG145" s="11"/>
      <c r="AH145" s="11"/>
      <c r="AI145" s="11"/>
      <c r="AJ145" s="11"/>
      <c r="AK145" s="11"/>
      <c r="AL145" s="59"/>
      <c r="AM145" s="60"/>
      <c r="AN145" s="60"/>
      <c r="AO145" s="60"/>
      <c r="AP145" s="60"/>
      <c r="AQ145" s="60"/>
      <c r="AR145" s="61"/>
      <c r="AS145" s="11"/>
      <c r="AT145" s="11"/>
      <c r="AU145" s="11"/>
      <c r="AV145" s="11"/>
      <c r="AW145" s="11"/>
      <c r="AX145" s="11"/>
      <c r="AY145" s="11"/>
      <c r="AZ145" s="11"/>
      <c r="BA145" s="11"/>
      <c r="BB145" s="11"/>
      <c r="BC145" s="11"/>
      <c r="BD145" s="11"/>
      <c r="BE145" s="11"/>
      <c r="BF145" s="24"/>
      <c r="BG145" s="13"/>
    </row>
    <row r="146" spans="1:59" ht="15.75" customHeight="1">
      <c r="A146" s="10"/>
      <c r="B146" s="11"/>
      <c r="C146" s="11"/>
      <c r="D146" s="29"/>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1"/>
      <c r="BG146" s="13"/>
    </row>
    <row r="147" spans="1:59" ht="21.95" customHeight="1">
      <c r="A147" s="1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3"/>
    </row>
    <row r="148" spans="1:59" ht="90.6" customHeight="1">
      <c r="A148" s="10"/>
      <c r="B148" s="11"/>
      <c r="C148" s="11"/>
      <c r="D148" s="491" t="s">
        <v>294</v>
      </c>
      <c r="E148" s="491"/>
      <c r="F148" s="491"/>
      <c r="G148" s="491"/>
      <c r="H148" s="491"/>
      <c r="I148" s="491"/>
      <c r="J148" s="491"/>
      <c r="K148" s="11"/>
      <c r="L148" s="493" t="s">
        <v>295</v>
      </c>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c r="AN148" s="493"/>
      <c r="AO148" s="493"/>
      <c r="AP148" s="493"/>
      <c r="AQ148" s="493"/>
      <c r="AR148" s="493"/>
      <c r="AS148" s="493"/>
      <c r="AT148" s="493"/>
      <c r="AU148" s="493"/>
      <c r="AV148" s="493"/>
      <c r="AW148" s="493"/>
      <c r="AX148" s="493"/>
      <c r="AY148" s="493"/>
      <c r="AZ148" s="493"/>
      <c r="BA148" s="493"/>
      <c r="BB148" s="493"/>
      <c r="BC148" s="493"/>
      <c r="BD148" s="493"/>
      <c r="BE148" s="493"/>
      <c r="BF148" s="493"/>
      <c r="BG148" s="13"/>
    </row>
    <row r="149" spans="1:59" ht="29.45" customHeight="1">
      <c r="A149" s="10"/>
      <c r="B149" s="11"/>
      <c r="C149" s="11"/>
      <c r="D149" s="491"/>
      <c r="E149" s="491"/>
      <c r="F149" s="491"/>
      <c r="G149" s="491"/>
      <c r="H149" s="491"/>
      <c r="I149" s="491"/>
      <c r="J149" s="491"/>
      <c r="K149" s="11"/>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R149" s="493"/>
      <c r="AS149" s="493"/>
      <c r="AT149" s="493"/>
      <c r="AU149" s="493"/>
      <c r="AV149" s="493"/>
      <c r="AW149" s="493"/>
      <c r="AX149" s="493"/>
      <c r="AY149" s="493"/>
      <c r="AZ149" s="493"/>
      <c r="BA149" s="493"/>
      <c r="BB149" s="493"/>
      <c r="BC149" s="493"/>
      <c r="BD149" s="493"/>
      <c r="BE149" s="493"/>
      <c r="BF149" s="493"/>
      <c r="BG149" s="13"/>
    </row>
    <row r="150" spans="1:59" ht="15.95" customHeight="1">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3"/>
    </row>
    <row r="151" spans="1:59" ht="31.9" customHeight="1">
      <c r="A151" s="10"/>
      <c r="B151" s="11"/>
      <c r="C151" s="11"/>
      <c r="D151" s="460" t="s">
        <v>287</v>
      </c>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0"/>
      <c r="AA151" s="460"/>
      <c r="AB151" s="460"/>
      <c r="AC151" s="460"/>
      <c r="AD151" s="460"/>
      <c r="AE151" s="460"/>
      <c r="AF151" s="460"/>
      <c r="AG151" s="460"/>
      <c r="AH151" s="460"/>
      <c r="AI151" s="460"/>
      <c r="AJ151" s="460"/>
      <c r="AK151" s="460"/>
      <c r="AL151" s="460"/>
      <c r="AM151" s="460"/>
      <c r="AN151" s="460"/>
      <c r="AO151" s="460"/>
      <c r="AP151" s="460"/>
      <c r="AQ151" s="460"/>
      <c r="AR151" s="460"/>
      <c r="AS151" s="460"/>
      <c r="AT151" s="460"/>
      <c r="AU151" s="460"/>
      <c r="AV151" s="460"/>
      <c r="AW151" s="460"/>
      <c r="AX151" s="460"/>
      <c r="AY151" s="460"/>
      <c r="AZ151" s="460"/>
      <c r="BA151" s="460"/>
      <c r="BB151" s="460"/>
      <c r="BC151" s="460"/>
      <c r="BD151" s="460"/>
      <c r="BE151" s="460"/>
      <c r="BF151" s="460"/>
      <c r="BG151" s="461"/>
    </row>
    <row r="152" spans="1:59" ht="20.100000000000001" customHeight="1">
      <c r="A152" s="10"/>
      <c r="B152" s="11"/>
      <c r="C152" s="11"/>
      <c r="D152" s="494" t="s">
        <v>274</v>
      </c>
      <c r="E152" s="494"/>
      <c r="F152" s="494"/>
      <c r="G152" s="494"/>
      <c r="H152" s="494"/>
      <c r="I152" s="494"/>
      <c r="J152" s="494"/>
      <c r="K152" s="494"/>
      <c r="L152" s="494"/>
      <c r="M152" s="494"/>
      <c r="N152" s="494"/>
      <c r="O152" s="494"/>
      <c r="P152" s="494"/>
      <c r="Q152" s="494"/>
      <c r="R152" s="494"/>
      <c r="S152" s="494"/>
      <c r="T152" s="494"/>
      <c r="U152" s="494"/>
      <c r="V152" s="463" t="s">
        <v>283</v>
      </c>
      <c r="W152" s="463"/>
      <c r="X152" s="463"/>
      <c r="Y152" s="463"/>
      <c r="Z152" s="463"/>
      <c r="AA152" s="463"/>
      <c r="AB152" s="463"/>
      <c r="AC152" s="463"/>
      <c r="AD152" s="463"/>
      <c r="AE152" s="463"/>
      <c r="AF152" s="463"/>
      <c r="AG152" s="463"/>
      <c r="AH152" s="463"/>
      <c r="AI152" s="463"/>
      <c r="AJ152" s="463"/>
      <c r="AK152" s="463"/>
      <c r="AL152" s="463"/>
      <c r="AM152" s="463"/>
      <c r="AN152" s="463"/>
      <c r="AO152" s="463"/>
      <c r="AP152" s="463"/>
      <c r="AQ152" s="463"/>
      <c r="AR152" s="463"/>
      <c r="AS152" s="463"/>
      <c r="AT152" s="463"/>
      <c r="AU152" s="463"/>
      <c r="AV152" s="463"/>
      <c r="AW152" s="463"/>
      <c r="AX152" s="463"/>
      <c r="AY152" s="463"/>
      <c r="AZ152" s="463"/>
      <c r="BA152" s="463"/>
      <c r="BB152" s="463"/>
      <c r="BC152" s="463"/>
      <c r="BD152" s="463"/>
      <c r="BE152" s="463"/>
      <c r="BF152" s="463"/>
      <c r="BG152" s="464"/>
    </row>
    <row r="153" spans="1:59" ht="20.100000000000001" customHeight="1">
      <c r="A153" s="10"/>
      <c r="B153" s="11"/>
      <c r="C153" s="11"/>
      <c r="D153" s="495"/>
      <c r="E153" s="495"/>
      <c r="F153" s="495"/>
      <c r="G153" s="495"/>
      <c r="H153" s="495"/>
      <c r="I153" s="495"/>
      <c r="J153" s="495"/>
      <c r="K153" s="495"/>
      <c r="L153" s="495"/>
      <c r="M153" s="495"/>
      <c r="N153" s="495"/>
      <c r="O153" s="495"/>
      <c r="P153" s="495"/>
      <c r="Q153" s="495"/>
      <c r="R153" s="495"/>
      <c r="S153" s="495"/>
      <c r="T153" s="495"/>
      <c r="U153" s="495"/>
      <c r="V153" s="465" t="s">
        <v>133</v>
      </c>
      <c r="W153" s="465"/>
      <c r="X153" s="465"/>
      <c r="Y153" s="465"/>
      <c r="Z153" s="465"/>
      <c r="AA153" s="465"/>
      <c r="AB153" s="465"/>
      <c r="AC153" s="465"/>
      <c r="AD153" s="465"/>
      <c r="AE153" s="465"/>
      <c r="AF153" s="465"/>
      <c r="AG153" s="465"/>
      <c r="AH153" s="465" t="s">
        <v>286</v>
      </c>
      <c r="AI153" s="465"/>
      <c r="AJ153" s="465"/>
      <c r="AK153" s="465"/>
      <c r="AL153" s="465"/>
      <c r="AM153" s="465"/>
      <c r="AN153" s="465"/>
      <c r="AO153" s="465"/>
      <c r="AP153" s="465"/>
      <c r="AQ153" s="465" t="s">
        <v>87</v>
      </c>
      <c r="AR153" s="465"/>
      <c r="AS153" s="465"/>
      <c r="AT153" s="465"/>
      <c r="AU153" s="465"/>
      <c r="AV153" s="465"/>
      <c r="AW153" s="465"/>
      <c r="AX153" s="465"/>
      <c r="AY153" s="465"/>
      <c r="AZ153" s="465"/>
      <c r="BA153" s="465" t="s">
        <v>284</v>
      </c>
      <c r="BB153" s="465"/>
      <c r="BC153" s="465"/>
      <c r="BD153" s="465"/>
      <c r="BE153" s="465"/>
      <c r="BF153" s="465"/>
      <c r="BG153" s="122" t="s">
        <v>285</v>
      </c>
    </row>
    <row r="154" spans="1:59" ht="14.25" customHeight="1">
      <c r="A154" s="10"/>
      <c r="B154" s="11"/>
      <c r="C154" s="11"/>
      <c r="D154" s="486" t="s">
        <v>272</v>
      </c>
      <c r="E154" s="480" t="str">
        <f>IF(D86="","",IF(AT86&lt;&gt;Datos!$AO$2,D86,""))</f>
        <v/>
      </c>
      <c r="F154" s="481"/>
      <c r="G154" s="481"/>
      <c r="H154" s="481"/>
      <c r="I154" s="481"/>
      <c r="J154" s="481"/>
      <c r="K154" s="481"/>
      <c r="L154" s="481"/>
      <c r="M154" s="481"/>
      <c r="N154" s="481"/>
      <c r="O154" s="481"/>
      <c r="P154" s="481"/>
      <c r="Q154" s="481"/>
      <c r="R154" s="481"/>
      <c r="S154" s="481"/>
      <c r="T154" s="481"/>
      <c r="U154" s="482"/>
      <c r="V154" s="440"/>
      <c r="W154" s="440"/>
      <c r="X154" s="440"/>
      <c r="Y154" s="440"/>
      <c r="Z154" s="440"/>
      <c r="AA154" s="440"/>
      <c r="AB154" s="440"/>
      <c r="AC154" s="440"/>
      <c r="AD154" s="440"/>
      <c r="AE154" s="440"/>
      <c r="AF154" s="440"/>
      <c r="AG154" s="440"/>
      <c r="AH154" s="469"/>
      <c r="AI154" s="469"/>
      <c r="AJ154" s="469"/>
      <c r="AK154" s="469"/>
      <c r="AL154" s="469"/>
      <c r="AM154" s="469"/>
      <c r="AN154" s="469"/>
      <c r="AO154" s="469"/>
      <c r="AP154" s="470"/>
      <c r="AQ154" s="440"/>
      <c r="AR154" s="440"/>
      <c r="AS154" s="440"/>
      <c r="AT154" s="440"/>
      <c r="AU154" s="440"/>
      <c r="AV154" s="440"/>
      <c r="AW154" s="440"/>
      <c r="AX154" s="440"/>
      <c r="AY154" s="440"/>
      <c r="AZ154" s="440"/>
      <c r="BA154" s="483"/>
      <c r="BB154" s="484"/>
      <c r="BC154" s="484"/>
      <c r="BD154" s="484"/>
      <c r="BE154" s="484"/>
      <c r="BF154" s="485"/>
      <c r="BG154" s="172"/>
    </row>
    <row r="155" spans="1:59" ht="14.25" customHeight="1">
      <c r="A155" s="10"/>
      <c r="B155" s="11"/>
      <c r="C155" s="11"/>
      <c r="D155" s="487"/>
      <c r="E155" s="480" t="str">
        <f>IF(D87="","",IF(AT87&lt;&gt;Datos!$AO$2,D87,""))</f>
        <v/>
      </c>
      <c r="F155" s="481"/>
      <c r="G155" s="481"/>
      <c r="H155" s="481"/>
      <c r="I155" s="481"/>
      <c r="J155" s="481"/>
      <c r="K155" s="481"/>
      <c r="L155" s="481"/>
      <c r="M155" s="481"/>
      <c r="N155" s="481"/>
      <c r="O155" s="481"/>
      <c r="P155" s="481"/>
      <c r="Q155" s="481"/>
      <c r="R155" s="481"/>
      <c r="S155" s="481"/>
      <c r="T155" s="481"/>
      <c r="U155" s="482"/>
      <c r="V155" s="440"/>
      <c r="W155" s="440"/>
      <c r="X155" s="440"/>
      <c r="Y155" s="440"/>
      <c r="Z155" s="440"/>
      <c r="AA155" s="440"/>
      <c r="AB155" s="440"/>
      <c r="AC155" s="440"/>
      <c r="AD155" s="440"/>
      <c r="AE155" s="440"/>
      <c r="AF155" s="440"/>
      <c r="AG155" s="440"/>
      <c r="AH155" s="469"/>
      <c r="AI155" s="469"/>
      <c r="AJ155" s="469"/>
      <c r="AK155" s="469"/>
      <c r="AL155" s="469"/>
      <c r="AM155" s="469"/>
      <c r="AN155" s="469"/>
      <c r="AO155" s="469"/>
      <c r="AP155" s="470"/>
      <c r="AQ155" s="440"/>
      <c r="AR155" s="440"/>
      <c r="AS155" s="440"/>
      <c r="AT155" s="440"/>
      <c r="AU155" s="440"/>
      <c r="AV155" s="440"/>
      <c r="AW155" s="440"/>
      <c r="AX155" s="440"/>
      <c r="AY155" s="440"/>
      <c r="AZ155" s="440"/>
      <c r="BA155" s="483"/>
      <c r="BB155" s="484"/>
      <c r="BC155" s="484"/>
      <c r="BD155" s="484"/>
      <c r="BE155" s="484"/>
      <c r="BF155" s="485"/>
      <c r="BG155" s="172"/>
    </row>
    <row r="156" spans="1:59" ht="14.25" customHeight="1">
      <c r="A156" s="10"/>
      <c r="B156" s="11"/>
      <c r="C156" s="11"/>
      <c r="D156" s="487"/>
      <c r="E156" s="480" t="str">
        <f>IF(D88="","",IF(AT88&lt;&gt;Datos!$AO$2,D88,""))</f>
        <v/>
      </c>
      <c r="F156" s="481"/>
      <c r="G156" s="481"/>
      <c r="H156" s="481"/>
      <c r="I156" s="481"/>
      <c r="J156" s="481"/>
      <c r="K156" s="481"/>
      <c r="L156" s="481"/>
      <c r="M156" s="481"/>
      <c r="N156" s="481"/>
      <c r="O156" s="481"/>
      <c r="P156" s="481"/>
      <c r="Q156" s="481"/>
      <c r="R156" s="481"/>
      <c r="S156" s="481"/>
      <c r="T156" s="481"/>
      <c r="U156" s="482"/>
      <c r="V156" s="440"/>
      <c r="W156" s="440"/>
      <c r="X156" s="440"/>
      <c r="Y156" s="440"/>
      <c r="Z156" s="440"/>
      <c r="AA156" s="440"/>
      <c r="AB156" s="440"/>
      <c r="AC156" s="440"/>
      <c r="AD156" s="440"/>
      <c r="AE156" s="440"/>
      <c r="AF156" s="440"/>
      <c r="AG156" s="440"/>
      <c r="AH156" s="469"/>
      <c r="AI156" s="469"/>
      <c r="AJ156" s="469"/>
      <c r="AK156" s="469"/>
      <c r="AL156" s="469"/>
      <c r="AM156" s="469"/>
      <c r="AN156" s="469"/>
      <c r="AO156" s="469"/>
      <c r="AP156" s="470"/>
      <c r="AQ156" s="440"/>
      <c r="AR156" s="440"/>
      <c r="AS156" s="440"/>
      <c r="AT156" s="440"/>
      <c r="AU156" s="440"/>
      <c r="AV156" s="440"/>
      <c r="AW156" s="440"/>
      <c r="AX156" s="440"/>
      <c r="AY156" s="440"/>
      <c r="AZ156" s="440"/>
      <c r="BA156" s="483"/>
      <c r="BB156" s="484"/>
      <c r="BC156" s="484"/>
      <c r="BD156" s="484"/>
      <c r="BE156" s="484"/>
      <c r="BF156" s="485"/>
      <c r="BG156" s="172"/>
    </row>
    <row r="157" spans="1:59" ht="14.25" customHeight="1">
      <c r="A157" s="10"/>
      <c r="B157" s="11"/>
      <c r="C157" s="11"/>
      <c r="D157" s="487"/>
      <c r="E157" s="480" t="str">
        <f>IF(D89="","",IF(AT89&lt;&gt;Datos!$AO$2,D89,""))</f>
        <v/>
      </c>
      <c r="F157" s="481"/>
      <c r="G157" s="481"/>
      <c r="H157" s="481"/>
      <c r="I157" s="481"/>
      <c r="J157" s="481"/>
      <c r="K157" s="481"/>
      <c r="L157" s="481"/>
      <c r="M157" s="481"/>
      <c r="N157" s="481"/>
      <c r="O157" s="481"/>
      <c r="P157" s="481"/>
      <c r="Q157" s="481"/>
      <c r="R157" s="481"/>
      <c r="S157" s="481"/>
      <c r="T157" s="481"/>
      <c r="U157" s="482"/>
      <c r="V157" s="440"/>
      <c r="W157" s="440"/>
      <c r="X157" s="440"/>
      <c r="Y157" s="440"/>
      <c r="Z157" s="440"/>
      <c r="AA157" s="440"/>
      <c r="AB157" s="440"/>
      <c r="AC157" s="440"/>
      <c r="AD157" s="440"/>
      <c r="AE157" s="440"/>
      <c r="AF157" s="440"/>
      <c r="AG157" s="440"/>
      <c r="AH157" s="469"/>
      <c r="AI157" s="469"/>
      <c r="AJ157" s="469"/>
      <c r="AK157" s="469"/>
      <c r="AL157" s="469"/>
      <c r="AM157" s="469"/>
      <c r="AN157" s="469"/>
      <c r="AO157" s="469"/>
      <c r="AP157" s="470"/>
      <c r="AQ157" s="440"/>
      <c r="AR157" s="440"/>
      <c r="AS157" s="440"/>
      <c r="AT157" s="440"/>
      <c r="AU157" s="440"/>
      <c r="AV157" s="440"/>
      <c r="AW157" s="440"/>
      <c r="AX157" s="440"/>
      <c r="AY157" s="440"/>
      <c r="AZ157" s="440"/>
      <c r="BA157" s="483"/>
      <c r="BB157" s="484"/>
      <c r="BC157" s="484"/>
      <c r="BD157" s="484"/>
      <c r="BE157" s="484"/>
      <c r="BF157" s="485"/>
      <c r="BG157" s="172"/>
    </row>
    <row r="158" spans="1:59" ht="14.25" customHeight="1">
      <c r="A158" s="10"/>
      <c r="B158" s="11"/>
      <c r="C158" s="11"/>
      <c r="D158" s="487"/>
      <c r="E158" s="480" t="str">
        <f>IF(D90="","",IF(AT90&lt;&gt;Datos!$AO$2,D90,""))</f>
        <v/>
      </c>
      <c r="F158" s="481"/>
      <c r="G158" s="481"/>
      <c r="H158" s="481"/>
      <c r="I158" s="481"/>
      <c r="J158" s="481"/>
      <c r="K158" s="481"/>
      <c r="L158" s="481"/>
      <c r="M158" s="481"/>
      <c r="N158" s="481"/>
      <c r="O158" s="481"/>
      <c r="P158" s="481"/>
      <c r="Q158" s="481"/>
      <c r="R158" s="481"/>
      <c r="S158" s="481"/>
      <c r="T158" s="481"/>
      <c r="U158" s="482"/>
      <c r="V158" s="440"/>
      <c r="W158" s="440"/>
      <c r="X158" s="440"/>
      <c r="Y158" s="440"/>
      <c r="Z158" s="440"/>
      <c r="AA158" s="440"/>
      <c r="AB158" s="440"/>
      <c r="AC158" s="440"/>
      <c r="AD158" s="440"/>
      <c r="AE158" s="440"/>
      <c r="AF158" s="440"/>
      <c r="AG158" s="440"/>
      <c r="AH158" s="469"/>
      <c r="AI158" s="469"/>
      <c r="AJ158" s="469"/>
      <c r="AK158" s="469"/>
      <c r="AL158" s="469"/>
      <c r="AM158" s="469"/>
      <c r="AN158" s="469"/>
      <c r="AO158" s="469"/>
      <c r="AP158" s="470"/>
      <c r="AQ158" s="440"/>
      <c r="AR158" s="440"/>
      <c r="AS158" s="440"/>
      <c r="AT158" s="440"/>
      <c r="AU158" s="440"/>
      <c r="AV158" s="440"/>
      <c r="AW158" s="440"/>
      <c r="AX158" s="440"/>
      <c r="AY158" s="440"/>
      <c r="AZ158" s="440"/>
      <c r="BA158" s="483"/>
      <c r="BB158" s="484"/>
      <c r="BC158" s="484"/>
      <c r="BD158" s="484"/>
      <c r="BE158" s="484"/>
      <c r="BF158" s="485"/>
      <c r="BG158" s="172"/>
    </row>
    <row r="159" spans="1:59" ht="14.25" customHeight="1">
      <c r="A159" s="10"/>
      <c r="B159" s="11"/>
      <c r="C159" s="11"/>
      <c r="D159" s="487"/>
      <c r="E159" s="480" t="str">
        <f>IF(D91="","",IF(AT91&lt;&gt;Datos!$AO$2,D91,""))</f>
        <v/>
      </c>
      <c r="F159" s="481"/>
      <c r="G159" s="481"/>
      <c r="H159" s="481"/>
      <c r="I159" s="481"/>
      <c r="J159" s="481"/>
      <c r="K159" s="481"/>
      <c r="L159" s="481"/>
      <c r="M159" s="481"/>
      <c r="N159" s="481"/>
      <c r="O159" s="481"/>
      <c r="P159" s="481"/>
      <c r="Q159" s="481"/>
      <c r="R159" s="481"/>
      <c r="S159" s="481"/>
      <c r="T159" s="481"/>
      <c r="U159" s="482"/>
      <c r="V159" s="440"/>
      <c r="W159" s="440"/>
      <c r="X159" s="440"/>
      <c r="Y159" s="440"/>
      <c r="Z159" s="440"/>
      <c r="AA159" s="440"/>
      <c r="AB159" s="440"/>
      <c r="AC159" s="440"/>
      <c r="AD159" s="440"/>
      <c r="AE159" s="440"/>
      <c r="AF159" s="440"/>
      <c r="AG159" s="440"/>
      <c r="AH159" s="469"/>
      <c r="AI159" s="469"/>
      <c r="AJ159" s="469"/>
      <c r="AK159" s="469"/>
      <c r="AL159" s="469"/>
      <c r="AM159" s="469"/>
      <c r="AN159" s="469"/>
      <c r="AO159" s="469"/>
      <c r="AP159" s="470"/>
      <c r="AQ159" s="440"/>
      <c r="AR159" s="440"/>
      <c r="AS159" s="440"/>
      <c r="AT159" s="440"/>
      <c r="AU159" s="440"/>
      <c r="AV159" s="440"/>
      <c r="AW159" s="440"/>
      <c r="AX159" s="440"/>
      <c r="AY159" s="440"/>
      <c r="AZ159" s="440"/>
      <c r="BA159" s="483"/>
      <c r="BB159" s="484"/>
      <c r="BC159" s="484"/>
      <c r="BD159" s="484"/>
      <c r="BE159" s="484"/>
      <c r="BF159" s="485"/>
      <c r="BG159" s="172"/>
    </row>
    <row r="160" spans="1:59" ht="14.25" customHeight="1">
      <c r="A160" s="10"/>
      <c r="B160" s="11"/>
      <c r="C160" s="11"/>
      <c r="D160" s="486"/>
      <c r="E160" s="480" t="str">
        <f>IF(D92="","",IF(AT92&lt;&gt;Datos!$AO$2,D92,""))</f>
        <v/>
      </c>
      <c r="F160" s="481"/>
      <c r="G160" s="481"/>
      <c r="H160" s="481"/>
      <c r="I160" s="481"/>
      <c r="J160" s="481"/>
      <c r="K160" s="481"/>
      <c r="L160" s="481"/>
      <c r="M160" s="481"/>
      <c r="N160" s="481"/>
      <c r="O160" s="481"/>
      <c r="P160" s="481"/>
      <c r="Q160" s="481"/>
      <c r="R160" s="481"/>
      <c r="S160" s="481"/>
      <c r="T160" s="481"/>
      <c r="U160" s="482"/>
      <c r="V160" s="440"/>
      <c r="W160" s="440"/>
      <c r="X160" s="440"/>
      <c r="Y160" s="440"/>
      <c r="Z160" s="440"/>
      <c r="AA160" s="440"/>
      <c r="AB160" s="440"/>
      <c r="AC160" s="440"/>
      <c r="AD160" s="440"/>
      <c r="AE160" s="440"/>
      <c r="AF160" s="440"/>
      <c r="AG160" s="440"/>
      <c r="AH160" s="469"/>
      <c r="AI160" s="469"/>
      <c r="AJ160" s="469"/>
      <c r="AK160" s="469"/>
      <c r="AL160" s="469"/>
      <c r="AM160" s="469"/>
      <c r="AN160" s="469"/>
      <c r="AO160" s="469"/>
      <c r="AP160" s="470"/>
      <c r="AQ160" s="440"/>
      <c r="AR160" s="440"/>
      <c r="AS160" s="440"/>
      <c r="AT160" s="440"/>
      <c r="AU160" s="440"/>
      <c r="AV160" s="440"/>
      <c r="AW160" s="440"/>
      <c r="AX160" s="440"/>
      <c r="AY160" s="440"/>
      <c r="AZ160" s="440"/>
      <c r="BA160" s="483"/>
      <c r="BB160" s="484"/>
      <c r="BC160" s="484"/>
      <c r="BD160" s="484"/>
      <c r="BE160" s="484"/>
      <c r="BF160" s="485"/>
      <c r="BG160" s="172"/>
    </row>
    <row r="161" spans="1:63" ht="14.25" customHeight="1">
      <c r="A161" s="10"/>
      <c r="B161" s="11"/>
      <c r="C161" s="11"/>
      <c r="D161" s="486"/>
      <c r="E161" s="480" t="str">
        <f>IF(D93="","",IF(AT93&lt;&gt;Datos!$AO$2,D93,""))</f>
        <v/>
      </c>
      <c r="F161" s="481"/>
      <c r="G161" s="481"/>
      <c r="H161" s="481"/>
      <c r="I161" s="481"/>
      <c r="J161" s="481"/>
      <c r="K161" s="481"/>
      <c r="L161" s="481"/>
      <c r="M161" s="481"/>
      <c r="N161" s="481"/>
      <c r="O161" s="481"/>
      <c r="P161" s="481"/>
      <c r="Q161" s="481"/>
      <c r="R161" s="481"/>
      <c r="S161" s="481"/>
      <c r="T161" s="481"/>
      <c r="U161" s="482"/>
      <c r="V161" s="440"/>
      <c r="W161" s="440"/>
      <c r="X161" s="440"/>
      <c r="Y161" s="440"/>
      <c r="Z161" s="440"/>
      <c r="AA161" s="440"/>
      <c r="AB161" s="440"/>
      <c r="AC161" s="440"/>
      <c r="AD161" s="440"/>
      <c r="AE161" s="440"/>
      <c r="AF161" s="440"/>
      <c r="AG161" s="440"/>
      <c r="AH161" s="469"/>
      <c r="AI161" s="469"/>
      <c r="AJ161" s="469"/>
      <c r="AK161" s="469"/>
      <c r="AL161" s="469"/>
      <c r="AM161" s="469"/>
      <c r="AN161" s="469"/>
      <c r="AO161" s="469"/>
      <c r="AP161" s="470"/>
      <c r="AQ161" s="440"/>
      <c r="AR161" s="440"/>
      <c r="AS161" s="440"/>
      <c r="AT161" s="440"/>
      <c r="AU161" s="440"/>
      <c r="AV161" s="440"/>
      <c r="AW161" s="440"/>
      <c r="AX161" s="440"/>
      <c r="AY161" s="440"/>
      <c r="AZ161" s="440"/>
      <c r="BA161" s="483"/>
      <c r="BB161" s="484"/>
      <c r="BC161" s="484"/>
      <c r="BD161" s="484"/>
      <c r="BE161" s="484"/>
      <c r="BF161" s="485"/>
      <c r="BG161" s="172"/>
    </row>
    <row r="162" spans="1:63" ht="14.25" customHeight="1">
      <c r="A162" s="10"/>
      <c r="B162" s="11"/>
      <c r="C162" s="11"/>
      <c r="D162" s="486"/>
      <c r="E162" s="480" t="str">
        <f>IF(D94="","",IF(AT94&lt;&gt;Datos!$AO$2,D94,""))</f>
        <v/>
      </c>
      <c r="F162" s="481"/>
      <c r="G162" s="481"/>
      <c r="H162" s="481"/>
      <c r="I162" s="481"/>
      <c r="J162" s="481"/>
      <c r="K162" s="481"/>
      <c r="L162" s="481"/>
      <c r="M162" s="481"/>
      <c r="N162" s="481"/>
      <c r="O162" s="481"/>
      <c r="P162" s="481"/>
      <c r="Q162" s="481"/>
      <c r="R162" s="481"/>
      <c r="S162" s="481"/>
      <c r="T162" s="481"/>
      <c r="U162" s="482"/>
      <c r="V162" s="440"/>
      <c r="W162" s="440"/>
      <c r="X162" s="440"/>
      <c r="Y162" s="440"/>
      <c r="Z162" s="440"/>
      <c r="AA162" s="440"/>
      <c r="AB162" s="440"/>
      <c r="AC162" s="440"/>
      <c r="AD162" s="440"/>
      <c r="AE162" s="440"/>
      <c r="AF162" s="440"/>
      <c r="AG162" s="440"/>
      <c r="AH162" s="469"/>
      <c r="AI162" s="469"/>
      <c r="AJ162" s="469"/>
      <c r="AK162" s="469"/>
      <c r="AL162" s="469"/>
      <c r="AM162" s="469"/>
      <c r="AN162" s="469"/>
      <c r="AO162" s="469"/>
      <c r="AP162" s="470"/>
      <c r="AQ162" s="440"/>
      <c r="AR162" s="440"/>
      <c r="AS162" s="440"/>
      <c r="AT162" s="440"/>
      <c r="AU162" s="440"/>
      <c r="AV162" s="440"/>
      <c r="AW162" s="440"/>
      <c r="AX162" s="440"/>
      <c r="AY162" s="440"/>
      <c r="AZ162" s="440"/>
      <c r="BA162" s="483"/>
      <c r="BB162" s="484"/>
      <c r="BC162" s="484"/>
      <c r="BD162" s="484"/>
      <c r="BE162" s="484"/>
      <c r="BF162" s="485"/>
      <c r="BG162" s="172"/>
    </row>
    <row r="163" spans="1:63" ht="14.25" customHeight="1" thickBot="1">
      <c r="A163" s="10"/>
      <c r="B163" s="11"/>
      <c r="C163" s="11"/>
      <c r="D163" s="488"/>
      <c r="E163" s="474" t="str">
        <f>IF(D95="","",IF(AT95&lt;&gt;Datos!$AO$2,D95,""))</f>
        <v/>
      </c>
      <c r="F163" s="475"/>
      <c r="G163" s="475"/>
      <c r="H163" s="475"/>
      <c r="I163" s="475"/>
      <c r="J163" s="475"/>
      <c r="K163" s="475"/>
      <c r="L163" s="475"/>
      <c r="M163" s="475"/>
      <c r="N163" s="475"/>
      <c r="O163" s="475"/>
      <c r="P163" s="475"/>
      <c r="Q163" s="475"/>
      <c r="R163" s="475"/>
      <c r="S163" s="475"/>
      <c r="T163" s="475"/>
      <c r="U163" s="476"/>
      <c r="V163" s="446"/>
      <c r="W163" s="446"/>
      <c r="X163" s="446"/>
      <c r="Y163" s="446"/>
      <c r="Z163" s="446"/>
      <c r="AA163" s="446"/>
      <c r="AB163" s="446"/>
      <c r="AC163" s="446"/>
      <c r="AD163" s="446"/>
      <c r="AE163" s="446"/>
      <c r="AF163" s="446"/>
      <c r="AG163" s="446"/>
      <c r="AH163" s="444"/>
      <c r="AI163" s="444"/>
      <c r="AJ163" s="444"/>
      <c r="AK163" s="444"/>
      <c r="AL163" s="444"/>
      <c r="AM163" s="444"/>
      <c r="AN163" s="444"/>
      <c r="AO163" s="444"/>
      <c r="AP163" s="445"/>
      <c r="AQ163" s="446"/>
      <c r="AR163" s="446"/>
      <c r="AS163" s="446"/>
      <c r="AT163" s="446"/>
      <c r="AU163" s="446"/>
      <c r="AV163" s="446"/>
      <c r="AW163" s="446"/>
      <c r="AX163" s="446"/>
      <c r="AY163" s="446"/>
      <c r="AZ163" s="446"/>
      <c r="BA163" s="477"/>
      <c r="BB163" s="478"/>
      <c r="BC163" s="478"/>
      <c r="BD163" s="478"/>
      <c r="BE163" s="478"/>
      <c r="BF163" s="479"/>
      <c r="BG163" s="173"/>
    </row>
    <row r="164" spans="1:63" ht="14.25" customHeight="1" thickTop="1">
      <c r="A164" s="10"/>
      <c r="B164" s="11"/>
      <c r="C164" s="11"/>
      <c r="D164" s="441" t="s">
        <v>273</v>
      </c>
      <c r="E164" s="466" t="str">
        <f>IF(D101="","",IF(AT101&lt;&gt;Datos!$AO$2,D101,""))</f>
        <v/>
      </c>
      <c r="F164" s="467"/>
      <c r="G164" s="467"/>
      <c r="H164" s="467"/>
      <c r="I164" s="467"/>
      <c r="J164" s="467"/>
      <c r="K164" s="467"/>
      <c r="L164" s="467"/>
      <c r="M164" s="467"/>
      <c r="N164" s="467"/>
      <c r="O164" s="467"/>
      <c r="P164" s="467"/>
      <c r="Q164" s="467"/>
      <c r="R164" s="467"/>
      <c r="S164" s="467"/>
      <c r="T164" s="467"/>
      <c r="U164" s="468"/>
      <c r="V164" s="453"/>
      <c r="W164" s="453"/>
      <c r="X164" s="453"/>
      <c r="Y164" s="453"/>
      <c r="Z164" s="453"/>
      <c r="AA164" s="453"/>
      <c r="AB164" s="453"/>
      <c r="AC164" s="453"/>
      <c r="AD164" s="453"/>
      <c r="AE164" s="453"/>
      <c r="AF164" s="453"/>
      <c r="AG164" s="453"/>
      <c r="AH164" s="451"/>
      <c r="AI164" s="451"/>
      <c r="AJ164" s="451"/>
      <c r="AK164" s="451"/>
      <c r="AL164" s="451"/>
      <c r="AM164" s="451"/>
      <c r="AN164" s="451"/>
      <c r="AO164" s="451"/>
      <c r="AP164" s="452"/>
      <c r="AQ164" s="453"/>
      <c r="AR164" s="453"/>
      <c r="AS164" s="453"/>
      <c r="AT164" s="453"/>
      <c r="AU164" s="453"/>
      <c r="AV164" s="453"/>
      <c r="AW164" s="453"/>
      <c r="AX164" s="453"/>
      <c r="AY164" s="453"/>
      <c r="AZ164" s="453"/>
      <c r="BA164" s="454"/>
      <c r="BB164" s="455"/>
      <c r="BC164" s="455"/>
      <c r="BD164" s="455"/>
      <c r="BE164" s="455"/>
      <c r="BF164" s="456"/>
      <c r="BG164" s="174"/>
    </row>
    <row r="165" spans="1:63" ht="14.25" customHeight="1">
      <c r="A165" s="10"/>
      <c r="B165" s="11"/>
      <c r="C165" s="11"/>
      <c r="D165" s="441"/>
      <c r="E165" s="466" t="str">
        <f>IF(D102="","",IF(AT102&lt;&gt;Datos!$AO$2,D102,""))</f>
        <v/>
      </c>
      <c r="F165" s="467"/>
      <c r="G165" s="467"/>
      <c r="H165" s="467"/>
      <c r="I165" s="467"/>
      <c r="J165" s="467"/>
      <c r="K165" s="467"/>
      <c r="L165" s="467"/>
      <c r="M165" s="467"/>
      <c r="N165" s="467"/>
      <c r="O165" s="467"/>
      <c r="P165" s="467"/>
      <c r="Q165" s="467"/>
      <c r="R165" s="467"/>
      <c r="S165" s="467"/>
      <c r="T165" s="467"/>
      <c r="U165" s="468"/>
      <c r="V165" s="440"/>
      <c r="W165" s="440"/>
      <c r="X165" s="440"/>
      <c r="Y165" s="440"/>
      <c r="Z165" s="440"/>
      <c r="AA165" s="440"/>
      <c r="AB165" s="440"/>
      <c r="AC165" s="440"/>
      <c r="AD165" s="440"/>
      <c r="AE165" s="440"/>
      <c r="AF165" s="440"/>
      <c r="AG165" s="440"/>
      <c r="AH165" s="469"/>
      <c r="AI165" s="469"/>
      <c r="AJ165" s="469"/>
      <c r="AK165" s="469"/>
      <c r="AL165" s="469"/>
      <c r="AM165" s="469"/>
      <c r="AN165" s="469"/>
      <c r="AO165" s="469"/>
      <c r="AP165" s="470"/>
      <c r="AQ165" s="440"/>
      <c r="AR165" s="440"/>
      <c r="AS165" s="440"/>
      <c r="AT165" s="440"/>
      <c r="AU165" s="440"/>
      <c r="AV165" s="440"/>
      <c r="AW165" s="440"/>
      <c r="AX165" s="440"/>
      <c r="AY165" s="440"/>
      <c r="AZ165" s="440"/>
      <c r="BA165" s="471"/>
      <c r="BB165" s="472"/>
      <c r="BC165" s="472"/>
      <c r="BD165" s="472"/>
      <c r="BE165" s="472"/>
      <c r="BF165" s="473"/>
      <c r="BG165" s="172"/>
    </row>
    <row r="166" spans="1:63" ht="14.25" customHeight="1">
      <c r="A166" s="10"/>
      <c r="B166" s="11"/>
      <c r="C166" s="11"/>
      <c r="D166" s="441"/>
      <c r="E166" s="466" t="str">
        <f>IF(D103="","",IF(AT103&lt;&gt;Datos!$AO$2,D103,""))</f>
        <v/>
      </c>
      <c r="F166" s="467"/>
      <c r="G166" s="467"/>
      <c r="H166" s="467"/>
      <c r="I166" s="467"/>
      <c r="J166" s="467"/>
      <c r="K166" s="467"/>
      <c r="L166" s="467"/>
      <c r="M166" s="467"/>
      <c r="N166" s="467"/>
      <c r="O166" s="467"/>
      <c r="P166" s="467"/>
      <c r="Q166" s="467"/>
      <c r="R166" s="467"/>
      <c r="S166" s="467"/>
      <c r="T166" s="467"/>
      <c r="U166" s="468"/>
      <c r="V166" s="440"/>
      <c r="W166" s="440"/>
      <c r="X166" s="440"/>
      <c r="Y166" s="440"/>
      <c r="Z166" s="440"/>
      <c r="AA166" s="440"/>
      <c r="AB166" s="440"/>
      <c r="AC166" s="440"/>
      <c r="AD166" s="440"/>
      <c r="AE166" s="440"/>
      <c r="AF166" s="440"/>
      <c r="AG166" s="440"/>
      <c r="AH166" s="469"/>
      <c r="AI166" s="469"/>
      <c r="AJ166" s="469"/>
      <c r="AK166" s="469"/>
      <c r="AL166" s="469"/>
      <c r="AM166" s="469"/>
      <c r="AN166" s="469"/>
      <c r="AO166" s="469"/>
      <c r="AP166" s="470"/>
      <c r="AQ166" s="440"/>
      <c r="AR166" s="440"/>
      <c r="AS166" s="440"/>
      <c r="AT166" s="440"/>
      <c r="AU166" s="440"/>
      <c r="AV166" s="440"/>
      <c r="AW166" s="440"/>
      <c r="AX166" s="440"/>
      <c r="AY166" s="440"/>
      <c r="AZ166" s="440"/>
      <c r="BA166" s="471"/>
      <c r="BB166" s="472"/>
      <c r="BC166" s="472"/>
      <c r="BD166" s="472"/>
      <c r="BE166" s="472"/>
      <c r="BF166" s="473"/>
      <c r="BG166" s="172"/>
    </row>
    <row r="167" spans="1:63" ht="14.25" customHeight="1">
      <c r="A167" s="10"/>
      <c r="B167" s="11"/>
      <c r="C167" s="11"/>
      <c r="D167" s="441"/>
      <c r="E167" s="466" t="str">
        <f>IF(D104="","",IF(AT104&lt;&gt;Datos!$AO$2,D104,""))</f>
        <v/>
      </c>
      <c r="F167" s="467"/>
      <c r="G167" s="467"/>
      <c r="H167" s="467"/>
      <c r="I167" s="467"/>
      <c r="J167" s="467"/>
      <c r="K167" s="467"/>
      <c r="L167" s="467"/>
      <c r="M167" s="467"/>
      <c r="N167" s="467"/>
      <c r="O167" s="467"/>
      <c r="P167" s="467"/>
      <c r="Q167" s="467"/>
      <c r="R167" s="467"/>
      <c r="S167" s="467"/>
      <c r="T167" s="467"/>
      <c r="U167" s="468"/>
      <c r="V167" s="440"/>
      <c r="W167" s="440"/>
      <c r="X167" s="440"/>
      <c r="Y167" s="440"/>
      <c r="Z167" s="440"/>
      <c r="AA167" s="440"/>
      <c r="AB167" s="440"/>
      <c r="AC167" s="440"/>
      <c r="AD167" s="440"/>
      <c r="AE167" s="440"/>
      <c r="AF167" s="440"/>
      <c r="AG167" s="440"/>
      <c r="AH167" s="469"/>
      <c r="AI167" s="469"/>
      <c r="AJ167" s="469"/>
      <c r="AK167" s="469"/>
      <c r="AL167" s="469"/>
      <c r="AM167" s="469"/>
      <c r="AN167" s="469"/>
      <c r="AO167" s="469"/>
      <c r="AP167" s="470"/>
      <c r="AQ167" s="440"/>
      <c r="AR167" s="440"/>
      <c r="AS167" s="440"/>
      <c r="AT167" s="440"/>
      <c r="AU167" s="440"/>
      <c r="AV167" s="440"/>
      <c r="AW167" s="440"/>
      <c r="AX167" s="440"/>
      <c r="AY167" s="440"/>
      <c r="AZ167" s="440"/>
      <c r="BA167" s="471"/>
      <c r="BB167" s="472"/>
      <c r="BC167" s="472"/>
      <c r="BD167" s="472"/>
      <c r="BE167" s="472"/>
      <c r="BF167" s="473"/>
      <c r="BG167" s="172"/>
    </row>
    <row r="168" spans="1:63" ht="14.25" customHeight="1">
      <c r="A168" s="10"/>
      <c r="B168" s="11"/>
      <c r="C168" s="11"/>
      <c r="D168" s="441"/>
      <c r="E168" s="466" t="str">
        <f>IF(D105="","",IF(AT105&lt;&gt;Datos!$AO$2,D105,""))</f>
        <v/>
      </c>
      <c r="F168" s="467"/>
      <c r="G168" s="467"/>
      <c r="H168" s="467"/>
      <c r="I168" s="467"/>
      <c r="J168" s="467"/>
      <c r="K168" s="467"/>
      <c r="L168" s="467"/>
      <c r="M168" s="467"/>
      <c r="N168" s="467"/>
      <c r="O168" s="467"/>
      <c r="P168" s="467"/>
      <c r="Q168" s="467"/>
      <c r="R168" s="467"/>
      <c r="S168" s="467"/>
      <c r="T168" s="467"/>
      <c r="U168" s="468"/>
      <c r="V168" s="440"/>
      <c r="W168" s="440"/>
      <c r="X168" s="440"/>
      <c r="Y168" s="440"/>
      <c r="Z168" s="440"/>
      <c r="AA168" s="440"/>
      <c r="AB168" s="440"/>
      <c r="AC168" s="440"/>
      <c r="AD168" s="440"/>
      <c r="AE168" s="440"/>
      <c r="AF168" s="440"/>
      <c r="AG168" s="440"/>
      <c r="AH168" s="469"/>
      <c r="AI168" s="469"/>
      <c r="AJ168" s="469"/>
      <c r="AK168" s="469"/>
      <c r="AL168" s="469"/>
      <c r="AM168" s="469"/>
      <c r="AN168" s="469"/>
      <c r="AO168" s="469"/>
      <c r="AP168" s="470"/>
      <c r="AQ168" s="440"/>
      <c r="AR168" s="440"/>
      <c r="AS168" s="440"/>
      <c r="AT168" s="440"/>
      <c r="AU168" s="440"/>
      <c r="AV168" s="440"/>
      <c r="AW168" s="440"/>
      <c r="AX168" s="440"/>
      <c r="AY168" s="440"/>
      <c r="AZ168" s="440"/>
      <c r="BA168" s="471"/>
      <c r="BB168" s="472"/>
      <c r="BC168" s="472"/>
      <c r="BD168" s="472"/>
      <c r="BE168" s="472"/>
      <c r="BF168" s="473"/>
      <c r="BG168" s="172"/>
    </row>
    <row r="169" spans="1:63" ht="14.25" customHeight="1">
      <c r="A169" s="10"/>
      <c r="B169" s="11"/>
      <c r="C169" s="11"/>
      <c r="D169" s="441"/>
      <c r="E169" s="466" t="str">
        <f>IF(D106="","",IF(AT106&lt;&gt;Datos!$AO$2,D106,""))</f>
        <v/>
      </c>
      <c r="F169" s="467"/>
      <c r="G169" s="467"/>
      <c r="H169" s="467"/>
      <c r="I169" s="467"/>
      <c r="J169" s="467"/>
      <c r="K169" s="467"/>
      <c r="L169" s="467"/>
      <c r="M169" s="467"/>
      <c r="N169" s="467"/>
      <c r="O169" s="467"/>
      <c r="P169" s="467"/>
      <c r="Q169" s="467"/>
      <c r="R169" s="467"/>
      <c r="S169" s="467"/>
      <c r="T169" s="467"/>
      <c r="U169" s="468"/>
      <c r="V169" s="440"/>
      <c r="W169" s="440"/>
      <c r="X169" s="440"/>
      <c r="Y169" s="440"/>
      <c r="Z169" s="440"/>
      <c r="AA169" s="440"/>
      <c r="AB169" s="440"/>
      <c r="AC169" s="440"/>
      <c r="AD169" s="440"/>
      <c r="AE169" s="440"/>
      <c r="AF169" s="440"/>
      <c r="AG169" s="440"/>
      <c r="AH169" s="469"/>
      <c r="AI169" s="469"/>
      <c r="AJ169" s="469"/>
      <c r="AK169" s="469"/>
      <c r="AL169" s="469"/>
      <c r="AM169" s="469"/>
      <c r="AN169" s="469"/>
      <c r="AO169" s="469"/>
      <c r="AP169" s="470"/>
      <c r="AQ169" s="440"/>
      <c r="AR169" s="440"/>
      <c r="AS169" s="440"/>
      <c r="AT169" s="440"/>
      <c r="AU169" s="440"/>
      <c r="AV169" s="440"/>
      <c r="AW169" s="440"/>
      <c r="AX169" s="440"/>
      <c r="AY169" s="440"/>
      <c r="AZ169" s="440"/>
      <c r="BA169" s="471"/>
      <c r="BB169" s="472"/>
      <c r="BC169" s="472"/>
      <c r="BD169" s="472"/>
      <c r="BE169" s="472"/>
      <c r="BF169" s="473"/>
      <c r="BG169" s="172"/>
    </row>
    <row r="170" spans="1:63" ht="14.25" customHeight="1">
      <c r="A170" s="10"/>
      <c r="B170" s="11"/>
      <c r="C170" s="11"/>
      <c r="D170" s="441"/>
      <c r="E170" s="466" t="str">
        <f>IF(D107="","",IF(AT107&lt;&gt;Datos!$AO$2,D107,""))</f>
        <v/>
      </c>
      <c r="F170" s="467"/>
      <c r="G170" s="467"/>
      <c r="H170" s="467"/>
      <c r="I170" s="467"/>
      <c r="J170" s="467"/>
      <c r="K170" s="467"/>
      <c r="L170" s="467"/>
      <c r="M170" s="467"/>
      <c r="N170" s="467"/>
      <c r="O170" s="467"/>
      <c r="P170" s="467"/>
      <c r="Q170" s="467"/>
      <c r="R170" s="467"/>
      <c r="S170" s="467"/>
      <c r="T170" s="467"/>
      <c r="U170" s="468"/>
      <c r="V170" s="440"/>
      <c r="W170" s="440"/>
      <c r="X170" s="440"/>
      <c r="Y170" s="440"/>
      <c r="Z170" s="440"/>
      <c r="AA170" s="440"/>
      <c r="AB170" s="440"/>
      <c r="AC170" s="440"/>
      <c r="AD170" s="440"/>
      <c r="AE170" s="440"/>
      <c r="AF170" s="440"/>
      <c r="AG170" s="440"/>
      <c r="AH170" s="469"/>
      <c r="AI170" s="469"/>
      <c r="AJ170" s="469"/>
      <c r="AK170" s="469"/>
      <c r="AL170" s="469"/>
      <c r="AM170" s="469"/>
      <c r="AN170" s="469"/>
      <c r="AO170" s="469"/>
      <c r="AP170" s="470"/>
      <c r="AQ170" s="440"/>
      <c r="AR170" s="440"/>
      <c r="AS170" s="440"/>
      <c r="AT170" s="440"/>
      <c r="AU170" s="440"/>
      <c r="AV170" s="440"/>
      <c r="AW170" s="440"/>
      <c r="AX170" s="440"/>
      <c r="AY170" s="440"/>
      <c r="AZ170" s="440"/>
      <c r="BA170" s="471"/>
      <c r="BB170" s="472"/>
      <c r="BC170" s="472"/>
      <c r="BD170" s="472"/>
      <c r="BE170" s="472"/>
      <c r="BF170" s="473"/>
      <c r="BG170" s="172"/>
    </row>
    <row r="171" spans="1:63" ht="14.25" customHeight="1">
      <c r="A171" s="10"/>
      <c r="B171" s="11"/>
      <c r="C171" s="11"/>
      <c r="D171" s="441"/>
      <c r="E171" s="466" t="str">
        <f>IF(D108="","",IF(AT108&lt;&gt;Datos!$AO$2,D108,""))</f>
        <v/>
      </c>
      <c r="F171" s="467"/>
      <c r="G171" s="467"/>
      <c r="H171" s="467"/>
      <c r="I171" s="467"/>
      <c r="J171" s="467"/>
      <c r="K171" s="467"/>
      <c r="L171" s="467"/>
      <c r="M171" s="467"/>
      <c r="N171" s="467"/>
      <c r="O171" s="467"/>
      <c r="P171" s="467"/>
      <c r="Q171" s="467"/>
      <c r="R171" s="467"/>
      <c r="S171" s="467"/>
      <c r="T171" s="467"/>
      <c r="U171" s="468"/>
      <c r="V171" s="440"/>
      <c r="W171" s="440"/>
      <c r="X171" s="440"/>
      <c r="Y171" s="440"/>
      <c r="Z171" s="440"/>
      <c r="AA171" s="440"/>
      <c r="AB171" s="440"/>
      <c r="AC171" s="440"/>
      <c r="AD171" s="440"/>
      <c r="AE171" s="440"/>
      <c r="AF171" s="440"/>
      <c r="AG171" s="440"/>
      <c r="AH171" s="469"/>
      <c r="AI171" s="469"/>
      <c r="AJ171" s="469"/>
      <c r="AK171" s="469"/>
      <c r="AL171" s="469"/>
      <c r="AM171" s="469"/>
      <c r="AN171" s="469"/>
      <c r="AO171" s="469"/>
      <c r="AP171" s="470"/>
      <c r="AQ171" s="440"/>
      <c r="AR171" s="440"/>
      <c r="AS171" s="440"/>
      <c r="AT171" s="440"/>
      <c r="AU171" s="440"/>
      <c r="AV171" s="440"/>
      <c r="AW171" s="440"/>
      <c r="AX171" s="440"/>
      <c r="AY171" s="440"/>
      <c r="AZ171" s="440"/>
      <c r="BA171" s="471"/>
      <c r="BB171" s="472"/>
      <c r="BC171" s="472"/>
      <c r="BD171" s="472"/>
      <c r="BE171" s="472"/>
      <c r="BF171" s="473"/>
      <c r="BG171" s="172"/>
    </row>
    <row r="172" spans="1:63" ht="14.25" customHeight="1">
      <c r="A172" s="10"/>
      <c r="B172" s="11"/>
      <c r="C172" s="11"/>
      <c r="D172" s="442"/>
      <c r="E172" s="466" t="str">
        <f>IF(D109="","",IF(AT109&lt;&gt;Datos!$AO$2,D109,""))</f>
        <v/>
      </c>
      <c r="F172" s="467"/>
      <c r="G172" s="467"/>
      <c r="H172" s="467"/>
      <c r="I172" s="467"/>
      <c r="J172" s="467"/>
      <c r="K172" s="467"/>
      <c r="L172" s="467"/>
      <c r="M172" s="467"/>
      <c r="N172" s="467"/>
      <c r="O172" s="467"/>
      <c r="P172" s="467"/>
      <c r="Q172" s="467"/>
      <c r="R172" s="467"/>
      <c r="S172" s="467"/>
      <c r="T172" s="467"/>
      <c r="U172" s="468"/>
      <c r="V172" s="440"/>
      <c r="W172" s="440"/>
      <c r="X172" s="440"/>
      <c r="Y172" s="440"/>
      <c r="Z172" s="440"/>
      <c r="AA172" s="440"/>
      <c r="AB172" s="440"/>
      <c r="AC172" s="440"/>
      <c r="AD172" s="440"/>
      <c r="AE172" s="440"/>
      <c r="AF172" s="440"/>
      <c r="AG172" s="440"/>
      <c r="AH172" s="469"/>
      <c r="AI172" s="469"/>
      <c r="AJ172" s="469"/>
      <c r="AK172" s="469"/>
      <c r="AL172" s="469"/>
      <c r="AM172" s="469"/>
      <c r="AN172" s="469"/>
      <c r="AO172" s="469"/>
      <c r="AP172" s="470"/>
      <c r="AQ172" s="440"/>
      <c r="AR172" s="440"/>
      <c r="AS172" s="440"/>
      <c r="AT172" s="440"/>
      <c r="AU172" s="440"/>
      <c r="AV172" s="440"/>
      <c r="AW172" s="440"/>
      <c r="AX172" s="440"/>
      <c r="AY172" s="440"/>
      <c r="AZ172" s="440"/>
      <c r="BA172" s="471"/>
      <c r="BB172" s="472"/>
      <c r="BC172" s="472"/>
      <c r="BD172" s="472"/>
      <c r="BE172" s="472"/>
      <c r="BF172" s="473"/>
      <c r="BG172" s="172"/>
    </row>
    <row r="173" spans="1:63" ht="14.25" customHeight="1">
      <c r="A173" s="10"/>
      <c r="B173" s="11"/>
      <c r="C173" s="11"/>
      <c r="D173" s="442"/>
      <c r="E173" s="466" t="str">
        <f>IF(D110="","",IF(AT110&lt;&gt;Datos!$AO$2,D110,""))</f>
        <v/>
      </c>
      <c r="F173" s="467"/>
      <c r="G173" s="467"/>
      <c r="H173" s="467"/>
      <c r="I173" s="467"/>
      <c r="J173" s="467"/>
      <c r="K173" s="467"/>
      <c r="L173" s="467"/>
      <c r="M173" s="467"/>
      <c r="N173" s="467"/>
      <c r="O173" s="467"/>
      <c r="P173" s="467"/>
      <c r="Q173" s="467"/>
      <c r="R173" s="467"/>
      <c r="S173" s="467"/>
      <c r="T173" s="467"/>
      <c r="U173" s="468"/>
      <c r="V173" s="440"/>
      <c r="W173" s="440"/>
      <c r="X173" s="440"/>
      <c r="Y173" s="440"/>
      <c r="Z173" s="440"/>
      <c r="AA173" s="440"/>
      <c r="AB173" s="440"/>
      <c r="AC173" s="440"/>
      <c r="AD173" s="440"/>
      <c r="AE173" s="440"/>
      <c r="AF173" s="440"/>
      <c r="AG173" s="440"/>
      <c r="AH173" s="469"/>
      <c r="AI173" s="469"/>
      <c r="AJ173" s="469"/>
      <c r="AK173" s="469"/>
      <c r="AL173" s="469"/>
      <c r="AM173" s="469"/>
      <c r="AN173" s="469"/>
      <c r="AO173" s="469"/>
      <c r="AP173" s="470"/>
      <c r="AQ173" s="440"/>
      <c r="AR173" s="440"/>
      <c r="AS173" s="440"/>
      <c r="AT173" s="440"/>
      <c r="AU173" s="440"/>
      <c r="AV173" s="440"/>
      <c r="AW173" s="440"/>
      <c r="AX173" s="440"/>
      <c r="AY173" s="440"/>
      <c r="AZ173" s="440"/>
      <c r="BA173" s="471"/>
      <c r="BB173" s="472"/>
      <c r="BC173" s="472"/>
      <c r="BD173" s="472"/>
      <c r="BE173" s="472"/>
      <c r="BF173" s="473"/>
      <c r="BG173" s="172"/>
    </row>
    <row r="174" spans="1:63">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3"/>
    </row>
    <row r="175" spans="1:63" ht="15.75" customHeight="1">
      <c r="A175" s="10"/>
      <c r="B175" s="11"/>
      <c r="C175" s="1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1"/>
      <c r="BD175" s="11"/>
      <c r="BE175" s="11"/>
      <c r="BF175" s="11"/>
      <c r="BG175" s="13"/>
      <c r="BK175" s="6" t="s">
        <v>289</v>
      </c>
    </row>
    <row r="176" spans="1:63" ht="31.9" customHeight="1">
      <c r="A176" s="10"/>
      <c r="B176" s="11"/>
      <c r="C176" s="11"/>
      <c r="D176" s="460" t="s">
        <v>292</v>
      </c>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c r="AC176" s="460"/>
      <c r="AD176" s="460"/>
      <c r="AE176" s="460"/>
      <c r="AF176" s="460"/>
      <c r="AG176" s="460"/>
      <c r="AH176" s="460"/>
      <c r="AI176" s="460"/>
      <c r="AJ176" s="460"/>
      <c r="AK176" s="460"/>
      <c r="AL176" s="460"/>
      <c r="AM176" s="460"/>
      <c r="AN176" s="460"/>
      <c r="AO176" s="460"/>
      <c r="AP176" s="460"/>
      <c r="AQ176" s="460"/>
      <c r="AR176" s="460"/>
      <c r="AS176" s="460"/>
      <c r="AT176" s="460"/>
      <c r="AU176" s="460"/>
      <c r="AV176" s="460"/>
      <c r="AW176" s="460"/>
      <c r="AX176" s="460"/>
      <c r="AY176" s="460"/>
      <c r="AZ176" s="460"/>
      <c r="BA176" s="460"/>
      <c r="BB176" s="460"/>
      <c r="BC176" s="460"/>
      <c r="BD176" s="460"/>
      <c r="BE176" s="460"/>
      <c r="BF176" s="460"/>
      <c r="BG176" s="461"/>
      <c r="BK176" s="19" t="str">
        <f>IF(AT86=Datos!$AO$2,D86,"")</f>
        <v/>
      </c>
    </row>
    <row r="177" spans="1:63" ht="20.100000000000001" customHeight="1">
      <c r="A177" s="10"/>
      <c r="B177" s="11"/>
      <c r="C177" s="11"/>
      <c r="D177" s="462" t="s">
        <v>293</v>
      </c>
      <c r="E177" s="462"/>
      <c r="F177" s="462"/>
      <c r="G177" s="462"/>
      <c r="H177" s="462"/>
      <c r="I177" s="462"/>
      <c r="J177" s="462"/>
      <c r="K177" s="462"/>
      <c r="L177" s="462"/>
      <c r="M177" s="462"/>
      <c r="N177" s="462"/>
      <c r="O177" s="462"/>
      <c r="P177" s="462"/>
      <c r="Q177" s="462"/>
      <c r="R177" s="462"/>
      <c r="S177" s="462"/>
      <c r="T177" s="462"/>
      <c r="U177" s="462"/>
      <c r="V177" s="463" t="s">
        <v>283</v>
      </c>
      <c r="W177" s="463"/>
      <c r="X177" s="463"/>
      <c r="Y177" s="463"/>
      <c r="Z177" s="463"/>
      <c r="AA177" s="463"/>
      <c r="AB177" s="463"/>
      <c r="AC177" s="463"/>
      <c r="AD177" s="463"/>
      <c r="AE177" s="463"/>
      <c r="AF177" s="463"/>
      <c r="AG177" s="463"/>
      <c r="AH177" s="463"/>
      <c r="AI177" s="463"/>
      <c r="AJ177" s="463"/>
      <c r="AK177" s="463"/>
      <c r="AL177" s="463"/>
      <c r="AM177" s="463"/>
      <c r="AN177" s="463"/>
      <c r="AO177" s="463"/>
      <c r="AP177" s="463"/>
      <c r="AQ177" s="463"/>
      <c r="AR177" s="463"/>
      <c r="AS177" s="463"/>
      <c r="AT177" s="463"/>
      <c r="AU177" s="463"/>
      <c r="AV177" s="463"/>
      <c r="AW177" s="463"/>
      <c r="AX177" s="463"/>
      <c r="AY177" s="463"/>
      <c r="AZ177" s="463"/>
      <c r="BA177" s="463"/>
      <c r="BB177" s="463"/>
      <c r="BC177" s="463"/>
      <c r="BD177" s="463"/>
      <c r="BE177" s="463"/>
      <c r="BF177" s="463"/>
      <c r="BG177" s="464"/>
      <c r="BK177" s="19" t="str">
        <f>IF(AT87=Datos!$AO$2,D87,"")</f>
        <v/>
      </c>
    </row>
    <row r="178" spans="1:63" ht="25.15" customHeight="1">
      <c r="A178" s="10"/>
      <c r="B178" s="11"/>
      <c r="C178" s="11"/>
      <c r="D178" s="462"/>
      <c r="E178" s="462"/>
      <c r="F178" s="462"/>
      <c r="G178" s="462"/>
      <c r="H178" s="462"/>
      <c r="I178" s="462"/>
      <c r="J178" s="462"/>
      <c r="K178" s="462"/>
      <c r="L178" s="462"/>
      <c r="M178" s="462"/>
      <c r="N178" s="462"/>
      <c r="O178" s="462"/>
      <c r="P178" s="462"/>
      <c r="Q178" s="462"/>
      <c r="R178" s="462"/>
      <c r="S178" s="462"/>
      <c r="T178" s="462"/>
      <c r="U178" s="462"/>
      <c r="V178" s="465" t="s">
        <v>133</v>
      </c>
      <c r="W178" s="465"/>
      <c r="X178" s="465"/>
      <c r="Y178" s="465"/>
      <c r="Z178" s="465"/>
      <c r="AA178" s="465"/>
      <c r="AB178" s="465"/>
      <c r="AC178" s="465"/>
      <c r="AD178" s="465"/>
      <c r="AE178" s="465"/>
      <c r="AF178" s="465"/>
      <c r="AG178" s="465"/>
      <c r="AH178" s="465" t="s">
        <v>286</v>
      </c>
      <c r="AI178" s="465"/>
      <c r="AJ178" s="465"/>
      <c r="AK178" s="465"/>
      <c r="AL178" s="465"/>
      <c r="AM178" s="465"/>
      <c r="AN178" s="465"/>
      <c r="AO178" s="465"/>
      <c r="AP178" s="465"/>
      <c r="AQ178" s="465" t="s">
        <v>87</v>
      </c>
      <c r="AR178" s="465"/>
      <c r="AS178" s="465"/>
      <c r="AT178" s="465"/>
      <c r="AU178" s="465"/>
      <c r="AV178" s="465"/>
      <c r="AW178" s="465"/>
      <c r="AX178" s="465"/>
      <c r="AY178" s="465"/>
      <c r="AZ178" s="465"/>
      <c r="BA178" s="465" t="s">
        <v>284</v>
      </c>
      <c r="BB178" s="465"/>
      <c r="BC178" s="465"/>
      <c r="BD178" s="465"/>
      <c r="BE178" s="465"/>
      <c r="BF178" s="465"/>
      <c r="BG178" s="122" t="s">
        <v>285</v>
      </c>
      <c r="BK178" s="19" t="str">
        <f>IF(AT88=Datos!$AO$2,D88,"")</f>
        <v/>
      </c>
    </row>
    <row r="179" spans="1:63" ht="14.25" customHeight="1">
      <c r="A179" s="10"/>
      <c r="B179" s="11"/>
      <c r="C179" s="11"/>
      <c r="D179" s="457" t="s">
        <v>272</v>
      </c>
      <c r="E179" s="440"/>
      <c r="F179" s="440"/>
      <c r="G179" s="440"/>
      <c r="H179" s="440"/>
      <c r="I179" s="440"/>
      <c r="J179" s="440"/>
      <c r="K179" s="440"/>
      <c r="L179" s="440"/>
      <c r="M179" s="440"/>
      <c r="N179" s="440"/>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0"/>
      <c r="AL179" s="440"/>
      <c r="AM179" s="440"/>
      <c r="AN179" s="440"/>
      <c r="AO179" s="440"/>
      <c r="AP179" s="440"/>
      <c r="AQ179" s="440"/>
      <c r="AR179" s="440"/>
      <c r="AS179" s="440"/>
      <c r="AT179" s="440"/>
      <c r="AU179" s="440"/>
      <c r="AV179" s="440"/>
      <c r="AW179" s="440"/>
      <c r="AX179" s="440"/>
      <c r="AY179" s="440"/>
      <c r="AZ179" s="440"/>
      <c r="BA179" s="439"/>
      <c r="BB179" s="439"/>
      <c r="BC179" s="439"/>
      <c r="BD179" s="439"/>
      <c r="BE179" s="439"/>
      <c r="BF179" s="439"/>
      <c r="BG179" s="172"/>
      <c r="BK179" s="19" t="str">
        <f>IF(AT89=Datos!$AO$2,D89,"")</f>
        <v/>
      </c>
    </row>
    <row r="180" spans="1:63" ht="14.25" customHeight="1">
      <c r="A180" s="10"/>
      <c r="B180" s="11"/>
      <c r="C180" s="11"/>
      <c r="D180" s="458"/>
      <c r="E180" s="440" t="str">
        <f>IF(D116="","",IF(AT116&lt;&gt;Datos!$AO$2,D116,""))</f>
        <v/>
      </c>
      <c r="F180" s="440"/>
      <c r="G180" s="440"/>
      <c r="H180" s="440"/>
      <c r="I180" s="440"/>
      <c r="J180" s="440"/>
      <c r="K180" s="440"/>
      <c r="L180" s="440"/>
      <c r="M180" s="440"/>
      <c r="N180" s="440"/>
      <c r="O180" s="440"/>
      <c r="P180" s="440"/>
      <c r="Q180" s="440"/>
      <c r="R180" s="440"/>
      <c r="S180" s="440"/>
      <c r="T180" s="440"/>
      <c r="U180" s="440"/>
      <c r="V180" s="440"/>
      <c r="W180" s="440"/>
      <c r="X180" s="440"/>
      <c r="Y180" s="440"/>
      <c r="Z180" s="440"/>
      <c r="AA180" s="440"/>
      <c r="AB180" s="440"/>
      <c r="AC180" s="440"/>
      <c r="AD180" s="440"/>
      <c r="AE180" s="440"/>
      <c r="AF180" s="440"/>
      <c r="AG180" s="440"/>
      <c r="AH180" s="440"/>
      <c r="AI180" s="440"/>
      <c r="AJ180" s="440"/>
      <c r="AK180" s="440"/>
      <c r="AL180" s="440"/>
      <c r="AM180" s="440"/>
      <c r="AN180" s="440"/>
      <c r="AO180" s="440"/>
      <c r="AP180" s="440"/>
      <c r="AQ180" s="440"/>
      <c r="AR180" s="440"/>
      <c r="AS180" s="440"/>
      <c r="AT180" s="440"/>
      <c r="AU180" s="440"/>
      <c r="AV180" s="440"/>
      <c r="AW180" s="440"/>
      <c r="AX180" s="440"/>
      <c r="AY180" s="440"/>
      <c r="AZ180" s="440"/>
      <c r="BA180" s="439"/>
      <c r="BB180" s="439"/>
      <c r="BC180" s="439"/>
      <c r="BD180" s="439"/>
      <c r="BE180" s="439"/>
      <c r="BF180" s="439"/>
      <c r="BG180" s="172"/>
      <c r="BK180" s="19" t="str">
        <f>IF(AT90=Datos!$AO$2,D90,"")</f>
        <v/>
      </c>
    </row>
    <row r="181" spans="1:63" ht="14.25" customHeight="1">
      <c r="A181" s="10"/>
      <c r="B181" s="11"/>
      <c r="C181" s="11"/>
      <c r="D181" s="458"/>
      <c r="E181" s="440" t="str">
        <f>IF(D117="","",IF(AT117&lt;&gt;Datos!$AO$2,D117,""))</f>
        <v/>
      </c>
      <c r="F181" s="440"/>
      <c r="G181" s="440"/>
      <c r="H181" s="440"/>
      <c r="I181" s="440"/>
      <c r="J181" s="440"/>
      <c r="K181" s="440"/>
      <c r="L181" s="440"/>
      <c r="M181" s="440"/>
      <c r="N181" s="440"/>
      <c r="O181" s="440"/>
      <c r="P181" s="440"/>
      <c r="Q181" s="440"/>
      <c r="R181" s="440"/>
      <c r="S181" s="440"/>
      <c r="T181" s="440"/>
      <c r="U181" s="440"/>
      <c r="V181" s="440"/>
      <c r="W181" s="440"/>
      <c r="X181" s="440"/>
      <c r="Y181" s="440"/>
      <c r="Z181" s="440"/>
      <c r="AA181" s="440"/>
      <c r="AB181" s="440"/>
      <c r="AC181" s="440"/>
      <c r="AD181" s="440"/>
      <c r="AE181" s="440"/>
      <c r="AF181" s="440"/>
      <c r="AG181" s="440"/>
      <c r="AH181" s="440"/>
      <c r="AI181" s="440"/>
      <c r="AJ181" s="440"/>
      <c r="AK181" s="440"/>
      <c r="AL181" s="440"/>
      <c r="AM181" s="440"/>
      <c r="AN181" s="440"/>
      <c r="AO181" s="440"/>
      <c r="AP181" s="440"/>
      <c r="AQ181" s="440"/>
      <c r="AR181" s="440"/>
      <c r="AS181" s="440"/>
      <c r="AT181" s="440"/>
      <c r="AU181" s="440"/>
      <c r="AV181" s="440"/>
      <c r="AW181" s="440"/>
      <c r="AX181" s="440"/>
      <c r="AY181" s="440"/>
      <c r="AZ181" s="440"/>
      <c r="BA181" s="439"/>
      <c r="BB181" s="439"/>
      <c r="BC181" s="439"/>
      <c r="BD181" s="439"/>
      <c r="BE181" s="439"/>
      <c r="BF181" s="439"/>
      <c r="BG181" s="172"/>
      <c r="BK181" s="19" t="str">
        <f>IF(AT91=Datos!$AO$2,D91,"")</f>
        <v/>
      </c>
    </row>
    <row r="182" spans="1:63" ht="14.25" customHeight="1">
      <c r="A182" s="10"/>
      <c r="B182" s="11"/>
      <c r="C182" s="11"/>
      <c r="D182" s="458"/>
      <c r="E182" s="440" t="str">
        <f>IF(D118="","",IF(AT118&lt;&gt;Datos!$AO$2,D118,""))</f>
        <v/>
      </c>
      <c r="F182" s="440"/>
      <c r="G182" s="440"/>
      <c r="H182" s="440"/>
      <c r="I182" s="440"/>
      <c r="J182" s="440"/>
      <c r="K182" s="440"/>
      <c r="L182" s="440"/>
      <c r="M182" s="440"/>
      <c r="N182" s="440"/>
      <c r="O182" s="440"/>
      <c r="P182" s="440"/>
      <c r="Q182" s="440"/>
      <c r="R182" s="440"/>
      <c r="S182" s="440"/>
      <c r="T182" s="440"/>
      <c r="U182" s="440"/>
      <c r="V182" s="440"/>
      <c r="W182" s="440"/>
      <c r="X182" s="440"/>
      <c r="Y182" s="440"/>
      <c r="Z182" s="440"/>
      <c r="AA182" s="440"/>
      <c r="AB182" s="440"/>
      <c r="AC182" s="440"/>
      <c r="AD182" s="440"/>
      <c r="AE182" s="440"/>
      <c r="AF182" s="440"/>
      <c r="AG182" s="440"/>
      <c r="AH182" s="440"/>
      <c r="AI182" s="440"/>
      <c r="AJ182" s="440"/>
      <c r="AK182" s="440"/>
      <c r="AL182" s="440"/>
      <c r="AM182" s="440"/>
      <c r="AN182" s="440"/>
      <c r="AO182" s="440"/>
      <c r="AP182" s="440"/>
      <c r="AQ182" s="440"/>
      <c r="AR182" s="440"/>
      <c r="AS182" s="440"/>
      <c r="AT182" s="440"/>
      <c r="AU182" s="440"/>
      <c r="AV182" s="440"/>
      <c r="AW182" s="440"/>
      <c r="AX182" s="440"/>
      <c r="AY182" s="440"/>
      <c r="AZ182" s="440"/>
      <c r="BA182" s="439"/>
      <c r="BB182" s="439"/>
      <c r="BC182" s="439"/>
      <c r="BD182" s="439"/>
      <c r="BE182" s="439"/>
      <c r="BF182" s="439"/>
      <c r="BG182" s="172"/>
      <c r="BK182" s="19" t="str">
        <f>IF(AT92=Datos!$AO$2,D92,"")</f>
        <v/>
      </c>
    </row>
    <row r="183" spans="1:63" ht="14.25" customHeight="1">
      <c r="A183" s="10"/>
      <c r="B183" s="11"/>
      <c r="C183" s="11"/>
      <c r="D183" s="458"/>
      <c r="E183" s="440" t="str">
        <f>IF(D119="","",IF(AT119&lt;&gt;Datos!$AO$2,D119,""))</f>
        <v/>
      </c>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0"/>
      <c r="AY183" s="440"/>
      <c r="AZ183" s="440"/>
      <c r="BA183" s="439"/>
      <c r="BB183" s="439"/>
      <c r="BC183" s="439"/>
      <c r="BD183" s="439"/>
      <c r="BE183" s="439"/>
      <c r="BF183" s="439"/>
      <c r="BG183" s="172"/>
      <c r="BK183" s="19" t="str">
        <f>IF(AT93=Datos!$AO$2,D93,"")</f>
        <v/>
      </c>
    </row>
    <row r="184" spans="1:63" ht="14.25" customHeight="1">
      <c r="A184" s="10"/>
      <c r="B184" s="11"/>
      <c r="C184" s="11"/>
      <c r="D184" s="458"/>
      <c r="E184" s="440" t="str">
        <f>IF(D120="","",IF(AT120&lt;&gt;Datos!$AO$2,D120,""))</f>
        <v/>
      </c>
      <c r="F184" s="440"/>
      <c r="G184" s="440"/>
      <c r="H184" s="440"/>
      <c r="I184" s="440"/>
      <c r="J184" s="440"/>
      <c r="K184" s="440"/>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c r="AR184" s="440"/>
      <c r="AS184" s="440"/>
      <c r="AT184" s="440"/>
      <c r="AU184" s="440"/>
      <c r="AV184" s="440"/>
      <c r="AW184" s="440"/>
      <c r="AX184" s="440"/>
      <c r="AY184" s="440"/>
      <c r="AZ184" s="440"/>
      <c r="BA184" s="439"/>
      <c r="BB184" s="439"/>
      <c r="BC184" s="439"/>
      <c r="BD184" s="439"/>
      <c r="BE184" s="439"/>
      <c r="BF184" s="439"/>
      <c r="BG184" s="172"/>
      <c r="BK184" s="19" t="str">
        <f>IF(AT94=Datos!$AO$2,D94,"")</f>
        <v/>
      </c>
    </row>
    <row r="185" spans="1:63" ht="14.25" customHeight="1">
      <c r="A185" s="10"/>
      <c r="B185" s="11"/>
      <c r="C185" s="11"/>
      <c r="D185" s="458"/>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40"/>
      <c r="AJ185" s="440"/>
      <c r="AK185" s="440"/>
      <c r="AL185" s="440"/>
      <c r="AM185" s="440"/>
      <c r="AN185" s="440"/>
      <c r="AO185" s="440"/>
      <c r="AP185" s="440"/>
      <c r="AQ185" s="440"/>
      <c r="AR185" s="440"/>
      <c r="AS185" s="440"/>
      <c r="AT185" s="440"/>
      <c r="AU185" s="440"/>
      <c r="AV185" s="440"/>
      <c r="AW185" s="440"/>
      <c r="AX185" s="440"/>
      <c r="AY185" s="440"/>
      <c r="AZ185" s="440"/>
      <c r="BA185" s="439"/>
      <c r="BB185" s="439"/>
      <c r="BC185" s="439"/>
      <c r="BD185" s="439"/>
      <c r="BE185" s="439"/>
      <c r="BF185" s="439"/>
      <c r="BG185" s="172"/>
      <c r="BK185" s="19" t="str">
        <f>IF(AT95=Datos!$AO$2,D95,"")</f>
        <v/>
      </c>
    </row>
    <row r="186" spans="1:63" ht="14.25" customHeight="1">
      <c r="A186" s="10"/>
      <c r="B186" s="11"/>
      <c r="C186" s="11"/>
      <c r="D186" s="458"/>
      <c r="E186" s="440" t="str">
        <f>IF(D122="","",IF(AT122&lt;&gt;Datos!$AO$2,D122,""))</f>
        <v/>
      </c>
      <c r="F186" s="440"/>
      <c r="G186" s="440"/>
      <c r="H186" s="440"/>
      <c r="I186" s="440"/>
      <c r="J186" s="440"/>
      <c r="K186" s="440"/>
      <c r="L186" s="440"/>
      <c r="M186" s="440"/>
      <c r="N186" s="440"/>
      <c r="O186" s="440"/>
      <c r="P186" s="440"/>
      <c r="Q186" s="440"/>
      <c r="R186" s="440"/>
      <c r="S186" s="440"/>
      <c r="T186" s="440"/>
      <c r="U186" s="440"/>
      <c r="V186" s="440"/>
      <c r="W186" s="440"/>
      <c r="X186" s="440"/>
      <c r="Y186" s="440"/>
      <c r="Z186" s="440"/>
      <c r="AA186" s="440"/>
      <c r="AB186" s="440"/>
      <c r="AC186" s="440"/>
      <c r="AD186" s="440"/>
      <c r="AE186" s="440"/>
      <c r="AF186" s="440"/>
      <c r="AG186" s="440"/>
      <c r="AH186" s="440"/>
      <c r="AI186" s="440"/>
      <c r="AJ186" s="440"/>
      <c r="AK186" s="440"/>
      <c r="AL186" s="440"/>
      <c r="AM186" s="440"/>
      <c r="AN186" s="440"/>
      <c r="AO186" s="440"/>
      <c r="AP186" s="440"/>
      <c r="AQ186" s="440"/>
      <c r="AR186" s="440"/>
      <c r="AS186" s="440"/>
      <c r="AT186" s="440"/>
      <c r="AU186" s="440"/>
      <c r="AV186" s="440"/>
      <c r="AW186" s="440"/>
      <c r="AX186" s="440"/>
      <c r="AY186" s="440"/>
      <c r="AZ186" s="440"/>
      <c r="BA186" s="439"/>
      <c r="BB186" s="439"/>
      <c r="BC186" s="439"/>
      <c r="BD186" s="439"/>
      <c r="BE186" s="439"/>
      <c r="BF186" s="439"/>
      <c r="BG186" s="172"/>
      <c r="BK186" s="19" t="s">
        <v>288</v>
      </c>
    </row>
    <row r="187" spans="1:63" ht="14.25" customHeight="1">
      <c r="A187" s="10"/>
      <c r="B187" s="11"/>
      <c r="C187" s="11"/>
      <c r="D187" s="458"/>
      <c r="E187" s="440" t="str">
        <f>IF(D123="","",IF(AT123&lt;&gt;Datos!$AO$2,D123,""))</f>
        <v/>
      </c>
      <c r="F187" s="440"/>
      <c r="G187" s="440"/>
      <c r="H187" s="440"/>
      <c r="I187" s="440"/>
      <c r="J187" s="440"/>
      <c r="K187" s="440"/>
      <c r="L187" s="440"/>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0"/>
      <c r="AY187" s="440"/>
      <c r="AZ187" s="440"/>
      <c r="BA187" s="439"/>
      <c r="BB187" s="439"/>
      <c r="BC187" s="439"/>
      <c r="BD187" s="439"/>
      <c r="BE187" s="439"/>
      <c r="BF187" s="439"/>
      <c r="BG187" s="172"/>
      <c r="BK187" s="6" t="s">
        <v>290</v>
      </c>
    </row>
    <row r="188" spans="1:63" ht="14.25" customHeight="1" thickBot="1">
      <c r="A188" s="10"/>
      <c r="B188" s="11"/>
      <c r="C188" s="11"/>
      <c r="D188" s="459"/>
      <c r="E188" s="443"/>
      <c r="F188" s="444"/>
      <c r="G188" s="444"/>
      <c r="H188" s="444"/>
      <c r="I188" s="444"/>
      <c r="J188" s="444"/>
      <c r="K188" s="444"/>
      <c r="L188" s="444"/>
      <c r="M188" s="444"/>
      <c r="N188" s="444"/>
      <c r="O188" s="444"/>
      <c r="P188" s="444"/>
      <c r="Q188" s="444"/>
      <c r="R188" s="444"/>
      <c r="S188" s="444"/>
      <c r="T188" s="444"/>
      <c r="U188" s="445"/>
      <c r="V188" s="446"/>
      <c r="W188" s="446"/>
      <c r="X188" s="446"/>
      <c r="Y188" s="446"/>
      <c r="Z188" s="446"/>
      <c r="AA188" s="446"/>
      <c r="AB188" s="446"/>
      <c r="AC188" s="446"/>
      <c r="AD188" s="446"/>
      <c r="AE188" s="446"/>
      <c r="AF188" s="446"/>
      <c r="AG188" s="446"/>
      <c r="AH188" s="444"/>
      <c r="AI188" s="444"/>
      <c r="AJ188" s="444"/>
      <c r="AK188" s="444"/>
      <c r="AL188" s="444"/>
      <c r="AM188" s="444"/>
      <c r="AN188" s="444"/>
      <c r="AO188" s="444"/>
      <c r="AP188" s="445"/>
      <c r="AQ188" s="446"/>
      <c r="AR188" s="446"/>
      <c r="AS188" s="446"/>
      <c r="AT188" s="446"/>
      <c r="AU188" s="446"/>
      <c r="AV188" s="446"/>
      <c r="AW188" s="446"/>
      <c r="AX188" s="446"/>
      <c r="AY188" s="446"/>
      <c r="AZ188" s="446"/>
      <c r="BA188" s="447"/>
      <c r="BB188" s="448"/>
      <c r="BC188" s="448"/>
      <c r="BD188" s="448"/>
      <c r="BE188" s="448"/>
      <c r="BF188" s="449"/>
      <c r="BG188" s="173"/>
      <c r="BK188" s="19" t="str">
        <f>IF(AT101=Datos!$AO$2,D101,"")</f>
        <v/>
      </c>
    </row>
    <row r="189" spans="1:63" ht="14.25" customHeight="1" thickTop="1">
      <c r="A189" s="10"/>
      <c r="B189" s="11"/>
      <c r="C189" s="11"/>
      <c r="D189" s="441" t="s">
        <v>273</v>
      </c>
      <c r="E189" s="450" t="str">
        <f>IF(D130="","",IF(AT130&lt;&gt;Datos!$AO$2,D130,""))</f>
        <v/>
      </c>
      <c r="F189" s="451"/>
      <c r="G189" s="451"/>
      <c r="H189" s="451"/>
      <c r="I189" s="451"/>
      <c r="J189" s="451"/>
      <c r="K189" s="451"/>
      <c r="L189" s="451"/>
      <c r="M189" s="451"/>
      <c r="N189" s="451"/>
      <c r="O189" s="451"/>
      <c r="P189" s="451"/>
      <c r="Q189" s="451"/>
      <c r="R189" s="451"/>
      <c r="S189" s="451"/>
      <c r="T189" s="451"/>
      <c r="U189" s="452"/>
      <c r="V189" s="453"/>
      <c r="W189" s="453"/>
      <c r="X189" s="453"/>
      <c r="Y189" s="453"/>
      <c r="Z189" s="453"/>
      <c r="AA189" s="453"/>
      <c r="AB189" s="453"/>
      <c r="AC189" s="453"/>
      <c r="AD189" s="453"/>
      <c r="AE189" s="453"/>
      <c r="AF189" s="453"/>
      <c r="AG189" s="453"/>
      <c r="AH189" s="451"/>
      <c r="AI189" s="451"/>
      <c r="AJ189" s="451"/>
      <c r="AK189" s="451"/>
      <c r="AL189" s="451"/>
      <c r="AM189" s="451"/>
      <c r="AN189" s="451"/>
      <c r="AO189" s="451"/>
      <c r="AP189" s="452"/>
      <c r="AQ189" s="453"/>
      <c r="AR189" s="453"/>
      <c r="AS189" s="453"/>
      <c r="AT189" s="453"/>
      <c r="AU189" s="453"/>
      <c r="AV189" s="453"/>
      <c r="AW189" s="453"/>
      <c r="AX189" s="453"/>
      <c r="AY189" s="453"/>
      <c r="AZ189" s="453"/>
      <c r="BA189" s="454"/>
      <c r="BB189" s="455"/>
      <c r="BC189" s="455"/>
      <c r="BD189" s="455"/>
      <c r="BE189" s="455"/>
      <c r="BF189" s="456"/>
      <c r="BG189" s="174"/>
      <c r="BK189" s="19" t="str">
        <f>IF(AT102=Datos!$AO$2,D102,"")</f>
        <v/>
      </c>
    </row>
    <row r="190" spans="1:63" ht="14.25" customHeight="1">
      <c r="A190" s="10"/>
      <c r="B190" s="11"/>
      <c r="C190" s="11"/>
      <c r="D190" s="441"/>
      <c r="E190" s="440" t="str">
        <f>IF(D131="","",IF(AT131&lt;&gt;Datos!$AO$2,D131,""))</f>
        <v/>
      </c>
      <c r="F190" s="440"/>
      <c r="G190" s="440"/>
      <c r="H190" s="440"/>
      <c r="I190" s="440"/>
      <c r="J190" s="440"/>
      <c r="K190" s="440"/>
      <c r="L190" s="440"/>
      <c r="M190" s="440"/>
      <c r="N190" s="440"/>
      <c r="O190" s="440"/>
      <c r="P190" s="440"/>
      <c r="Q190" s="440"/>
      <c r="R190" s="440"/>
      <c r="S190" s="440"/>
      <c r="T190" s="440"/>
      <c r="U190" s="440"/>
      <c r="V190" s="440"/>
      <c r="W190" s="440"/>
      <c r="X190" s="440"/>
      <c r="Y190" s="440"/>
      <c r="Z190" s="440"/>
      <c r="AA190" s="440"/>
      <c r="AB190" s="440"/>
      <c r="AC190" s="440"/>
      <c r="AD190" s="440"/>
      <c r="AE190" s="440"/>
      <c r="AF190" s="440"/>
      <c r="AG190" s="440"/>
      <c r="AH190" s="440"/>
      <c r="AI190" s="440"/>
      <c r="AJ190" s="440"/>
      <c r="AK190" s="440"/>
      <c r="AL190" s="440"/>
      <c r="AM190" s="440"/>
      <c r="AN190" s="440"/>
      <c r="AO190" s="440"/>
      <c r="AP190" s="440"/>
      <c r="AQ190" s="440"/>
      <c r="AR190" s="440"/>
      <c r="AS190" s="440"/>
      <c r="AT190" s="440"/>
      <c r="AU190" s="440"/>
      <c r="AV190" s="440"/>
      <c r="AW190" s="440"/>
      <c r="AX190" s="440"/>
      <c r="AY190" s="440"/>
      <c r="AZ190" s="440"/>
      <c r="BA190" s="439"/>
      <c r="BB190" s="439"/>
      <c r="BC190" s="439"/>
      <c r="BD190" s="439"/>
      <c r="BE190" s="439"/>
      <c r="BF190" s="439"/>
      <c r="BG190" s="172"/>
      <c r="BK190" s="19" t="str">
        <f>IF(AT103=Datos!$AO$2,D103,"")</f>
        <v/>
      </c>
    </row>
    <row r="191" spans="1:63" ht="14.25" customHeight="1">
      <c r="A191" s="10"/>
      <c r="B191" s="11"/>
      <c r="C191" s="11"/>
      <c r="D191" s="441"/>
      <c r="E191" s="440" t="str">
        <f>IF(D132="","",IF(AT132&lt;&gt;Datos!$AO$2,D132,""))</f>
        <v/>
      </c>
      <c r="F191" s="440"/>
      <c r="G191" s="440"/>
      <c r="H191" s="440"/>
      <c r="I191" s="440"/>
      <c r="J191" s="440"/>
      <c r="K191" s="440"/>
      <c r="L191" s="440"/>
      <c r="M191" s="440"/>
      <c r="N191" s="440"/>
      <c r="O191" s="440"/>
      <c r="P191" s="440"/>
      <c r="Q191" s="440"/>
      <c r="R191" s="440"/>
      <c r="S191" s="440"/>
      <c r="T191" s="440"/>
      <c r="U191" s="440"/>
      <c r="V191" s="440"/>
      <c r="W191" s="440"/>
      <c r="X191" s="440"/>
      <c r="Y191" s="440"/>
      <c r="Z191" s="440"/>
      <c r="AA191" s="440"/>
      <c r="AB191" s="440"/>
      <c r="AC191" s="440"/>
      <c r="AD191" s="440"/>
      <c r="AE191" s="440"/>
      <c r="AF191" s="440"/>
      <c r="AG191" s="440"/>
      <c r="AH191" s="440"/>
      <c r="AI191" s="440"/>
      <c r="AJ191" s="440"/>
      <c r="AK191" s="440"/>
      <c r="AL191" s="440"/>
      <c r="AM191" s="440"/>
      <c r="AN191" s="440"/>
      <c r="AO191" s="440"/>
      <c r="AP191" s="440"/>
      <c r="AQ191" s="440"/>
      <c r="AR191" s="440"/>
      <c r="AS191" s="440"/>
      <c r="AT191" s="440"/>
      <c r="AU191" s="440"/>
      <c r="AV191" s="440"/>
      <c r="AW191" s="440"/>
      <c r="AX191" s="440"/>
      <c r="AY191" s="440"/>
      <c r="AZ191" s="440"/>
      <c r="BA191" s="439"/>
      <c r="BB191" s="439"/>
      <c r="BC191" s="439"/>
      <c r="BD191" s="439"/>
      <c r="BE191" s="439"/>
      <c r="BF191" s="439"/>
      <c r="BG191" s="172"/>
      <c r="BK191" s="19" t="str">
        <f>IF(AT104=Datos!$AO$2,D104,"")</f>
        <v/>
      </c>
    </row>
    <row r="192" spans="1:63" ht="14.25" customHeight="1">
      <c r="A192" s="10"/>
      <c r="B192" s="11"/>
      <c r="C192" s="11"/>
      <c r="D192" s="441"/>
      <c r="E192" s="440" t="str">
        <f>IF(D133="","",IF(AT133&lt;&gt;Datos!$AO$2,D133,""))</f>
        <v/>
      </c>
      <c r="F192" s="440"/>
      <c r="G192" s="440"/>
      <c r="H192" s="440"/>
      <c r="I192" s="440"/>
      <c r="J192" s="440"/>
      <c r="K192" s="440"/>
      <c r="L192" s="440"/>
      <c r="M192" s="440"/>
      <c r="N192" s="440"/>
      <c r="O192" s="440"/>
      <c r="P192" s="440"/>
      <c r="Q192" s="440"/>
      <c r="R192" s="440"/>
      <c r="S192" s="440"/>
      <c r="T192" s="440"/>
      <c r="U192" s="440"/>
      <c r="V192" s="440"/>
      <c r="W192" s="440"/>
      <c r="X192" s="440"/>
      <c r="Y192" s="440"/>
      <c r="Z192" s="440"/>
      <c r="AA192" s="440"/>
      <c r="AB192" s="440"/>
      <c r="AC192" s="440"/>
      <c r="AD192" s="440"/>
      <c r="AE192" s="440"/>
      <c r="AF192" s="440"/>
      <c r="AG192" s="440"/>
      <c r="AH192" s="440"/>
      <c r="AI192" s="440"/>
      <c r="AJ192" s="440"/>
      <c r="AK192" s="440"/>
      <c r="AL192" s="440"/>
      <c r="AM192" s="440"/>
      <c r="AN192" s="440"/>
      <c r="AO192" s="440"/>
      <c r="AP192" s="440"/>
      <c r="AQ192" s="440"/>
      <c r="AR192" s="440"/>
      <c r="AS192" s="440"/>
      <c r="AT192" s="440"/>
      <c r="AU192" s="440"/>
      <c r="AV192" s="440"/>
      <c r="AW192" s="440"/>
      <c r="AX192" s="440"/>
      <c r="AY192" s="440"/>
      <c r="AZ192" s="440"/>
      <c r="BA192" s="439"/>
      <c r="BB192" s="439"/>
      <c r="BC192" s="439"/>
      <c r="BD192" s="439"/>
      <c r="BE192" s="439"/>
      <c r="BF192" s="439"/>
      <c r="BG192" s="172"/>
      <c r="BK192" s="19" t="str">
        <f>IF(AT105=Datos!$AO$2,D105,"")</f>
        <v/>
      </c>
    </row>
    <row r="193" spans="1:64" ht="14.25" customHeight="1">
      <c r="A193" s="10"/>
      <c r="B193" s="11"/>
      <c r="C193" s="11"/>
      <c r="D193" s="441"/>
      <c r="E193" s="440" t="str">
        <f>IF(D134="","",IF(AT134&lt;&gt;Datos!$AO$2,D134,""))</f>
        <v/>
      </c>
      <c r="F193" s="440"/>
      <c r="G193" s="440"/>
      <c r="H193" s="440"/>
      <c r="I193" s="440"/>
      <c r="J193" s="440"/>
      <c r="K193" s="440"/>
      <c r="L193" s="440"/>
      <c r="M193" s="440"/>
      <c r="N193" s="440"/>
      <c r="O193" s="440"/>
      <c r="P193" s="440"/>
      <c r="Q193" s="440"/>
      <c r="R193" s="440"/>
      <c r="S193" s="440"/>
      <c r="T193" s="440"/>
      <c r="U193" s="440"/>
      <c r="V193" s="440"/>
      <c r="W193" s="440"/>
      <c r="X193" s="440"/>
      <c r="Y193" s="440"/>
      <c r="Z193" s="440"/>
      <c r="AA193" s="440"/>
      <c r="AB193" s="440"/>
      <c r="AC193" s="440"/>
      <c r="AD193" s="440"/>
      <c r="AE193" s="440"/>
      <c r="AF193" s="440"/>
      <c r="AG193" s="440"/>
      <c r="AH193" s="440"/>
      <c r="AI193" s="440"/>
      <c r="AJ193" s="440"/>
      <c r="AK193" s="440"/>
      <c r="AL193" s="440"/>
      <c r="AM193" s="440"/>
      <c r="AN193" s="440"/>
      <c r="AO193" s="440"/>
      <c r="AP193" s="440"/>
      <c r="AQ193" s="440"/>
      <c r="AR193" s="440"/>
      <c r="AS193" s="440"/>
      <c r="AT193" s="440"/>
      <c r="AU193" s="440"/>
      <c r="AV193" s="440"/>
      <c r="AW193" s="440"/>
      <c r="AX193" s="440"/>
      <c r="AY193" s="440"/>
      <c r="AZ193" s="440"/>
      <c r="BA193" s="439"/>
      <c r="BB193" s="439"/>
      <c r="BC193" s="439"/>
      <c r="BD193" s="439"/>
      <c r="BE193" s="439"/>
      <c r="BF193" s="439"/>
      <c r="BG193" s="172"/>
      <c r="BK193" s="19" t="str">
        <f>IF(AT106=Datos!$AO$2,D106,"")</f>
        <v/>
      </c>
    </row>
    <row r="194" spans="1:64" ht="14.25" customHeight="1">
      <c r="A194" s="10"/>
      <c r="B194" s="11"/>
      <c r="C194" s="11"/>
      <c r="D194" s="441"/>
      <c r="E194" s="440" t="str">
        <f>IF(D135="","",IF(AT135&lt;&gt;Datos!$AO$2,D135,""))</f>
        <v/>
      </c>
      <c r="F194" s="440"/>
      <c r="G194" s="440"/>
      <c r="H194" s="440"/>
      <c r="I194" s="440"/>
      <c r="J194" s="440"/>
      <c r="K194" s="440"/>
      <c r="L194" s="440"/>
      <c r="M194" s="440"/>
      <c r="N194" s="440"/>
      <c r="O194" s="440"/>
      <c r="P194" s="440"/>
      <c r="Q194" s="440"/>
      <c r="R194" s="440"/>
      <c r="S194" s="440"/>
      <c r="T194" s="440"/>
      <c r="U194" s="440"/>
      <c r="V194" s="440"/>
      <c r="W194" s="440"/>
      <c r="X194" s="440"/>
      <c r="Y194" s="440"/>
      <c r="Z194" s="440"/>
      <c r="AA194" s="440"/>
      <c r="AB194" s="440"/>
      <c r="AC194" s="440"/>
      <c r="AD194" s="440"/>
      <c r="AE194" s="440"/>
      <c r="AF194" s="440"/>
      <c r="AG194" s="440"/>
      <c r="AH194" s="440"/>
      <c r="AI194" s="440"/>
      <c r="AJ194" s="440"/>
      <c r="AK194" s="440"/>
      <c r="AL194" s="440"/>
      <c r="AM194" s="440"/>
      <c r="AN194" s="440"/>
      <c r="AO194" s="440"/>
      <c r="AP194" s="440"/>
      <c r="AQ194" s="440"/>
      <c r="AR194" s="440"/>
      <c r="AS194" s="440"/>
      <c r="AT194" s="440"/>
      <c r="AU194" s="440"/>
      <c r="AV194" s="440"/>
      <c r="AW194" s="440"/>
      <c r="AX194" s="440"/>
      <c r="AY194" s="440"/>
      <c r="AZ194" s="440"/>
      <c r="BA194" s="439"/>
      <c r="BB194" s="439"/>
      <c r="BC194" s="439"/>
      <c r="BD194" s="439"/>
      <c r="BE194" s="439"/>
      <c r="BF194" s="439"/>
      <c r="BG194" s="172"/>
      <c r="BK194" s="19" t="str">
        <f>IF(AT107=Datos!$AO$2,D107,"")</f>
        <v/>
      </c>
    </row>
    <row r="195" spans="1:64" ht="14.25" customHeight="1">
      <c r="A195" s="10"/>
      <c r="B195" s="11"/>
      <c r="C195" s="11"/>
      <c r="D195" s="441"/>
      <c r="E195" s="440" t="str">
        <f>IF(D136="","",IF(AT136&lt;&gt;Datos!$AO$2,D136,""))</f>
        <v/>
      </c>
      <c r="F195" s="440"/>
      <c r="G195" s="440"/>
      <c r="H195" s="440"/>
      <c r="I195" s="440"/>
      <c r="J195" s="440"/>
      <c r="K195" s="440"/>
      <c r="L195" s="440"/>
      <c r="M195" s="440"/>
      <c r="N195" s="440"/>
      <c r="O195" s="440"/>
      <c r="P195" s="440"/>
      <c r="Q195" s="440"/>
      <c r="R195" s="440"/>
      <c r="S195" s="440"/>
      <c r="T195" s="440"/>
      <c r="U195" s="440"/>
      <c r="V195" s="440"/>
      <c r="W195" s="440"/>
      <c r="X195" s="440"/>
      <c r="Y195" s="440"/>
      <c r="Z195" s="440"/>
      <c r="AA195" s="440"/>
      <c r="AB195" s="440"/>
      <c r="AC195" s="440"/>
      <c r="AD195" s="440"/>
      <c r="AE195" s="440"/>
      <c r="AF195" s="440"/>
      <c r="AG195" s="440"/>
      <c r="AH195" s="440"/>
      <c r="AI195" s="440"/>
      <c r="AJ195" s="440"/>
      <c r="AK195" s="440"/>
      <c r="AL195" s="440"/>
      <c r="AM195" s="440"/>
      <c r="AN195" s="440"/>
      <c r="AO195" s="440"/>
      <c r="AP195" s="440"/>
      <c r="AQ195" s="440"/>
      <c r="AR195" s="440"/>
      <c r="AS195" s="440"/>
      <c r="AT195" s="440"/>
      <c r="AU195" s="440"/>
      <c r="AV195" s="440"/>
      <c r="AW195" s="440"/>
      <c r="AX195" s="440"/>
      <c r="AY195" s="440"/>
      <c r="AZ195" s="440"/>
      <c r="BA195" s="439"/>
      <c r="BB195" s="439"/>
      <c r="BC195" s="439"/>
      <c r="BD195" s="439"/>
      <c r="BE195" s="439"/>
      <c r="BF195" s="439"/>
      <c r="BG195" s="172"/>
      <c r="BK195" s="19" t="str">
        <f>IF(AT108=Datos!$AO$2,D108,"")</f>
        <v/>
      </c>
    </row>
    <row r="196" spans="1:64" ht="14.25" customHeight="1">
      <c r="A196" s="10"/>
      <c r="B196" s="11"/>
      <c r="C196" s="11"/>
      <c r="D196" s="441"/>
      <c r="E196" s="440" t="str">
        <f>IF(D137="","",IF(AT137&lt;&gt;Datos!$AO$2,D137,""))</f>
        <v/>
      </c>
      <c r="F196" s="440"/>
      <c r="G196" s="440"/>
      <c r="H196" s="440"/>
      <c r="I196" s="440"/>
      <c r="J196" s="440"/>
      <c r="K196" s="440"/>
      <c r="L196" s="440"/>
      <c r="M196" s="440"/>
      <c r="N196" s="440"/>
      <c r="O196" s="440"/>
      <c r="P196" s="440"/>
      <c r="Q196" s="440"/>
      <c r="R196" s="440"/>
      <c r="S196" s="440"/>
      <c r="T196" s="440"/>
      <c r="U196" s="440"/>
      <c r="V196" s="440"/>
      <c r="W196" s="440"/>
      <c r="X196" s="440"/>
      <c r="Y196" s="440"/>
      <c r="Z196" s="440"/>
      <c r="AA196" s="440"/>
      <c r="AB196" s="440"/>
      <c r="AC196" s="440"/>
      <c r="AD196" s="440"/>
      <c r="AE196" s="440"/>
      <c r="AF196" s="440"/>
      <c r="AG196" s="440"/>
      <c r="AH196" s="440"/>
      <c r="AI196" s="440"/>
      <c r="AJ196" s="440"/>
      <c r="AK196" s="440"/>
      <c r="AL196" s="440"/>
      <c r="AM196" s="440"/>
      <c r="AN196" s="440"/>
      <c r="AO196" s="440"/>
      <c r="AP196" s="440"/>
      <c r="AQ196" s="440"/>
      <c r="AR196" s="440"/>
      <c r="AS196" s="440"/>
      <c r="AT196" s="440"/>
      <c r="AU196" s="440"/>
      <c r="AV196" s="440"/>
      <c r="AW196" s="440"/>
      <c r="AX196" s="440"/>
      <c r="AY196" s="440"/>
      <c r="AZ196" s="440"/>
      <c r="BA196" s="439"/>
      <c r="BB196" s="439"/>
      <c r="BC196" s="439"/>
      <c r="BD196" s="439"/>
      <c r="BE196" s="439"/>
      <c r="BF196" s="439"/>
      <c r="BG196" s="172"/>
      <c r="BK196" s="19" t="str">
        <f>IF(AT109=Datos!$AO$2,D109,"")</f>
        <v/>
      </c>
    </row>
    <row r="197" spans="1:64" ht="14.25" customHeight="1">
      <c r="A197" s="10"/>
      <c r="B197" s="11"/>
      <c r="C197" s="11"/>
      <c r="D197" s="442"/>
      <c r="E197" s="440" t="str">
        <f>IF(D138="","",IF(AT138&lt;&gt;Datos!$AO$2,D138,""))</f>
        <v/>
      </c>
      <c r="F197" s="440"/>
      <c r="G197" s="440"/>
      <c r="H197" s="440"/>
      <c r="I197" s="440"/>
      <c r="J197" s="440"/>
      <c r="K197" s="440"/>
      <c r="L197" s="440"/>
      <c r="M197" s="440"/>
      <c r="N197" s="440"/>
      <c r="O197" s="440"/>
      <c r="P197" s="440"/>
      <c r="Q197" s="440"/>
      <c r="R197" s="440"/>
      <c r="S197" s="440"/>
      <c r="T197" s="440"/>
      <c r="U197" s="440"/>
      <c r="V197" s="440"/>
      <c r="W197" s="440"/>
      <c r="X197" s="440"/>
      <c r="Y197" s="440"/>
      <c r="Z197" s="440"/>
      <c r="AA197" s="440"/>
      <c r="AB197" s="440"/>
      <c r="AC197" s="440"/>
      <c r="AD197" s="440"/>
      <c r="AE197" s="440"/>
      <c r="AF197" s="440"/>
      <c r="AG197" s="440"/>
      <c r="AH197" s="440"/>
      <c r="AI197" s="440"/>
      <c r="AJ197" s="440"/>
      <c r="AK197" s="440"/>
      <c r="AL197" s="440"/>
      <c r="AM197" s="440"/>
      <c r="AN197" s="440"/>
      <c r="AO197" s="440"/>
      <c r="AP197" s="440"/>
      <c r="AQ197" s="440"/>
      <c r="AR197" s="440"/>
      <c r="AS197" s="440"/>
      <c r="AT197" s="440"/>
      <c r="AU197" s="440"/>
      <c r="AV197" s="440"/>
      <c r="AW197" s="440"/>
      <c r="AX197" s="440"/>
      <c r="AY197" s="440"/>
      <c r="AZ197" s="440"/>
      <c r="BA197" s="439"/>
      <c r="BB197" s="439"/>
      <c r="BC197" s="439"/>
      <c r="BD197" s="439"/>
      <c r="BE197" s="439"/>
      <c r="BF197" s="439"/>
      <c r="BG197" s="172"/>
      <c r="BK197" s="19" t="str">
        <f>IF(AT110=Datos!$AO$2,D110,"")</f>
        <v/>
      </c>
    </row>
    <row r="198" spans="1:64" ht="14.25" customHeight="1">
      <c r="A198" s="10"/>
      <c r="B198" s="11"/>
      <c r="C198" s="11"/>
      <c r="D198" s="442"/>
      <c r="E198" s="440" t="str">
        <f>IF(D139="","",IF(AT139&lt;&gt;Datos!$AO$2,D139,""))</f>
        <v/>
      </c>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J198" s="440"/>
      <c r="AK198" s="440"/>
      <c r="AL198" s="440"/>
      <c r="AM198" s="440"/>
      <c r="AN198" s="440"/>
      <c r="AO198" s="440"/>
      <c r="AP198" s="440"/>
      <c r="AQ198" s="440"/>
      <c r="AR198" s="440"/>
      <c r="AS198" s="440"/>
      <c r="AT198" s="440"/>
      <c r="AU198" s="440"/>
      <c r="AV198" s="440"/>
      <c r="AW198" s="440"/>
      <c r="AX198" s="440"/>
      <c r="AY198" s="440"/>
      <c r="AZ198" s="440"/>
      <c r="BA198" s="439"/>
      <c r="BB198" s="439"/>
      <c r="BC198" s="439"/>
      <c r="BD198" s="439"/>
      <c r="BE198" s="439"/>
      <c r="BF198" s="439"/>
      <c r="BG198" s="172"/>
      <c r="BK198" s="19" t="s">
        <v>288</v>
      </c>
    </row>
    <row r="199" spans="1:64" ht="14.25" customHeight="1">
      <c r="A199" s="10"/>
      <c r="B199" s="11"/>
      <c r="C199" s="11"/>
      <c r="D199" s="426" t="s">
        <v>291</v>
      </c>
      <c r="E199" s="426"/>
      <c r="F199" s="426"/>
      <c r="G199" s="426"/>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6"/>
      <c r="AQ199" s="426"/>
      <c r="AR199" s="426"/>
      <c r="AS199" s="426"/>
      <c r="AT199" s="426"/>
      <c r="AU199" s="426"/>
      <c r="AV199" s="426"/>
      <c r="AW199" s="426"/>
      <c r="AX199" s="426"/>
      <c r="AY199" s="426"/>
      <c r="AZ199" s="426"/>
      <c r="BA199" s="426"/>
      <c r="BB199" s="426"/>
      <c r="BC199" s="426"/>
      <c r="BD199" s="426"/>
      <c r="BE199" s="426"/>
      <c r="BF199" s="426"/>
      <c r="BG199" s="433"/>
    </row>
    <row r="200" spans="1:64" ht="15.75" customHeight="1">
      <c r="A200" s="10"/>
      <c r="B200" s="11"/>
      <c r="C200" s="11"/>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4"/>
      <c r="AY200" s="434"/>
      <c r="AZ200" s="434"/>
      <c r="BA200" s="434"/>
      <c r="BB200" s="434"/>
      <c r="BC200" s="11"/>
      <c r="BD200" s="11"/>
      <c r="BE200" s="11"/>
      <c r="BF200" s="11"/>
      <c r="BG200" s="13"/>
    </row>
    <row r="201" spans="1:64" ht="15.75" customHeight="1">
      <c r="A201" s="1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3"/>
    </row>
    <row r="202" spans="1:64" ht="15" customHeight="1">
      <c r="A202" s="10"/>
      <c r="B202" s="11"/>
      <c r="C202" s="11"/>
      <c r="D202" s="435" t="s">
        <v>144</v>
      </c>
      <c r="E202" s="435"/>
      <c r="F202" s="435"/>
      <c r="G202" s="435"/>
      <c r="H202" s="435"/>
      <c r="I202" s="435"/>
      <c r="J202" s="435"/>
      <c r="K202" s="435"/>
      <c r="L202" s="435"/>
      <c r="M202" s="435"/>
      <c r="N202" s="435"/>
      <c r="O202" s="435"/>
      <c r="P202" s="435"/>
      <c r="Q202" s="435"/>
      <c r="R202" s="435"/>
      <c r="S202" s="435"/>
      <c r="T202" s="435"/>
      <c r="U202" s="435"/>
      <c r="V202" s="435"/>
      <c r="W202" s="435"/>
      <c r="X202" s="435"/>
      <c r="Y202" s="435"/>
      <c r="Z202" s="435"/>
      <c r="AA202" s="435"/>
      <c r="AB202" s="435"/>
      <c r="AC202" s="435"/>
      <c r="AD202" s="435"/>
      <c r="AE202" s="435"/>
      <c r="AF202" s="435"/>
      <c r="AG202" s="435"/>
      <c r="AH202" s="435"/>
      <c r="AI202" s="435"/>
      <c r="AJ202" s="435"/>
      <c r="AK202" s="435"/>
      <c r="AL202" s="435"/>
      <c r="AM202" s="435"/>
      <c r="AN202" s="435"/>
      <c r="AO202" s="435"/>
      <c r="AP202" s="435"/>
      <c r="AQ202" s="435"/>
      <c r="AR202" s="435"/>
      <c r="AS202" s="435"/>
      <c r="AT202" s="435"/>
      <c r="AU202" s="435"/>
      <c r="AV202" s="435"/>
      <c r="AW202" s="435"/>
      <c r="AX202" s="435"/>
      <c r="AY202" s="435"/>
      <c r="AZ202" s="435"/>
      <c r="BA202" s="435"/>
      <c r="BB202" s="435"/>
      <c r="BC202" s="435"/>
      <c r="BD202" s="435"/>
      <c r="BE202" s="435"/>
      <c r="BF202" s="435"/>
      <c r="BG202" s="436"/>
      <c r="BK202" s="11"/>
      <c r="BL202" s="11"/>
    </row>
    <row r="203" spans="1:64" ht="20.25" customHeight="1">
      <c r="A203" s="10"/>
      <c r="B203" s="11"/>
      <c r="C203" s="11"/>
      <c r="D203" s="437" t="s">
        <v>133</v>
      </c>
      <c r="E203" s="437"/>
      <c r="F203" s="437"/>
      <c r="G203" s="437"/>
      <c r="H203" s="437"/>
      <c r="I203" s="437"/>
      <c r="J203" s="437"/>
      <c r="K203" s="437"/>
      <c r="L203" s="437"/>
      <c r="M203" s="437"/>
      <c r="N203" s="437"/>
      <c r="O203" s="437"/>
      <c r="P203" s="437"/>
      <c r="Q203" s="437"/>
      <c r="R203" s="437"/>
      <c r="S203" s="437"/>
      <c r="T203" s="437"/>
      <c r="U203" s="437"/>
      <c r="V203" s="437" t="s">
        <v>286</v>
      </c>
      <c r="W203" s="437"/>
      <c r="X203" s="437"/>
      <c r="Y203" s="437"/>
      <c r="Z203" s="437"/>
      <c r="AA203" s="437"/>
      <c r="AB203" s="437"/>
      <c r="AC203" s="437"/>
      <c r="AD203" s="437"/>
      <c r="AE203" s="437"/>
      <c r="AF203" s="437"/>
      <c r="AG203" s="437"/>
      <c r="AH203" s="437"/>
      <c r="AI203" s="437"/>
      <c r="AJ203" s="437"/>
      <c r="AK203" s="437"/>
      <c r="AL203" s="437"/>
      <c r="AM203" s="437"/>
      <c r="AN203" s="437" t="s">
        <v>87</v>
      </c>
      <c r="AO203" s="437"/>
      <c r="AP203" s="437"/>
      <c r="AQ203" s="437"/>
      <c r="AR203" s="437"/>
      <c r="AS203" s="437"/>
      <c r="AT203" s="437"/>
      <c r="AU203" s="437"/>
      <c r="AV203" s="437"/>
      <c r="AW203" s="437"/>
      <c r="AX203" s="437"/>
      <c r="AY203" s="437"/>
      <c r="AZ203" s="437"/>
      <c r="BA203" s="437"/>
      <c r="BB203" s="437"/>
      <c r="BC203" s="437"/>
      <c r="BD203" s="437"/>
      <c r="BE203" s="437"/>
      <c r="BF203" s="437"/>
      <c r="BG203" s="438"/>
      <c r="BK203" s="11"/>
      <c r="BL203" s="11"/>
    </row>
    <row r="204" spans="1:64">
      <c r="A204" s="10"/>
      <c r="B204" s="11"/>
      <c r="C204" s="11"/>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c r="AA204" s="430"/>
      <c r="AB204" s="430"/>
      <c r="AC204" s="430"/>
      <c r="AD204" s="430"/>
      <c r="AE204" s="430"/>
      <c r="AF204" s="430"/>
      <c r="AG204" s="430"/>
      <c r="AH204" s="430"/>
      <c r="AI204" s="430"/>
      <c r="AJ204" s="430"/>
      <c r="AK204" s="430"/>
      <c r="AL204" s="430"/>
      <c r="AM204" s="430"/>
      <c r="AN204" s="430"/>
      <c r="AO204" s="430"/>
      <c r="AP204" s="430"/>
      <c r="AQ204" s="430"/>
      <c r="AR204" s="430"/>
      <c r="AS204" s="430"/>
      <c r="AT204" s="430"/>
      <c r="AU204" s="430"/>
      <c r="AV204" s="430"/>
      <c r="AW204" s="430"/>
      <c r="AX204" s="430"/>
      <c r="AY204" s="430"/>
      <c r="AZ204" s="430"/>
      <c r="BA204" s="430"/>
      <c r="BB204" s="430"/>
      <c r="BC204" s="430"/>
      <c r="BD204" s="430"/>
      <c r="BE204" s="430"/>
      <c r="BF204" s="430"/>
      <c r="BG204" s="432"/>
      <c r="BK204" s="11"/>
      <c r="BL204" s="11"/>
    </row>
    <row r="205" spans="1:64">
      <c r="A205" s="10"/>
      <c r="B205" s="11"/>
      <c r="C205" s="11"/>
      <c r="D205" s="430"/>
      <c r="E205" s="430"/>
      <c r="F205" s="430"/>
      <c r="G205" s="430"/>
      <c r="H205" s="430"/>
      <c r="I205" s="430"/>
      <c r="J205" s="430"/>
      <c r="K205" s="430"/>
      <c r="L205" s="430"/>
      <c r="M205" s="430"/>
      <c r="N205" s="430"/>
      <c r="O205" s="430"/>
      <c r="P205" s="430"/>
      <c r="Q205" s="430"/>
      <c r="R205" s="430"/>
      <c r="S205" s="430"/>
      <c r="T205" s="430"/>
      <c r="U205" s="430"/>
      <c r="V205" s="430"/>
      <c r="W205" s="430"/>
      <c r="X205" s="430"/>
      <c r="Y205" s="430"/>
      <c r="Z205" s="430"/>
      <c r="AA205" s="430"/>
      <c r="AB205" s="430"/>
      <c r="AC205" s="430"/>
      <c r="AD205" s="430"/>
      <c r="AE205" s="430"/>
      <c r="AF205" s="430"/>
      <c r="AG205" s="430"/>
      <c r="AH205" s="430"/>
      <c r="AI205" s="430"/>
      <c r="AJ205" s="430"/>
      <c r="AK205" s="430"/>
      <c r="AL205" s="430"/>
      <c r="AM205" s="430"/>
      <c r="AN205" s="430"/>
      <c r="AO205" s="430"/>
      <c r="AP205" s="430"/>
      <c r="AQ205" s="430"/>
      <c r="AR205" s="430"/>
      <c r="AS205" s="430"/>
      <c r="AT205" s="430"/>
      <c r="AU205" s="430"/>
      <c r="AV205" s="430"/>
      <c r="AW205" s="430"/>
      <c r="AX205" s="430"/>
      <c r="AY205" s="430"/>
      <c r="AZ205" s="430"/>
      <c r="BA205" s="430"/>
      <c r="BB205" s="430"/>
      <c r="BC205" s="430"/>
      <c r="BD205" s="430"/>
      <c r="BE205" s="430"/>
      <c r="BF205" s="430"/>
      <c r="BG205" s="432"/>
      <c r="BK205" s="11"/>
      <c r="BL205" s="11"/>
    </row>
    <row r="206" spans="1:64">
      <c r="A206" s="10"/>
      <c r="B206" s="11"/>
      <c r="C206" s="11"/>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0"/>
      <c r="Z206" s="430"/>
      <c r="AA206" s="430"/>
      <c r="AB206" s="430"/>
      <c r="AC206" s="430"/>
      <c r="AD206" s="430"/>
      <c r="AE206" s="430"/>
      <c r="AF206" s="430"/>
      <c r="AG206" s="430"/>
      <c r="AH206" s="430"/>
      <c r="AI206" s="430"/>
      <c r="AJ206" s="430"/>
      <c r="AK206" s="430"/>
      <c r="AL206" s="430"/>
      <c r="AM206" s="430"/>
      <c r="AN206" s="430"/>
      <c r="AO206" s="430"/>
      <c r="AP206" s="430"/>
      <c r="AQ206" s="430"/>
      <c r="AR206" s="430"/>
      <c r="AS206" s="430"/>
      <c r="AT206" s="430"/>
      <c r="AU206" s="430"/>
      <c r="AV206" s="430"/>
      <c r="AW206" s="430"/>
      <c r="AX206" s="430"/>
      <c r="AY206" s="430"/>
      <c r="AZ206" s="430"/>
      <c r="BA206" s="430"/>
      <c r="BB206" s="430"/>
      <c r="BC206" s="430"/>
      <c r="BD206" s="430"/>
      <c r="BE206" s="430"/>
      <c r="BF206" s="430"/>
      <c r="BG206" s="432"/>
      <c r="BK206" s="11"/>
      <c r="BL206" s="11"/>
    </row>
    <row r="207" spans="1:64">
      <c r="A207" s="10"/>
      <c r="B207" s="11"/>
      <c r="C207" s="11"/>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c r="AH207" s="430"/>
      <c r="AI207" s="430"/>
      <c r="AJ207" s="430"/>
      <c r="AK207" s="430"/>
      <c r="AL207" s="430"/>
      <c r="AM207" s="430"/>
      <c r="AN207" s="430"/>
      <c r="AO207" s="430"/>
      <c r="AP207" s="430"/>
      <c r="AQ207" s="430"/>
      <c r="AR207" s="430"/>
      <c r="AS207" s="430"/>
      <c r="AT207" s="430"/>
      <c r="AU207" s="430"/>
      <c r="AV207" s="430"/>
      <c r="AW207" s="430"/>
      <c r="AX207" s="430"/>
      <c r="AY207" s="430"/>
      <c r="AZ207" s="430"/>
      <c r="BA207" s="430"/>
      <c r="BB207" s="430"/>
      <c r="BC207" s="430"/>
      <c r="BD207" s="430"/>
      <c r="BE207" s="430"/>
      <c r="BF207" s="430"/>
      <c r="BG207" s="432"/>
      <c r="BK207" s="11"/>
      <c r="BL207" s="11"/>
    </row>
    <row r="208" spans="1:64">
      <c r="A208" s="10"/>
      <c r="B208" s="11"/>
      <c r="C208" s="11"/>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c r="Z208" s="430"/>
      <c r="AA208" s="430"/>
      <c r="AB208" s="430"/>
      <c r="AC208" s="430"/>
      <c r="AD208" s="430"/>
      <c r="AE208" s="430"/>
      <c r="AF208" s="430"/>
      <c r="AG208" s="430"/>
      <c r="AH208" s="430"/>
      <c r="AI208" s="430"/>
      <c r="AJ208" s="430"/>
      <c r="AK208" s="430"/>
      <c r="AL208" s="430"/>
      <c r="AM208" s="430"/>
      <c r="AN208" s="430"/>
      <c r="AO208" s="430"/>
      <c r="AP208" s="430"/>
      <c r="AQ208" s="430"/>
      <c r="AR208" s="430"/>
      <c r="AS208" s="430"/>
      <c r="AT208" s="430"/>
      <c r="AU208" s="430"/>
      <c r="AV208" s="430"/>
      <c r="AW208" s="430"/>
      <c r="AX208" s="430"/>
      <c r="AY208" s="430"/>
      <c r="AZ208" s="430"/>
      <c r="BA208" s="430"/>
      <c r="BB208" s="430"/>
      <c r="BC208" s="430"/>
      <c r="BD208" s="430"/>
      <c r="BE208" s="430"/>
      <c r="BF208" s="430"/>
      <c r="BG208" s="432"/>
      <c r="BK208" s="11"/>
      <c r="BL208" s="11"/>
    </row>
    <row r="209" spans="1:64">
      <c r="A209" s="10"/>
      <c r="B209" s="11"/>
      <c r="C209" s="11"/>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430"/>
      <c r="AE209" s="430"/>
      <c r="AF209" s="430"/>
      <c r="AG209" s="430"/>
      <c r="AH209" s="430"/>
      <c r="AI209" s="430"/>
      <c r="AJ209" s="430"/>
      <c r="AK209" s="430"/>
      <c r="AL209" s="430"/>
      <c r="AM209" s="430"/>
      <c r="AN209" s="430"/>
      <c r="AO209" s="430"/>
      <c r="AP209" s="430"/>
      <c r="AQ209" s="430"/>
      <c r="AR209" s="430"/>
      <c r="AS209" s="430"/>
      <c r="AT209" s="430"/>
      <c r="AU209" s="430"/>
      <c r="AV209" s="430"/>
      <c r="AW209" s="430"/>
      <c r="AX209" s="430"/>
      <c r="AY209" s="430"/>
      <c r="AZ209" s="430"/>
      <c r="BA209" s="430"/>
      <c r="BB209" s="430"/>
      <c r="BC209" s="430"/>
      <c r="BD209" s="430"/>
      <c r="BE209" s="430"/>
      <c r="BF209" s="430"/>
      <c r="BG209" s="432"/>
      <c r="BK209" s="11"/>
      <c r="BL209" s="11"/>
    </row>
    <row r="210" spans="1:64">
      <c r="A210" s="10"/>
      <c r="B210" s="11"/>
      <c r="C210" s="11"/>
      <c r="D210" s="427"/>
      <c r="E210" s="428"/>
      <c r="F210" s="428"/>
      <c r="G210" s="428"/>
      <c r="H210" s="428"/>
      <c r="I210" s="428"/>
      <c r="J210" s="428"/>
      <c r="K210" s="428"/>
      <c r="L210" s="428"/>
      <c r="M210" s="428"/>
      <c r="N210" s="428"/>
      <c r="O210" s="428"/>
      <c r="P210" s="428"/>
      <c r="Q210" s="428"/>
      <c r="R210" s="428"/>
      <c r="S210" s="428"/>
      <c r="T210" s="428"/>
      <c r="U210" s="429"/>
      <c r="V210" s="430"/>
      <c r="W210" s="430"/>
      <c r="X210" s="430"/>
      <c r="Y210" s="430"/>
      <c r="Z210" s="430"/>
      <c r="AA210" s="430"/>
      <c r="AB210" s="430"/>
      <c r="AC210" s="430"/>
      <c r="AD210" s="430"/>
      <c r="AE210" s="430"/>
      <c r="AF210" s="430"/>
      <c r="AG210" s="430"/>
      <c r="AH210" s="430"/>
      <c r="AI210" s="430"/>
      <c r="AJ210" s="430"/>
      <c r="AK210" s="430"/>
      <c r="AL210" s="430"/>
      <c r="AM210" s="430"/>
      <c r="AN210" s="427"/>
      <c r="AO210" s="428"/>
      <c r="AP210" s="428"/>
      <c r="AQ210" s="428"/>
      <c r="AR210" s="428"/>
      <c r="AS210" s="428"/>
      <c r="AT210" s="428"/>
      <c r="AU210" s="428"/>
      <c r="AV210" s="428"/>
      <c r="AW210" s="428"/>
      <c r="AX210" s="428"/>
      <c r="AY210" s="428"/>
      <c r="AZ210" s="428"/>
      <c r="BA210" s="428"/>
      <c r="BB210" s="428"/>
      <c r="BC210" s="428"/>
      <c r="BD210" s="428"/>
      <c r="BE210" s="428"/>
      <c r="BF210" s="428"/>
      <c r="BG210" s="431"/>
      <c r="BK210" s="11"/>
      <c r="BL210" s="11"/>
    </row>
    <row r="211" spans="1:64">
      <c r="A211" s="10"/>
      <c r="B211" s="11"/>
      <c r="C211" s="11"/>
      <c r="D211" s="427"/>
      <c r="E211" s="428"/>
      <c r="F211" s="428"/>
      <c r="G211" s="428"/>
      <c r="H211" s="428"/>
      <c r="I211" s="428"/>
      <c r="J211" s="428"/>
      <c r="K211" s="428"/>
      <c r="L211" s="428"/>
      <c r="M211" s="428"/>
      <c r="N211" s="428"/>
      <c r="O211" s="428"/>
      <c r="P211" s="428"/>
      <c r="Q211" s="428"/>
      <c r="R211" s="428"/>
      <c r="S211" s="428"/>
      <c r="T211" s="428"/>
      <c r="U211" s="429"/>
      <c r="V211" s="430"/>
      <c r="W211" s="430"/>
      <c r="X211" s="430"/>
      <c r="Y211" s="430"/>
      <c r="Z211" s="430"/>
      <c r="AA211" s="430"/>
      <c r="AB211" s="430"/>
      <c r="AC211" s="430"/>
      <c r="AD211" s="430"/>
      <c r="AE211" s="430"/>
      <c r="AF211" s="430"/>
      <c r="AG211" s="430"/>
      <c r="AH211" s="430"/>
      <c r="AI211" s="430"/>
      <c r="AJ211" s="430"/>
      <c r="AK211" s="430"/>
      <c r="AL211" s="430"/>
      <c r="AM211" s="430"/>
      <c r="AN211" s="427"/>
      <c r="AO211" s="428"/>
      <c r="AP211" s="428"/>
      <c r="AQ211" s="428"/>
      <c r="AR211" s="428"/>
      <c r="AS211" s="428"/>
      <c r="AT211" s="428"/>
      <c r="AU211" s="428"/>
      <c r="AV211" s="428"/>
      <c r="AW211" s="428"/>
      <c r="AX211" s="428"/>
      <c r="AY211" s="428"/>
      <c r="AZ211" s="428"/>
      <c r="BA211" s="428"/>
      <c r="BB211" s="428"/>
      <c r="BC211" s="428"/>
      <c r="BD211" s="428"/>
      <c r="BE211" s="428"/>
      <c r="BF211" s="428"/>
      <c r="BG211" s="431"/>
      <c r="BK211" s="11"/>
      <c r="BL211" s="11"/>
    </row>
    <row r="212" spans="1:64">
      <c r="A212" s="10"/>
      <c r="B212" s="11"/>
      <c r="C212" s="11"/>
      <c r="D212" s="427"/>
      <c r="E212" s="428"/>
      <c r="F212" s="428"/>
      <c r="G212" s="428"/>
      <c r="H212" s="428"/>
      <c r="I212" s="428"/>
      <c r="J212" s="428"/>
      <c r="K212" s="428"/>
      <c r="L212" s="428"/>
      <c r="M212" s="428"/>
      <c r="N212" s="428"/>
      <c r="O212" s="428"/>
      <c r="P212" s="428"/>
      <c r="Q212" s="428"/>
      <c r="R212" s="428"/>
      <c r="S212" s="428"/>
      <c r="T212" s="428"/>
      <c r="U212" s="429"/>
      <c r="V212" s="430"/>
      <c r="W212" s="430"/>
      <c r="X212" s="430"/>
      <c r="Y212" s="430"/>
      <c r="Z212" s="430"/>
      <c r="AA212" s="430"/>
      <c r="AB212" s="430"/>
      <c r="AC212" s="430"/>
      <c r="AD212" s="430"/>
      <c r="AE212" s="430"/>
      <c r="AF212" s="430"/>
      <c r="AG212" s="430"/>
      <c r="AH212" s="430"/>
      <c r="AI212" s="430"/>
      <c r="AJ212" s="430"/>
      <c r="AK212" s="430"/>
      <c r="AL212" s="430"/>
      <c r="AM212" s="430"/>
      <c r="AN212" s="427"/>
      <c r="AO212" s="428"/>
      <c r="AP212" s="428"/>
      <c r="AQ212" s="428"/>
      <c r="AR212" s="428"/>
      <c r="AS212" s="428"/>
      <c r="AT212" s="428"/>
      <c r="AU212" s="428"/>
      <c r="AV212" s="428"/>
      <c r="AW212" s="428"/>
      <c r="AX212" s="428"/>
      <c r="AY212" s="428"/>
      <c r="AZ212" s="428"/>
      <c r="BA212" s="428"/>
      <c r="BB212" s="428"/>
      <c r="BC212" s="428"/>
      <c r="BD212" s="428"/>
      <c r="BE212" s="428"/>
      <c r="BF212" s="428"/>
      <c r="BG212" s="431"/>
      <c r="BK212" s="11"/>
      <c r="BL212" s="11"/>
    </row>
    <row r="213" spans="1:64">
      <c r="A213" s="10"/>
      <c r="B213" s="11"/>
      <c r="C213" s="11"/>
      <c r="D213" s="427"/>
      <c r="E213" s="428"/>
      <c r="F213" s="428"/>
      <c r="G213" s="428"/>
      <c r="H213" s="428"/>
      <c r="I213" s="428"/>
      <c r="J213" s="428"/>
      <c r="K213" s="428"/>
      <c r="L213" s="428"/>
      <c r="M213" s="428"/>
      <c r="N213" s="428"/>
      <c r="O213" s="428"/>
      <c r="P213" s="428"/>
      <c r="Q213" s="428"/>
      <c r="R213" s="428"/>
      <c r="S213" s="428"/>
      <c r="T213" s="428"/>
      <c r="U213" s="429"/>
      <c r="V213" s="430"/>
      <c r="W213" s="430"/>
      <c r="X213" s="430"/>
      <c r="Y213" s="430"/>
      <c r="Z213" s="430"/>
      <c r="AA213" s="430"/>
      <c r="AB213" s="430"/>
      <c r="AC213" s="430"/>
      <c r="AD213" s="430"/>
      <c r="AE213" s="430"/>
      <c r="AF213" s="430"/>
      <c r="AG213" s="430"/>
      <c r="AH213" s="430"/>
      <c r="AI213" s="430"/>
      <c r="AJ213" s="430"/>
      <c r="AK213" s="430"/>
      <c r="AL213" s="430"/>
      <c r="AM213" s="430"/>
      <c r="AN213" s="427"/>
      <c r="AO213" s="428"/>
      <c r="AP213" s="428"/>
      <c r="AQ213" s="428"/>
      <c r="AR213" s="428"/>
      <c r="AS213" s="428"/>
      <c r="AT213" s="428"/>
      <c r="AU213" s="428"/>
      <c r="AV213" s="428"/>
      <c r="AW213" s="428"/>
      <c r="AX213" s="428"/>
      <c r="AY213" s="428"/>
      <c r="AZ213" s="428"/>
      <c r="BA213" s="428"/>
      <c r="BB213" s="428"/>
      <c r="BC213" s="428"/>
      <c r="BD213" s="428"/>
      <c r="BE213" s="428"/>
      <c r="BF213" s="428"/>
      <c r="BG213" s="431"/>
      <c r="BK213" s="11"/>
      <c r="BL213" s="11"/>
    </row>
    <row r="214" spans="1:64" ht="15" customHeight="1">
      <c r="A214" s="10"/>
      <c r="B214" s="11"/>
      <c r="C214" s="11"/>
      <c r="D214" s="426" t="str">
        <f>IF(AK12=Datos!$A$6,"* Si los efectos no deseados de la oportunidad se presentan incluir este plan en el Sistema de Administración de Acciones Preventivas y Correctivas con fuente -Administración de oportunidades (contingencia)-","* Si el riesgo se presenta incluir este plan en el Sistema de Administración de Acciones Preventivas y Correctivas con fuente -Administración de riesgos (contingencia)-")</f>
        <v>* Si el riesgo se presenta incluir este plan en el Sistema de Administración de Acciones Preventivas y Correctivas con fuente -Administración de riesgos (contingencia)-</v>
      </c>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6"/>
      <c r="AY214" s="426"/>
      <c r="AZ214" s="426"/>
      <c r="BA214" s="426"/>
      <c r="BB214" s="426"/>
      <c r="BC214" s="11"/>
      <c r="BD214" s="11"/>
      <c r="BE214" s="11"/>
      <c r="BF214" s="11"/>
      <c r="BG214" s="13"/>
      <c r="BK214" s="11"/>
      <c r="BL214" s="11"/>
    </row>
    <row r="215" spans="1:64" ht="15" customHeight="1">
      <c r="A215" s="1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3"/>
      <c r="BK215" s="11"/>
      <c r="BL215" s="11"/>
    </row>
    <row r="216" spans="1:64" ht="15.75" thickBot="1">
      <c r="A216" s="35"/>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8"/>
      <c r="BK216" s="11"/>
      <c r="BL216" s="11"/>
    </row>
    <row r="217" spans="1:64">
      <c r="BK217" s="11"/>
      <c r="BL217" s="11"/>
    </row>
    <row r="218" spans="1:64">
      <c r="BK218" s="11"/>
      <c r="BL218" s="11"/>
    </row>
    <row r="230" spans="63:64" ht="30">
      <c r="BK230" s="19" t="s">
        <v>90</v>
      </c>
      <c r="BL230" s="221">
        <v>1</v>
      </c>
    </row>
    <row r="231" spans="63:64">
      <c r="BK231" s="27"/>
    </row>
  </sheetData>
  <sheetProtection formatColumns="0" formatRows="0"/>
  <mergeCells count="867">
    <mergeCell ref="D5:G5"/>
    <mergeCell ref="K5:BF5"/>
    <mergeCell ref="D7:G7"/>
    <mergeCell ref="K7:BF7"/>
    <mergeCell ref="D9:I9"/>
    <mergeCell ref="K9:AJ9"/>
    <mergeCell ref="AQ9:AW9"/>
    <mergeCell ref="AX9:BF9"/>
    <mergeCell ref="A1:Q3"/>
    <mergeCell ref="U1:BA1"/>
    <mergeCell ref="BB1:BF1"/>
    <mergeCell ref="V2:BA2"/>
    <mergeCell ref="BB2:BF2"/>
    <mergeCell ref="U3:BA3"/>
    <mergeCell ref="BB3:BF3"/>
    <mergeCell ref="D17:Q17"/>
    <mergeCell ref="S17:V17"/>
    <mergeCell ref="X17:BF17"/>
    <mergeCell ref="D19:BC19"/>
    <mergeCell ref="D20:BF20"/>
    <mergeCell ref="D21:BF21"/>
    <mergeCell ref="AT10:BC10"/>
    <mergeCell ref="M12:T12"/>
    <mergeCell ref="V12:AJ12"/>
    <mergeCell ref="A14:J14"/>
    <mergeCell ref="D16:Q16"/>
    <mergeCell ref="S16:V16"/>
    <mergeCell ref="X16:BB16"/>
    <mergeCell ref="D28:AB28"/>
    <mergeCell ref="AD28:BF33"/>
    <mergeCell ref="D29:AB29"/>
    <mergeCell ref="D30:AB30"/>
    <mergeCell ref="D31:AB31"/>
    <mergeCell ref="D32:AB32"/>
    <mergeCell ref="D33:AB33"/>
    <mergeCell ref="D22:AR22"/>
    <mergeCell ref="AY22:BF22"/>
    <mergeCell ref="D23:AV23"/>
    <mergeCell ref="AY23:BF23"/>
    <mergeCell ref="D27:AB27"/>
    <mergeCell ref="AD27:BF27"/>
    <mergeCell ref="D25:O25"/>
    <mergeCell ref="R25:S25"/>
    <mergeCell ref="W25:AC25"/>
    <mergeCell ref="AI25:AR25"/>
    <mergeCell ref="AU25:AV25"/>
    <mergeCell ref="D38:I38"/>
    <mergeCell ref="J38:AB38"/>
    <mergeCell ref="AD38:BF38"/>
    <mergeCell ref="D39:I39"/>
    <mergeCell ref="J39:AB39"/>
    <mergeCell ref="AD39:BF39"/>
    <mergeCell ref="D35:AB35"/>
    <mergeCell ref="AD35:BF36"/>
    <mergeCell ref="D36:AB36"/>
    <mergeCell ref="D37:I37"/>
    <mergeCell ref="J37:AB37"/>
    <mergeCell ref="AD37:BF37"/>
    <mergeCell ref="D42:I42"/>
    <mergeCell ref="J42:AB42"/>
    <mergeCell ref="AD42:BF42"/>
    <mergeCell ref="D43:I43"/>
    <mergeCell ref="J43:AB43"/>
    <mergeCell ref="AD43:BF43"/>
    <mergeCell ref="D40:I40"/>
    <mergeCell ref="J40:AB40"/>
    <mergeCell ref="AD40:BF40"/>
    <mergeCell ref="D41:I41"/>
    <mergeCell ref="J41:AB41"/>
    <mergeCell ref="AD41:BF41"/>
    <mergeCell ref="D46:I46"/>
    <mergeCell ref="J46:AB46"/>
    <mergeCell ref="AD46:BF46"/>
    <mergeCell ref="D47:I47"/>
    <mergeCell ref="J47:AB47"/>
    <mergeCell ref="AD47:BF47"/>
    <mergeCell ref="D44:I44"/>
    <mergeCell ref="J44:AB44"/>
    <mergeCell ref="AD44:BF44"/>
    <mergeCell ref="D45:I45"/>
    <mergeCell ref="J45:AB45"/>
    <mergeCell ref="AD45:BF45"/>
    <mergeCell ref="D51:I51"/>
    <mergeCell ref="J51:AB51"/>
    <mergeCell ref="AD51:BF51"/>
    <mergeCell ref="D52:I52"/>
    <mergeCell ref="J52:AB52"/>
    <mergeCell ref="AD52:BF52"/>
    <mergeCell ref="D48:AB48"/>
    <mergeCell ref="AD48:BF48"/>
    <mergeCell ref="D49:I49"/>
    <mergeCell ref="J49:AB49"/>
    <mergeCell ref="AD49:BF49"/>
    <mergeCell ref="D50:I50"/>
    <mergeCell ref="J50:AB50"/>
    <mergeCell ref="AD50:BF50"/>
    <mergeCell ref="D55:I55"/>
    <mergeCell ref="J55:AB55"/>
    <mergeCell ref="AD55:BF55"/>
    <mergeCell ref="D56:I56"/>
    <mergeCell ref="J56:AB56"/>
    <mergeCell ref="AD56:BF56"/>
    <mergeCell ref="D53:I53"/>
    <mergeCell ref="J53:AB53"/>
    <mergeCell ref="AD53:BF53"/>
    <mergeCell ref="D54:I54"/>
    <mergeCell ref="J54:AB54"/>
    <mergeCell ref="AD54:BF54"/>
    <mergeCell ref="D59:I59"/>
    <mergeCell ref="J59:AB59"/>
    <mergeCell ref="AD59:BF59"/>
    <mergeCell ref="BK59:BM60"/>
    <mergeCell ref="BP60:BP61"/>
    <mergeCell ref="BQ60:BQ61"/>
    <mergeCell ref="A61:J61"/>
    <mergeCell ref="D57:I57"/>
    <mergeCell ref="J57:AB57"/>
    <mergeCell ref="AD57:BF57"/>
    <mergeCell ref="D58:I58"/>
    <mergeCell ref="J58:AB58"/>
    <mergeCell ref="AD58:BF58"/>
    <mergeCell ref="Z62:AK62"/>
    <mergeCell ref="D63:G63"/>
    <mergeCell ref="E64:Z64"/>
    <mergeCell ref="AB64:AK64"/>
    <mergeCell ref="E65:H65"/>
    <mergeCell ref="I65:V65"/>
    <mergeCell ref="AB65:AC65"/>
    <mergeCell ref="AD65:AE65"/>
    <mergeCell ref="AF65:AG65"/>
    <mergeCell ref="AH65:AI65"/>
    <mergeCell ref="AJ65:AK65"/>
    <mergeCell ref="E66:H66"/>
    <mergeCell ref="I66:V66"/>
    <mergeCell ref="Z66:Z75"/>
    <mergeCell ref="AA66:AA67"/>
    <mergeCell ref="AB66:AC67"/>
    <mergeCell ref="AD66:AE67"/>
    <mergeCell ref="AF66:AG67"/>
    <mergeCell ref="AH66:AI67"/>
    <mergeCell ref="AJ66:AK67"/>
    <mergeCell ref="E69:P69"/>
    <mergeCell ref="J71:P71"/>
    <mergeCell ref="E75:H75"/>
    <mergeCell ref="I75:L75"/>
    <mergeCell ref="M75:P75"/>
    <mergeCell ref="R73:W73"/>
    <mergeCell ref="AP66:BF66"/>
    <mergeCell ref="AP67:BF68"/>
    <mergeCell ref="R68:W68"/>
    <mergeCell ref="AA68:AA69"/>
    <mergeCell ref="AB68:AC69"/>
    <mergeCell ref="AD68:AE69"/>
    <mergeCell ref="AF68:AG69"/>
    <mergeCell ref="AH68:AI69"/>
    <mergeCell ref="AJ68:AK69"/>
    <mergeCell ref="R69:W69"/>
    <mergeCell ref="BS69:BS70"/>
    <mergeCell ref="BT69:BT70"/>
    <mergeCell ref="BU69:BU70"/>
    <mergeCell ref="R70:W70"/>
    <mergeCell ref="AA70:AA71"/>
    <mergeCell ref="AB70:AC71"/>
    <mergeCell ref="AD70:AE71"/>
    <mergeCell ref="AF70:AG71"/>
    <mergeCell ref="AH70:AI71"/>
    <mergeCell ref="AJ70:AK71"/>
    <mergeCell ref="AP70:BF70"/>
    <mergeCell ref="R71:W71"/>
    <mergeCell ref="AP71:BF75"/>
    <mergeCell ref="R72:W72"/>
    <mergeCell ref="AA72:AA73"/>
    <mergeCell ref="AB72:AC73"/>
    <mergeCell ref="AD72:AE73"/>
    <mergeCell ref="AJ74:AK75"/>
    <mergeCell ref="AF72:AG73"/>
    <mergeCell ref="AH72:AI73"/>
    <mergeCell ref="AJ72:AK73"/>
    <mergeCell ref="AF74:AG75"/>
    <mergeCell ref="AH74:AI75"/>
    <mergeCell ref="C73:D77"/>
    <mergeCell ref="E74:H74"/>
    <mergeCell ref="I74:L74"/>
    <mergeCell ref="M74:P74"/>
    <mergeCell ref="AA74:AA75"/>
    <mergeCell ref="AB74:AC75"/>
    <mergeCell ref="AD74:AE75"/>
    <mergeCell ref="E76:P76"/>
    <mergeCell ref="R76:W76"/>
    <mergeCell ref="E77:I79"/>
    <mergeCell ref="R77:W77"/>
    <mergeCell ref="J78:P78"/>
    <mergeCell ref="R78:W78"/>
    <mergeCell ref="R79:W79"/>
    <mergeCell ref="AJ84:AK84"/>
    <mergeCell ref="AL84:AM85"/>
    <mergeCell ref="AN84:AQ84"/>
    <mergeCell ref="AR84:AS85"/>
    <mergeCell ref="BS84:BU84"/>
    <mergeCell ref="BV84:BX84"/>
    <mergeCell ref="AZ85:BB85"/>
    <mergeCell ref="BC85:BG85"/>
    <mergeCell ref="F80:G80"/>
    <mergeCell ref="H80:I80"/>
    <mergeCell ref="A83:J83"/>
    <mergeCell ref="X83:AM83"/>
    <mergeCell ref="AN83:AS83"/>
    <mergeCell ref="X84:AA84"/>
    <mergeCell ref="AB84:AC84"/>
    <mergeCell ref="AD84:AE84"/>
    <mergeCell ref="AF84:AG84"/>
    <mergeCell ref="AH84:AI84"/>
    <mergeCell ref="AF85:AG85"/>
    <mergeCell ref="AH85:AI85"/>
    <mergeCell ref="AJ85:AK85"/>
    <mergeCell ref="AN85:AQ85"/>
    <mergeCell ref="AT85:AV85"/>
    <mergeCell ref="AW85:AY85"/>
    <mergeCell ref="D85:S85"/>
    <mergeCell ref="T85:W85"/>
    <mergeCell ref="X85:Y85"/>
    <mergeCell ref="Z85:AA85"/>
    <mergeCell ref="AB85:AC85"/>
    <mergeCell ref="AD85:AE85"/>
    <mergeCell ref="AT86:AV86"/>
    <mergeCell ref="AW86:AY95"/>
    <mergeCell ref="AZ86:BB95"/>
    <mergeCell ref="AJ88:AK88"/>
    <mergeCell ref="AL88:AM88"/>
    <mergeCell ref="AN88:AQ88"/>
    <mergeCell ref="AR88:AS88"/>
    <mergeCell ref="AT88:AV88"/>
    <mergeCell ref="X91:Y91"/>
    <mergeCell ref="Z91:AA91"/>
    <mergeCell ref="AB91:AC91"/>
    <mergeCell ref="AD91:AE91"/>
    <mergeCell ref="AL90:AM90"/>
    <mergeCell ref="AN90:AQ90"/>
    <mergeCell ref="AR90:AS90"/>
    <mergeCell ref="AT90:AV90"/>
    <mergeCell ref="AJ92:AK92"/>
    <mergeCell ref="AL92:AM92"/>
    <mergeCell ref="BC86:BG86"/>
    <mergeCell ref="D87:S87"/>
    <mergeCell ref="T87:W87"/>
    <mergeCell ref="X87:Y87"/>
    <mergeCell ref="Z87:AA87"/>
    <mergeCell ref="AB87:AC87"/>
    <mergeCell ref="AD87:AE87"/>
    <mergeCell ref="AF86:AG86"/>
    <mergeCell ref="AH86:AI86"/>
    <mergeCell ref="AJ86:AK86"/>
    <mergeCell ref="AL86:AM86"/>
    <mergeCell ref="AN86:AQ86"/>
    <mergeCell ref="AR86:AS86"/>
    <mergeCell ref="D86:S86"/>
    <mergeCell ref="T86:W86"/>
    <mergeCell ref="X86:Y86"/>
    <mergeCell ref="Z86:AA86"/>
    <mergeCell ref="AB86:AC86"/>
    <mergeCell ref="AD86:AE86"/>
    <mergeCell ref="BC88:BG88"/>
    <mergeCell ref="AT87:AV87"/>
    <mergeCell ref="BC87:BG87"/>
    <mergeCell ref="D88:S88"/>
    <mergeCell ref="T88:W88"/>
    <mergeCell ref="X88:Y88"/>
    <mergeCell ref="Z88:AA88"/>
    <mergeCell ref="AB88:AC88"/>
    <mergeCell ref="AD88:AE88"/>
    <mergeCell ref="AF88:AG88"/>
    <mergeCell ref="AH88:AI88"/>
    <mergeCell ref="AF87:AG87"/>
    <mergeCell ref="AH87:AI87"/>
    <mergeCell ref="AJ87:AK87"/>
    <mergeCell ref="AL87:AM87"/>
    <mergeCell ref="AN87:AQ87"/>
    <mergeCell ref="AR87:AS87"/>
    <mergeCell ref="BC90:BG90"/>
    <mergeCell ref="AT89:AV89"/>
    <mergeCell ref="BC89:BG89"/>
    <mergeCell ref="D90:S90"/>
    <mergeCell ref="T90:W90"/>
    <mergeCell ref="X90:Y90"/>
    <mergeCell ref="Z90:AA90"/>
    <mergeCell ref="AB90:AC90"/>
    <mergeCell ref="AD90:AE90"/>
    <mergeCell ref="AF90:AG90"/>
    <mergeCell ref="AH90:AI90"/>
    <mergeCell ref="AF89:AG89"/>
    <mergeCell ref="AH89:AI89"/>
    <mergeCell ref="AJ89:AK89"/>
    <mergeCell ref="AL89:AM89"/>
    <mergeCell ref="AN89:AQ89"/>
    <mergeCell ref="AR89:AS89"/>
    <mergeCell ref="D89:S89"/>
    <mergeCell ref="T89:W89"/>
    <mergeCell ref="X89:Y89"/>
    <mergeCell ref="Z89:AA89"/>
    <mergeCell ref="AB89:AC89"/>
    <mergeCell ref="AD89:AE89"/>
    <mergeCell ref="AJ90:AK90"/>
    <mergeCell ref="AN92:AQ92"/>
    <mergeCell ref="AR92:AS92"/>
    <mergeCell ref="AT92:AV92"/>
    <mergeCell ref="BC92:BG92"/>
    <mergeCell ref="AT91:AV91"/>
    <mergeCell ref="BC91:BG91"/>
    <mergeCell ref="D92:S92"/>
    <mergeCell ref="T92:W92"/>
    <mergeCell ref="X92:Y92"/>
    <mergeCell ref="Z92:AA92"/>
    <mergeCell ref="AB92:AC92"/>
    <mergeCell ref="AD92:AE92"/>
    <mergeCell ref="AF92:AG92"/>
    <mergeCell ref="AH92:AI92"/>
    <mergeCell ref="AF91:AG91"/>
    <mergeCell ref="AH91:AI91"/>
    <mergeCell ref="AJ91:AK91"/>
    <mergeCell ref="AL91:AM91"/>
    <mergeCell ref="AN91:AQ91"/>
    <mergeCell ref="AR91:AS91"/>
    <mergeCell ref="D91:S91"/>
    <mergeCell ref="T91:W91"/>
    <mergeCell ref="AT94:AV94"/>
    <mergeCell ref="BC94:BG94"/>
    <mergeCell ref="AT93:AV93"/>
    <mergeCell ref="BC93:BG93"/>
    <mergeCell ref="D94:S94"/>
    <mergeCell ref="T94:W94"/>
    <mergeCell ref="X94:Y94"/>
    <mergeCell ref="Z94:AA94"/>
    <mergeCell ref="AB94:AC94"/>
    <mergeCell ref="AD94:AE94"/>
    <mergeCell ref="AF94:AG94"/>
    <mergeCell ref="AH94:AI94"/>
    <mergeCell ref="AF93:AG93"/>
    <mergeCell ref="AH93:AI93"/>
    <mergeCell ref="AJ93:AK93"/>
    <mergeCell ref="AL93:AM93"/>
    <mergeCell ref="AN93:AQ93"/>
    <mergeCell ref="AR93:AS93"/>
    <mergeCell ref="D93:S93"/>
    <mergeCell ref="T93:W93"/>
    <mergeCell ref="X93:Y93"/>
    <mergeCell ref="Z93:AA93"/>
    <mergeCell ref="AB93:AC93"/>
    <mergeCell ref="AD93:AE93"/>
    <mergeCell ref="T95:W95"/>
    <mergeCell ref="X95:Y95"/>
    <mergeCell ref="Z95:AA95"/>
    <mergeCell ref="AB95:AC95"/>
    <mergeCell ref="AD95:AE95"/>
    <mergeCell ref="AJ94:AK94"/>
    <mergeCell ref="AL94:AM94"/>
    <mergeCell ref="AN94:AQ94"/>
    <mergeCell ref="AR94:AS94"/>
    <mergeCell ref="BS99:BU99"/>
    <mergeCell ref="BV99:BX99"/>
    <mergeCell ref="D100:S100"/>
    <mergeCell ref="T100:W100"/>
    <mergeCell ref="X100:Y100"/>
    <mergeCell ref="Z100:AA100"/>
    <mergeCell ref="AB100:AC100"/>
    <mergeCell ref="AT95:AV95"/>
    <mergeCell ref="BC95:BG95"/>
    <mergeCell ref="X98:AM98"/>
    <mergeCell ref="AN98:AS98"/>
    <mergeCell ref="X99:AA99"/>
    <mergeCell ref="AB99:AC99"/>
    <mergeCell ref="AD99:AE99"/>
    <mergeCell ref="AF99:AG99"/>
    <mergeCell ref="AH99:AI99"/>
    <mergeCell ref="AJ99:AK99"/>
    <mergeCell ref="AF95:AG95"/>
    <mergeCell ref="AH95:AI95"/>
    <mergeCell ref="AJ95:AK95"/>
    <mergeCell ref="AL95:AM95"/>
    <mergeCell ref="AN95:AQ95"/>
    <mergeCell ref="AR95:AS95"/>
    <mergeCell ref="D95:S95"/>
    <mergeCell ref="AZ100:BB100"/>
    <mergeCell ref="BC100:BG100"/>
    <mergeCell ref="D101:S101"/>
    <mergeCell ref="T101:W101"/>
    <mergeCell ref="X101:Y101"/>
    <mergeCell ref="Z101:AA101"/>
    <mergeCell ref="AB101:AC101"/>
    <mergeCell ref="AD101:AE101"/>
    <mergeCell ref="AF101:AG101"/>
    <mergeCell ref="AD100:AE100"/>
    <mergeCell ref="AF100:AG100"/>
    <mergeCell ref="AH100:AI100"/>
    <mergeCell ref="AJ100:AK100"/>
    <mergeCell ref="AN100:AQ100"/>
    <mergeCell ref="AT100:AV100"/>
    <mergeCell ref="AL99:AM100"/>
    <mergeCell ref="AN99:AQ99"/>
    <mergeCell ref="AR99:AS100"/>
    <mergeCell ref="AD102:AE102"/>
    <mergeCell ref="AF102:AG102"/>
    <mergeCell ref="AH101:AI101"/>
    <mergeCell ref="AJ101:AK101"/>
    <mergeCell ref="AL101:AM101"/>
    <mergeCell ref="AN101:AQ101"/>
    <mergeCell ref="AR101:AS101"/>
    <mergeCell ref="AT101:AV101"/>
    <mergeCell ref="AW100:AY100"/>
    <mergeCell ref="BC102:BG102"/>
    <mergeCell ref="D103:S103"/>
    <mergeCell ref="T103:W103"/>
    <mergeCell ref="X103:Y103"/>
    <mergeCell ref="Z103:AA103"/>
    <mergeCell ref="AB103:AC103"/>
    <mergeCell ref="AD103:AE103"/>
    <mergeCell ref="AF103:AG103"/>
    <mergeCell ref="AH103:AI103"/>
    <mergeCell ref="AJ103:AK103"/>
    <mergeCell ref="AH102:AI102"/>
    <mergeCell ref="AJ102:AK102"/>
    <mergeCell ref="AL102:AM102"/>
    <mergeCell ref="AN102:AQ102"/>
    <mergeCell ref="AR102:AS102"/>
    <mergeCell ref="AT102:AV102"/>
    <mergeCell ref="AW101:AY110"/>
    <mergeCell ref="AZ101:BB110"/>
    <mergeCell ref="BC101:BG101"/>
    <mergeCell ref="D102:S102"/>
    <mergeCell ref="T102:W102"/>
    <mergeCell ref="X102:Y102"/>
    <mergeCell ref="Z102:AA102"/>
    <mergeCell ref="AB102:AC102"/>
    <mergeCell ref="AT103:AV103"/>
    <mergeCell ref="BC103:BG103"/>
    <mergeCell ref="D104:S104"/>
    <mergeCell ref="T104:W104"/>
    <mergeCell ref="X104:Y104"/>
    <mergeCell ref="Z104:AA104"/>
    <mergeCell ref="AB104:AC104"/>
    <mergeCell ref="AR104:AS104"/>
    <mergeCell ref="AT104:AV104"/>
    <mergeCell ref="BC104:BG104"/>
    <mergeCell ref="AH104:AI104"/>
    <mergeCell ref="AJ104:AK104"/>
    <mergeCell ref="AL104:AM104"/>
    <mergeCell ref="AN104:AQ104"/>
    <mergeCell ref="Z105:AA105"/>
    <mergeCell ref="AB105:AC105"/>
    <mergeCell ref="AD105:AE105"/>
    <mergeCell ref="AF105:AG105"/>
    <mergeCell ref="AD104:AE104"/>
    <mergeCell ref="AF104:AG104"/>
    <mergeCell ref="AL103:AM103"/>
    <mergeCell ref="AN103:AQ103"/>
    <mergeCell ref="AR103:AS103"/>
    <mergeCell ref="BC105:BG105"/>
    <mergeCell ref="D106:S106"/>
    <mergeCell ref="T106:W106"/>
    <mergeCell ref="X106:Y106"/>
    <mergeCell ref="Z106:AA106"/>
    <mergeCell ref="AB106:AC106"/>
    <mergeCell ref="AD106:AE106"/>
    <mergeCell ref="AF106:AG106"/>
    <mergeCell ref="AH106:AI106"/>
    <mergeCell ref="AJ106:AK106"/>
    <mergeCell ref="AH105:AI105"/>
    <mergeCell ref="AJ105:AK105"/>
    <mergeCell ref="AL105:AM105"/>
    <mergeCell ref="AN105:AQ105"/>
    <mergeCell ref="AR105:AS105"/>
    <mergeCell ref="AT105:AV105"/>
    <mergeCell ref="AL106:AM106"/>
    <mergeCell ref="AN106:AQ106"/>
    <mergeCell ref="AR106:AS106"/>
    <mergeCell ref="AT106:AV106"/>
    <mergeCell ref="BC106:BG106"/>
    <mergeCell ref="D105:S105"/>
    <mergeCell ref="T105:W105"/>
    <mergeCell ref="X105:Y105"/>
    <mergeCell ref="D107:S107"/>
    <mergeCell ref="T107:W107"/>
    <mergeCell ref="X107:Y107"/>
    <mergeCell ref="Z107:AA107"/>
    <mergeCell ref="AB107:AC107"/>
    <mergeCell ref="AR107:AS107"/>
    <mergeCell ref="AT107:AV107"/>
    <mergeCell ref="BC107:BG107"/>
    <mergeCell ref="D108:S108"/>
    <mergeCell ref="T108:W108"/>
    <mergeCell ref="X108:Y108"/>
    <mergeCell ref="Z108:AA108"/>
    <mergeCell ref="AB108:AC108"/>
    <mergeCell ref="AD108:AE108"/>
    <mergeCell ref="AF108:AG108"/>
    <mergeCell ref="AD107:AE107"/>
    <mergeCell ref="AF107:AG107"/>
    <mergeCell ref="AH107:AI107"/>
    <mergeCell ref="AJ107:AK107"/>
    <mergeCell ref="AL107:AM107"/>
    <mergeCell ref="AN107:AQ107"/>
    <mergeCell ref="BC108:BG108"/>
    <mergeCell ref="AH108:AI108"/>
    <mergeCell ref="AJ108:AK108"/>
    <mergeCell ref="D109:S109"/>
    <mergeCell ref="T109:W109"/>
    <mergeCell ref="X109:Y109"/>
    <mergeCell ref="Z109:AA109"/>
    <mergeCell ref="AB109:AC109"/>
    <mergeCell ref="AD109:AE109"/>
    <mergeCell ref="AF109:AG109"/>
    <mergeCell ref="AH109:AI109"/>
    <mergeCell ref="AJ109:AK109"/>
    <mergeCell ref="AL108:AM108"/>
    <mergeCell ref="AN108:AQ108"/>
    <mergeCell ref="AR108:AS108"/>
    <mergeCell ref="AT108:AV108"/>
    <mergeCell ref="AL109:AM109"/>
    <mergeCell ref="AN109:AQ109"/>
    <mergeCell ref="AR109:AS109"/>
    <mergeCell ref="AT109:AV109"/>
    <mergeCell ref="BC109:BG109"/>
    <mergeCell ref="D110:S110"/>
    <mergeCell ref="T110:W110"/>
    <mergeCell ref="X110:Y110"/>
    <mergeCell ref="Z110:AA110"/>
    <mergeCell ref="AB110:AC110"/>
    <mergeCell ref="BP121:BP122"/>
    <mergeCell ref="BQ121:BQ122"/>
    <mergeCell ref="R122:W122"/>
    <mergeCell ref="AB122:AK122"/>
    <mergeCell ref="AR110:AS110"/>
    <mergeCell ref="AT110:AV110"/>
    <mergeCell ref="BC110:BG110"/>
    <mergeCell ref="A113:J113"/>
    <mergeCell ref="U115:AK115"/>
    <mergeCell ref="U116:Y116"/>
    <mergeCell ref="Z116:AA116"/>
    <mergeCell ref="AE116:AI116"/>
    <mergeCell ref="AJ116:AK116"/>
    <mergeCell ref="AD110:AE110"/>
    <mergeCell ref="AF110:AG110"/>
    <mergeCell ref="AH110:AI110"/>
    <mergeCell ref="AJ110:AK110"/>
    <mergeCell ref="AL110:AM110"/>
    <mergeCell ref="AN110:AQ110"/>
    <mergeCell ref="R123:W123"/>
    <mergeCell ref="AB123:AC123"/>
    <mergeCell ref="AD123:AE123"/>
    <mergeCell ref="AF123:AG123"/>
    <mergeCell ref="AH123:AI123"/>
    <mergeCell ref="AJ123:AK123"/>
    <mergeCell ref="Z120:AK120"/>
    <mergeCell ref="BK120:BM121"/>
    <mergeCell ref="D121:G121"/>
    <mergeCell ref="BL125:BN125"/>
    <mergeCell ref="BQ125:BS125"/>
    <mergeCell ref="J126:P126"/>
    <mergeCell ref="R126:W126"/>
    <mergeCell ref="AA126:AA127"/>
    <mergeCell ref="AB126:AC127"/>
    <mergeCell ref="AD126:AE127"/>
    <mergeCell ref="AF126:AG127"/>
    <mergeCell ref="AH126:AI127"/>
    <mergeCell ref="AJ126:AK127"/>
    <mergeCell ref="AF124:AG125"/>
    <mergeCell ref="AH124:AI125"/>
    <mergeCell ref="AJ124:AK125"/>
    <mergeCell ref="AP124:BF124"/>
    <mergeCell ref="R125:W125"/>
    <mergeCell ref="AP125:BF126"/>
    <mergeCell ref="E124:P124"/>
    <mergeCell ref="R124:W124"/>
    <mergeCell ref="Z124:Z133"/>
    <mergeCell ref="AA124:AA125"/>
    <mergeCell ref="AB124:AC125"/>
    <mergeCell ref="AD124:AE125"/>
    <mergeCell ref="AA128:AA129"/>
    <mergeCell ref="AB128:AC129"/>
    <mergeCell ref="AF128:AG129"/>
    <mergeCell ref="AH128:AI129"/>
    <mergeCell ref="AJ128:AK129"/>
    <mergeCell ref="AP128:BF128"/>
    <mergeCell ref="R129:W129"/>
    <mergeCell ref="AP129:BF133"/>
    <mergeCell ref="R130:W130"/>
    <mergeCell ref="AA130:AA131"/>
    <mergeCell ref="AB130:AC131"/>
    <mergeCell ref="AD130:AE131"/>
    <mergeCell ref="AD128:AE129"/>
    <mergeCell ref="AJ132:AK133"/>
    <mergeCell ref="J133:P133"/>
    <mergeCell ref="R133:W133"/>
    <mergeCell ref="A140:J140"/>
    <mergeCell ref="G143:K145"/>
    <mergeCell ref="T144:U144"/>
    <mergeCell ref="V144:W144"/>
    <mergeCell ref="AF130:AG131"/>
    <mergeCell ref="AH130:AI131"/>
    <mergeCell ref="AJ130:AK131"/>
    <mergeCell ref="R131:W131"/>
    <mergeCell ref="R132:W132"/>
    <mergeCell ref="AA132:AA133"/>
    <mergeCell ref="AB132:AC133"/>
    <mergeCell ref="AD132:AE133"/>
    <mergeCell ref="AF132:AG133"/>
    <mergeCell ref="AH132:AI133"/>
    <mergeCell ref="AM144:AN144"/>
    <mergeCell ref="AO144:AR144"/>
    <mergeCell ref="D148:J149"/>
    <mergeCell ref="L148:BF149"/>
    <mergeCell ref="D151:BG151"/>
    <mergeCell ref="D152:U153"/>
    <mergeCell ref="V152:BG152"/>
    <mergeCell ref="V153:AG153"/>
    <mergeCell ref="AH153:AP153"/>
    <mergeCell ref="AQ153:AZ153"/>
    <mergeCell ref="AQ155:AZ155"/>
    <mergeCell ref="BA155:BF155"/>
    <mergeCell ref="E156:U156"/>
    <mergeCell ref="V156:AG156"/>
    <mergeCell ref="AH156:AP156"/>
    <mergeCell ref="AQ156:AZ156"/>
    <mergeCell ref="BA156:BF156"/>
    <mergeCell ref="BA153:BF153"/>
    <mergeCell ref="D154:D163"/>
    <mergeCell ref="E154:U154"/>
    <mergeCell ref="V154:AG154"/>
    <mergeCell ref="AH154:AP154"/>
    <mergeCell ref="AQ154:AZ154"/>
    <mergeCell ref="BA154:BF154"/>
    <mergeCell ref="E155:U155"/>
    <mergeCell ref="V155:AG155"/>
    <mergeCell ref="AH155:AP155"/>
    <mergeCell ref="E157:U157"/>
    <mergeCell ref="V157:AG157"/>
    <mergeCell ref="AH157:AP157"/>
    <mergeCell ref="AQ157:AZ157"/>
    <mergeCell ref="BA157:BF157"/>
    <mergeCell ref="E158:U158"/>
    <mergeCell ref="V158:AG158"/>
    <mergeCell ref="AH158:AP158"/>
    <mergeCell ref="AQ158:AZ158"/>
    <mergeCell ref="BA158:BF158"/>
    <mergeCell ref="E159:U159"/>
    <mergeCell ref="V159:AG159"/>
    <mergeCell ref="AH159:AP159"/>
    <mergeCell ref="AQ159:AZ159"/>
    <mergeCell ref="BA159:BF159"/>
    <mergeCell ref="E160:U160"/>
    <mergeCell ref="V160:AG160"/>
    <mergeCell ref="AH160:AP160"/>
    <mergeCell ref="AQ160:AZ160"/>
    <mergeCell ref="BA160:BF160"/>
    <mergeCell ref="E161:U161"/>
    <mergeCell ref="V161:AG161"/>
    <mergeCell ref="AH161:AP161"/>
    <mergeCell ref="AQ161:AZ161"/>
    <mergeCell ref="BA161:BF161"/>
    <mergeCell ref="E162:U162"/>
    <mergeCell ref="V162:AG162"/>
    <mergeCell ref="AH162:AP162"/>
    <mergeCell ref="AQ162:AZ162"/>
    <mergeCell ref="BA162:BF162"/>
    <mergeCell ref="BA164:BF164"/>
    <mergeCell ref="E165:U165"/>
    <mergeCell ref="V165:AG165"/>
    <mergeCell ref="AH165:AP165"/>
    <mergeCell ref="AQ165:AZ165"/>
    <mergeCell ref="BA165:BF165"/>
    <mergeCell ref="E163:U163"/>
    <mergeCell ref="V163:AG163"/>
    <mergeCell ref="AH163:AP163"/>
    <mergeCell ref="AQ163:AZ163"/>
    <mergeCell ref="BA163:BF163"/>
    <mergeCell ref="E164:U164"/>
    <mergeCell ref="V164:AG164"/>
    <mergeCell ref="AH164:AP164"/>
    <mergeCell ref="AQ164:AZ164"/>
    <mergeCell ref="E166:U166"/>
    <mergeCell ref="V166:AG166"/>
    <mergeCell ref="AH166:AP166"/>
    <mergeCell ref="AQ166:AZ166"/>
    <mergeCell ref="BA166:BF166"/>
    <mergeCell ref="E167:U167"/>
    <mergeCell ref="V167:AG167"/>
    <mergeCell ref="AH167:AP167"/>
    <mergeCell ref="AQ167:AZ167"/>
    <mergeCell ref="BA167:BF167"/>
    <mergeCell ref="V171:AG171"/>
    <mergeCell ref="AH171:AP171"/>
    <mergeCell ref="AQ171:AZ171"/>
    <mergeCell ref="BA171:BF171"/>
    <mergeCell ref="E168:U168"/>
    <mergeCell ref="V168:AG168"/>
    <mergeCell ref="AH168:AP168"/>
    <mergeCell ref="AQ168:AZ168"/>
    <mergeCell ref="BA168:BF168"/>
    <mergeCell ref="E169:U169"/>
    <mergeCell ref="V169:AG169"/>
    <mergeCell ref="AH169:AP169"/>
    <mergeCell ref="AQ169:AZ169"/>
    <mergeCell ref="BA169:BF169"/>
    <mergeCell ref="D176:BG176"/>
    <mergeCell ref="D177:U178"/>
    <mergeCell ref="V177:BG177"/>
    <mergeCell ref="V178:AG178"/>
    <mergeCell ref="AH178:AP178"/>
    <mergeCell ref="AQ178:AZ178"/>
    <mergeCell ref="BA178:BF178"/>
    <mergeCell ref="E172:U172"/>
    <mergeCell ref="V172:AG172"/>
    <mergeCell ref="AH172:AP172"/>
    <mergeCell ref="AQ172:AZ172"/>
    <mergeCell ref="BA172:BF172"/>
    <mergeCell ref="E173:U173"/>
    <mergeCell ref="V173:AG173"/>
    <mergeCell ref="AH173:AP173"/>
    <mergeCell ref="AQ173:AZ173"/>
    <mergeCell ref="BA173:BF173"/>
    <mergeCell ref="D164:D173"/>
    <mergeCell ref="E170:U170"/>
    <mergeCell ref="V170:AG170"/>
    <mergeCell ref="AH170:AP170"/>
    <mergeCell ref="AQ170:AZ170"/>
    <mergeCell ref="BA170:BF170"/>
    <mergeCell ref="E171:U171"/>
    <mergeCell ref="BA180:BF180"/>
    <mergeCell ref="E181:U181"/>
    <mergeCell ref="V181:AG181"/>
    <mergeCell ref="AH181:AP181"/>
    <mergeCell ref="AQ181:AZ181"/>
    <mergeCell ref="BA181:BF181"/>
    <mergeCell ref="D179:D188"/>
    <mergeCell ref="E179:U179"/>
    <mergeCell ref="V179:AG179"/>
    <mergeCell ref="AH179:AP179"/>
    <mergeCell ref="AQ179:AZ179"/>
    <mergeCell ref="BA179:BF179"/>
    <mergeCell ref="E180:U180"/>
    <mergeCell ref="V180:AG180"/>
    <mergeCell ref="AH180:AP180"/>
    <mergeCell ref="AQ180:AZ180"/>
    <mergeCell ref="E182:U182"/>
    <mergeCell ref="V182:AG182"/>
    <mergeCell ref="AH182:AP182"/>
    <mergeCell ref="AQ182:AZ182"/>
    <mergeCell ref="BA182:BF182"/>
    <mergeCell ref="E183:U183"/>
    <mergeCell ref="V183:AG183"/>
    <mergeCell ref="AH183:AP183"/>
    <mergeCell ref="AQ183:AZ183"/>
    <mergeCell ref="BA183:BF183"/>
    <mergeCell ref="BA186:BF186"/>
    <mergeCell ref="E187:U187"/>
    <mergeCell ref="V187:AG187"/>
    <mergeCell ref="AH187:AP187"/>
    <mergeCell ref="AQ187:AZ187"/>
    <mergeCell ref="BA187:BF187"/>
    <mergeCell ref="E184:U184"/>
    <mergeCell ref="V184:AG184"/>
    <mergeCell ref="AH184:AP184"/>
    <mergeCell ref="AQ184:AZ184"/>
    <mergeCell ref="BA184:BF184"/>
    <mergeCell ref="E185:U185"/>
    <mergeCell ref="V185:AG185"/>
    <mergeCell ref="AH185:AP185"/>
    <mergeCell ref="AQ185:AZ185"/>
    <mergeCell ref="BA185:BF185"/>
    <mergeCell ref="E186:U186"/>
    <mergeCell ref="V186:AG186"/>
    <mergeCell ref="AH186:AP186"/>
    <mergeCell ref="AQ186:AZ186"/>
    <mergeCell ref="BA190:BF190"/>
    <mergeCell ref="BA191:BF191"/>
    <mergeCell ref="E192:U192"/>
    <mergeCell ref="V192:AG192"/>
    <mergeCell ref="AH192:AP192"/>
    <mergeCell ref="AQ192:AZ192"/>
    <mergeCell ref="BA192:BF192"/>
    <mergeCell ref="E193:U193"/>
    <mergeCell ref="V193:AG193"/>
    <mergeCell ref="AH193:AP193"/>
    <mergeCell ref="AQ193:AZ193"/>
    <mergeCell ref="AQ196:AZ196"/>
    <mergeCell ref="BA196:BF196"/>
    <mergeCell ref="E188:U188"/>
    <mergeCell ref="V188:AG188"/>
    <mergeCell ref="AH188:AP188"/>
    <mergeCell ref="AQ188:AZ188"/>
    <mergeCell ref="BA188:BF188"/>
    <mergeCell ref="E189:U189"/>
    <mergeCell ref="V189:AG189"/>
    <mergeCell ref="AH189:AP189"/>
    <mergeCell ref="AQ189:AZ189"/>
    <mergeCell ref="E191:U191"/>
    <mergeCell ref="V191:AG191"/>
    <mergeCell ref="AH191:AP191"/>
    <mergeCell ref="AQ191:AZ191"/>
    <mergeCell ref="E194:U194"/>
    <mergeCell ref="V194:AG194"/>
    <mergeCell ref="AH194:AP194"/>
    <mergeCell ref="AQ194:AZ194"/>
    <mergeCell ref="BA189:BF189"/>
    <mergeCell ref="E190:U190"/>
    <mergeCell ref="V190:AG190"/>
    <mergeCell ref="AH190:AP190"/>
    <mergeCell ref="AQ190:AZ190"/>
    <mergeCell ref="BA197:BF197"/>
    <mergeCell ref="E198:U198"/>
    <mergeCell ref="V198:AG198"/>
    <mergeCell ref="AH198:AP198"/>
    <mergeCell ref="AQ198:AZ198"/>
    <mergeCell ref="BA198:BF198"/>
    <mergeCell ref="D204:U204"/>
    <mergeCell ref="V204:AM204"/>
    <mergeCell ref="AN204:BG204"/>
    <mergeCell ref="D189:D198"/>
    <mergeCell ref="E197:U197"/>
    <mergeCell ref="V197:AG197"/>
    <mergeCell ref="AH197:AP197"/>
    <mergeCell ref="AQ197:AZ197"/>
    <mergeCell ref="BA193:BF193"/>
    <mergeCell ref="BA194:BF194"/>
    <mergeCell ref="E195:U195"/>
    <mergeCell ref="V195:AG195"/>
    <mergeCell ref="AH195:AP195"/>
    <mergeCell ref="AQ195:AZ195"/>
    <mergeCell ref="BA195:BF195"/>
    <mergeCell ref="E196:U196"/>
    <mergeCell ref="V196:AG196"/>
    <mergeCell ref="AH196:AP196"/>
    <mergeCell ref="V207:AM207"/>
    <mergeCell ref="AN207:BG207"/>
    <mergeCell ref="D205:U205"/>
    <mergeCell ref="V205:AM205"/>
    <mergeCell ref="AN205:BG205"/>
    <mergeCell ref="D199:BB199"/>
    <mergeCell ref="BC199:BG199"/>
    <mergeCell ref="D200:BB200"/>
    <mergeCell ref="D202:BG202"/>
    <mergeCell ref="D203:U203"/>
    <mergeCell ref="V203:AM203"/>
    <mergeCell ref="AN203:BG203"/>
    <mergeCell ref="R80:W80"/>
    <mergeCell ref="D214:BB214"/>
    <mergeCell ref="D212:U212"/>
    <mergeCell ref="V212:AM212"/>
    <mergeCell ref="AN212:BG212"/>
    <mergeCell ref="D213:U213"/>
    <mergeCell ref="V213:AM213"/>
    <mergeCell ref="AN213:BG213"/>
    <mergeCell ref="D210:U210"/>
    <mergeCell ref="V210:AM210"/>
    <mergeCell ref="AN210:BG210"/>
    <mergeCell ref="D211:U211"/>
    <mergeCell ref="V211:AM211"/>
    <mergeCell ref="AN211:BG211"/>
    <mergeCell ref="D208:U208"/>
    <mergeCell ref="V208:AM208"/>
    <mergeCell ref="AN208:BG208"/>
    <mergeCell ref="D209:U209"/>
    <mergeCell ref="V209:AM209"/>
    <mergeCell ref="AN209:BG209"/>
    <mergeCell ref="D206:U206"/>
    <mergeCell ref="V206:AM206"/>
    <mergeCell ref="AN206:BG206"/>
    <mergeCell ref="D207:U207"/>
  </mergeCells>
  <conditionalFormatting sqref="X86:Y86">
    <cfRule type="expression" dxfId="1575" priority="415">
      <formula>AND($D86&lt;&gt;"",$X86="")</formula>
    </cfRule>
  </conditionalFormatting>
  <conditionalFormatting sqref="Z86:AA86">
    <cfRule type="expression" dxfId="1574" priority="414">
      <formula>AND($D86&lt;&gt;"",$Z86="")</formula>
    </cfRule>
  </conditionalFormatting>
  <conditionalFormatting sqref="AB86:AC86">
    <cfRule type="expression" dxfId="1573" priority="413">
      <formula>AND($D86&lt;&gt;"",$AB86="")</formula>
    </cfRule>
  </conditionalFormatting>
  <conditionalFormatting sqref="AD86:AE86">
    <cfRule type="expression" dxfId="1572" priority="412">
      <formula>AND($D86&lt;&gt;"",$AD86="")</formula>
    </cfRule>
  </conditionalFormatting>
  <conditionalFormatting sqref="AF86:AG86">
    <cfRule type="expression" dxfId="1571" priority="411">
      <formula>AND($D86&lt;&gt;"",$AF86="")</formula>
    </cfRule>
  </conditionalFormatting>
  <conditionalFormatting sqref="AH86:AI86">
    <cfRule type="expression" dxfId="1570" priority="410">
      <formula>AND($D86&lt;&gt;"",$AH86="")</formula>
    </cfRule>
  </conditionalFormatting>
  <conditionalFormatting sqref="AJ86:AK86">
    <cfRule type="expression" dxfId="1569" priority="409">
      <formula>AND($D86&lt;&gt;"",$AJ86="")</formula>
    </cfRule>
  </conditionalFormatting>
  <conditionalFormatting sqref="AD124:AE133">
    <cfRule type="expression" dxfId="1568" priority="366">
      <formula>$AK$12=1</formula>
    </cfRule>
  </conditionalFormatting>
  <conditionalFormatting sqref="AB124:AC125">
    <cfRule type="expression" dxfId="1567" priority="391">
      <formula>$AB$66=x</formula>
    </cfRule>
    <cfRule type="expression" dxfId="1566" priority="396">
      <formula>$AK$12=1</formula>
    </cfRule>
  </conditionalFormatting>
  <conditionalFormatting sqref="AB126:AC127">
    <cfRule type="expression" dxfId="1565" priority="386">
      <formula>$AB$68=x</formula>
    </cfRule>
    <cfRule type="expression" dxfId="1564" priority="395">
      <formula>$AK$12=1</formula>
    </cfRule>
  </conditionalFormatting>
  <conditionalFormatting sqref="AB128:AC129">
    <cfRule type="expression" dxfId="1563" priority="381">
      <formula>$AB$70=x</formula>
    </cfRule>
    <cfRule type="expression" dxfId="1562" priority="394">
      <formula>$AK$12=1</formula>
    </cfRule>
  </conditionalFormatting>
  <conditionalFormatting sqref="AB130:AC131">
    <cfRule type="expression" dxfId="1561" priority="376">
      <formula>$AB$72=x</formula>
    </cfRule>
    <cfRule type="expression" dxfId="1560" priority="393">
      <formula>$AK$12=1</formula>
    </cfRule>
  </conditionalFormatting>
  <conditionalFormatting sqref="AB132:AC133">
    <cfRule type="expression" dxfId="1559" priority="371">
      <formula>$AB$74=x</formula>
    </cfRule>
    <cfRule type="expression" dxfId="1558" priority="392">
      <formula>$AK$12=1</formula>
    </cfRule>
  </conditionalFormatting>
  <conditionalFormatting sqref="AJ124:AK125">
    <cfRule type="expression" dxfId="1557" priority="387">
      <formula>$AJ$66=x</formula>
    </cfRule>
  </conditionalFormatting>
  <conditionalFormatting sqref="AJ126:AK127">
    <cfRule type="expression" dxfId="1556" priority="382">
      <formula>$AJ$68=x</formula>
    </cfRule>
  </conditionalFormatting>
  <conditionalFormatting sqref="AJ128:AK129">
    <cfRule type="expression" dxfId="1555" priority="377">
      <formula>$AJ$70=x</formula>
    </cfRule>
  </conditionalFormatting>
  <conditionalFormatting sqref="AJ130:AK131">
    <cfRule type="expression" dxfId="1554" priority="372">
      <formula>$AJ$72=x</formula>
    </cfRule>
  </conditionalFormatting>
  <conditionalFormatting sqref="AJ132:AK133">
    <cfRule type="expression" dxfId="1553" priority="367">
      <formula>$AJ$74=x</formula>
    </cfRule>
  </conditionalFormatting>
  <conditionalFormatting sqref="AD124:AE125">
    <cfRule type="expression" dxfId="1552" priority="390">
      <formula>$AD$66=x</formula>
    </cfRule>
  </conditionalFormatting>
  <conditionalFormatting sqref="AF124:AG125">
    <cfRule type="expression" dxfId="1551" priority="389">
      <formula>$AF$66=x</formula>
    </cfRule>
  </conditionalFormatting>
  <conditionalFormatting sqref="AH124:AI125">
    <cfRule type="expression" dxfId="1550" priority="388">
      <formula>$AH$66=x</formula>
    </cfRule>
  </conditionalFormatting>
  <conditionalFormatting sqref="AD126:AE127">
    <cfRule type="expression" dxfId="1549" priority="385">
      <formula>$AD$68=x</formula>
    </cfRule>
  </conditionalFormatting>
  <conditionalFormatting sqref="AF126:AG127">
    <cfRule type="expression" dxfId="1548" priority="384">
      <formula>$AF$68=x</formula>
    </cfRule>
  </conditionalFormatting>
  <conditionalFormatting sqref="AH126:AI127">
    <cfRule type="expression" dxfId="1547" priority="383">
      <formula>$AH$68=x</formula>
    </cfRule>
  </conditionalFormatting>
  <conditionalFormatting sqref="AD128:AE129">
    <cfRule type="expression" dxfId="1546" priority="380">
      <formula>$AD$70=x</formula>
    </cfRule>
  </conditionalFormatting>
  <conditionalFormatting sqref="AF128:AG129">
    <cfRule type="expression" dxfId="1545" priority="379">
      <formula>$AF$70=x</formula>
    </cfRule>
  </conditionalFormatting>
  <conditionalFormatting sqref="AH128:AI129">
    <cfRule type="expression" dxfId="1544" priority="378">
      <formula>$AH$70=x</formula>
    </cfRule>
  </conditionalFormatting>
  <conditionalFormatting sqref="AD130:AE131">
    <cfRule type="expression" dxfId="1543" priority="375">
      <formula>$AD$72=x</formula>
    </cfRule>
  </conditionalFormatting>
  <conditionalFormatting sqref="AF130:AG131">
    <cfRule type="expression" dxfId="1542" priority="374">
      <formula>$AF$72=x</formula>
    </cfRule>
  </conditionalFormatting>
  <conditionalFormatting sqref="AH130:AI131">
    <cfRule type="expression" dxfId="1541" priority="373">
      <formula>$AH$72=x</formula>
    </cfRule>
  </conditionalFormatting>
  <conditionalFormatting sqref="AD132:AE133">
    <cfRule type="expression" dxfId="1540" priority="370">
      <formula>$AD$74=x</formula>
    </cfRule>
  </conditionalFormatting>
  <conditionalFormatting sqref="AF132:AG133">
    <cfRule type="expression" dxfId="1539" priority="369">
      <formula>$AF$74=x</formula>
    </cfRule>
  </conditionalFormatting>
  <conditionalFormatting sqref="AH132:AI133">
    <cfRule type="expression" dxfId="1538" priority="368">
      <formula>$AH$74=x</formula>
    </cfRule>
  </conditionalFormatting>
  <conditionalFormatting sqref="X89:Y89">
    <cfRule type="expression" dxfId="1537" priority="356">
      <formula>AND($D89&lt;&gt;"",$X89="")</formula>
    </cfRule>
  </conditionalFormatting>
  <conditionalFormatting sqref="Z89:AA89">
    <cfRule type="expression" dxfId="1536" priority="355">
      <formula>AND($D89&lt;&gt;"",$Z89="")</formula>
    </cfRule>
  </conditionalFormatting>
  <conditionalFormatting sqref="AB89:AC89">
    <cfRule type="expression" dxfId="1535" priority="354">
      <formula>AND($D89&lt;&gt;"",$AB89="")</formula>
    </cfRule>
  </conditionalFormatting>
  <conditionalFormatting sqref="AD89:AE89">
    <cfRule type="expression" dxfId="1534" priority="353">
      <formula>AND($D89&lt;&gt;"",$AD89="")</formula>
    </cfRule>
  </conditionalFormatting>
  <conditionalFormatting sqref="AF89:AG89">
    <cfRule type="expression" dxfId="1533" priority="352">
      <formula>AND($D89&lt;&gt;"",$AF89="")</formula>
    </cfRule>
  </conditionalFormatting>
  <conditionalFormatting sqref="AH89:AI89">
    <cfRule type="expression" dxfId="1532" priority="351">
      <formula>AND($D89&lt;&gt;"",$AH89="")</formula>
    </cfRule>
  </conditionalFormatting>
  <conditionalFormatting sqref="AJ89:AK89">
    <cfRule type="expression" dxfId="1531" priority="350">
      <formula>AND($D89&lt;&gt;"",$AJ89="")</formula>
    </cfRule>
  </conditionalFormatting>
  <conditionalFormatting sqref="X90:Y90">
    <cfRule type="expression" dxfId="1530" priority="349">
      <formula>AND($D90&lt;&gt;"",$X90="")</formula>
    </cfRule>
  </conditionalFormatting>
  <conditionalFormatting sqref="Z90:AA90">
    <cfRule type="expression" dxfId="1529" priority="348">
      <formula>AND($D90&lt;&gt;"",$Z90="")</formula>
    </cfRule>
  </conditionalFormatting>
  <conditionalFormatting sqref="AB90:AC90">
    <cfRule type="expression" dxfId="1528" priority="347">
      <formula>AND($D90&lt;&gt;"",$AB90="")</formula>
    </cfRule>
  </conditionalFormatting>
  <conditionalFormatting sqref="AD90:AE90">
    <cfRule type="expression" dxfId="1527" priority="346">
      <formula>AND($D90&lt;&gt;"",$AD90="")</formula>
    </cfRule>
  </conditionalFormatting>
  <conditionalFormatting sqref="AF90:AG90">
    <cfRule type="expression" dxfId="1526" priority="345">
      <formula>AND($D90&lt;&gt;"",$AF90="")</formula>
    </cfRule>
  </conditionalFormatting>
  <conditionalFormatting sqref="AH90:AI90">
    <cfRule type="expression" dxfId="1525" priority="344">
      <formula>AND($D90&lt;&gt;"",$AH90="")</formula>
    </cfRule>
  </conditionalFormatting>
  <conditionalFormatting sqref="AJ90:AK90">
    <cfRule type="expression" dxfId="1524" priority="343">
      <formula>AND($D90&lt;&gt;"",$AJ90="")</formula>
    </cfRule>
  </conditionalFormatting>
  <conditionalFormatting sqref="X91:Y91">
    <cfRule type="expression" dxfId="1523" priority="342">
      <formula>AND($D91&lt;&gt;"",$X91="")</formula>
    </cfRule>
  </conditionalFormatting>
  <conditionalFormatting sqref="Z91:AA91">
    <cfRule type="expression" dxfId="1522" priority="341">
      <formula>AND($D91&lt;&gt;"",$Z91="")</formula>
    </cfRule>
  </conditionalFormatting>
  <conditionalFormatting sqref="AB91:AC91">
    <cfRule type="expression" dxfId="1521" priority="340">
      <formula>AND($D91&lt;&gt;"",$AB91="")</formula>
    </cfRule>
  </conditionalFormatting>
  <conditionalFormatting sqref="AD91:AE91">
    <cfRule type="expression" dxfId="1520" priority="339">
      <formula>AND($D91&lt;&gt;"",$AD91="")</formula>
    </cfRule>
  </conditionalFormatting>
  <conditionalFormatting sqref="AF91:AG91">
    <cfRule type="expression" dxfId="1519" priority="338">
      <formula>AND($D91&lt;&gt;"",$AF91="")</formula>
    </cfRule>
  </conditionalFormatting>
  <conditionalFormatting sqref="AH91:AI91">
    <cfRule type="expression" dxfId="1518" priority="337">
      <formula>AND($D91&lt;&gt;"",$AH91="")</formula>
    </cfRule>
  </conditionalFormatting>
  <conditionalFormatting sqref="AJ91:AK91">
    <cfRule type="expression" dxfId="1517" priority="336">
      <formula>AND($D91&lt;&gt;"",$AJ91="")</formula>
    </cfRule>
  </conditionalFormatting>
  <conditionalFormatting sqref="X92:Y92">
    <cfRule type="expression" dxfId="1516" priority="335">
      <formula>AND($D92&lt;&gt;"",$X92="")</formula>
    </cfRule>
  </conditionalFormatting>
  <conditionalFormatting sqref="Z92:AA92">
    <cfRule type="expression" dxfId="1515" priority="334">
      <formula>AND($D92&lt;&gt;"",$Z92="")</formula>
    </cfRule>
  </conditionalFormatting>
  <conditionalFormatting sqref="AB92:AC92">
    <cfRule type="expression" dxfId="1514" priority="333">
      <formula>AND($D92&lt;&gt;"",$AB92="")</formula>
    </cfRule>
  </conditionalFormatting>
  <conditionalFormatting sqref="AD92:AE92">
    <cfRule type="expression" dxfId="1513" priority="332">
      <formula>AND($D92&lt;&gt;"",$AD92="")</formula>
    </cfRule>
  </conditionalFormatting>
  <conditionalFormatting sqref="AF92:AG92">
    <cfRule type="expression" dxfId="1512" priority="331">
      <formula>AND($D92&lt;&gt;"",$AF92="")</formula>
    </cfRule>
  </conditionalFormatting>
  <conditionalFormatting sqref="AH92:AI92">
    <cfRule type="expression" dxfId="1511" priority="330">
      <formula>AND($D92&lt;&gt;"",$AH92="")</formula>
    </cfRule>
  </conditionalFormatting>
  <conditionalFormatting sqref="AJ92:AK92">
    <cfRule type="expression" dxfId="1510" priority="329">
      <formula>AND($D92&lt;&gt;"",$AJ92="")</formula>
    </cfRule>
  </conditionalFormatting>
  <conditionalFormatting sqref="X93:Y93">
    <cfRule type="expression" dxfId="1509" priority="328">
      <formula>AND($D93&lt;&gt;"",$X93="")</formula>
    </cfRule>
  </conditionalFormatting>
  <conditionalFormatting sqref="Z93:AA93">
    <cfRule type="expression" dxfId="1508" priority="327">
      <formula>AND($D93&lt;&gt;"",$Z93="")</formula>
    </cfRule>
  </conditionalFormatting>
  <conditionalFormatting sqref="AB93:AC93">
    <cfRule type="expression" dxfId="1507" priority="326">
      <formula>AND($D93&lt;&gt;"",$AB93="")</formula>
    </cfRule>
  </conditionalFormatting>
  <conditionalFormatting sqref="AD93:AE93">
    <cfRule type="expression" dxfId="1506" priority="325">
      <formula>AND($D93&lt;&gt;"",$AD93="")</formula>
    </cfRule>
  </conditionalFormatting>
  <conditionalFormatting sqref="AF93:AG93">
    <cfRule type="expression" dxfId="1505" priority="324">
      <formula>AND($D93&lt;&gt;"",$AF93="")</formula>
    </cfRule>
  </conditionalFormatting>
  <conditionalFormatting sqref="AH93:AI93">
    <cfRule type="expression" dxfId="1504" priority="323">
      <formula>AND($D93&lt;&gt;"",$AH93="")</formula>
    </cfRule>
  </conditionalFormatting>
  <conditionalFormatting sqref="AJ93:AK93">
    <cfRule type="expression" dxfId="1503" priority="322">
      <formula>AND($D93&lt;&gt;"",$AJ93="")</formula>
    </cfRule>
  </conditionalFormatting>
  <conditionalFormatting sqref="X94:Y94">
    <cfRule type="expression" dxfId="1502" priority="321">
      <formula>AND($D94&lt;&gt;"",$X94="")</formula>
    </cfRule>
  </conditionalFormatting>
  <conditionalFormatting sqref="Z94:AA94">
    <cfRule type="expression" dxfId="1501" priority="320">
      <formula>AND($D94&lt;&gt;"",$Z94="")</formula>
    </cfRule>
  </conditionalFormatting>
  <conditionalFormatting sqref="AB94:AC94">
    <cfRule type="expression" dxfId="1500" priority="319">
      <formula>AND($D94&lt;&gt;"",$AB94="")</formula>
    </cfRule>
  </conditionalFormatting>
  <conditionalFormatting sqref="AD94:AE94">
    <cfRule type="expression" dxfId="1499" priority="318">
      <formula>AND($D94&lt;&gt;"",$AD94="")</formula>
    </cfRule>
  </conditionalFormatting>
  <conditionalFormatting sqref="AF94:AG94">
    <cfRule type="expression" dxfId="1498" priority="317">
      <formula>AND($D94&lt;&gt;"",$AF94="")</formula>
    </cfRule>
  </conditionalFormatting>
  <conditionalFormatting sqref="AH94:AI94">
    <cfRule type="expression" dxfId="1497" priority="316">
      <formula>AND($D94&lt;&gt;"",$AH94="")</formula>
    </cfRule>
  </conditionalFormatting>
  <conditionalFormatting sqref="AJ94:AK94">
    <cfRule type="expression" dxfId="1496" priority="315">
      <formula>AND($D94&lt;&gt;"",$AJ94="")</formula>
    </cfRule>
  </conditionalFormatting>
  <conditionalFormatting sqref="X95:Y95">
    <cfRule type="expression" dxfId="1495" priority="314">
      <formula>AND($D95&lt;&gt;"",$X95="")</formula>
    </cfRule>
  </conditionalFormatting>
  <conditionalFormatting sqref="Z95:AA95">
    <cfRule type="expression" dxfId="1494" priority="313">
      <formula>AND($D95&lt;&gt;"",$Z95="")</formula>
    </cfRule>
  </conditionalFormatting>
  <conditionalFormatting sqref="AB95:AC95">
    <cfRule type="expression" dxfId="1493" priority="312">
      <formula>AND($D95&lt;&gt;"",$AB95="")</formula>
    </cfRule>
  </conditionalFormatting>
  <conditionalFormatting sqref="AD95:AE95">
    <cfRule type="expression" dxfId="1492" priority="311">
      <formula>AND($D95&lt;&gt;"",$AD95="")</formula>
    </cfRule>
  </conditionalFormatting>
  <conditionalFormatting sqref="AF95:AG95">
    <cfRule type="expression" dxfId="1491" priority="310">
      <formula>AND($D95&lt;&gt;"",$AF95="")</formula>
    </cfRule>
  </conditionalFormatting>
  <conditionalFormatting sqref="AH95:AI95">
    <cfRule type="expression" dxfId="1490" priority="309">
      <formula>AND($D95&lt;&gt;"",$AH95="")</formula>
    </cfRule>
  </conditionalFormatting>
  <conditionalFormatting sqref="AJ95:AK95">
    <cfRule type="expression" dxfId="1489" priority="308">
      <formula>AND($D95&lt;&gt;"",$AJ95="")</formula>
    </cfRule>
  </conditionalFormatting>
  <conditionalFormatting sqref="X104:Y104">
    <cfRule type="expression" dxfId="1488" priority="267">
      <formula>AND($D104&lt;&gt;"",$X104="")</formula>
    </cfRule>
  </conditionalFormatting>
  <conditionalFormatting sqref="Z104:AA104">
    <cfRule type="expression" dxfId="1487" priority="266">
      <formula>AND($D104&lt;&gt;"",$Z104="")</formula>
    </cfRule>
  </conditionalFormatting>
  <conditionalFormatting sqref="AB104:AC104">
    <cfRule type="expression" dxfId="1486" priority="265">
      <formula>AND($D104&lt;&gt;"",$AB104="")</formula>
    </cfRule>
  </conditionalFormatting>
  <conditionalFormatting sqref="AD104:AE104">
    <cfRule type="expression" dxfId="1485" priority="264">
      <formula>AND($D104&lt;&gt;"",$AD104="")</formula>
    </cfRule>
  </conditionalFormatting>
  <conditionalFormatting sqref="AF104:AG104">
    <cfRule type="expression" dxfId="1484" priority="263">
      <formula>AND($D104&lt;&gt;"",$AF104="")</formula>
    </cfRule>
  </conditionalFormatting>
  <conditionalFormatting sqref="AH104:AI104">
    <cfRule type="expression" dxfId="1483" priority="262">
      <formula>AND($D104&lt;&gt;"",$AH104="")</formula>
    </cfRule>
  </conditionalFormatting>
  <conditionalFormatting sqref="AJ104:AK104">
    <cfRule type="expression" dxfId="1482" priority="261">
      <formula>AND($D104&lt;&gt;"",$AJ104="")</formula>
    </cfRule>
  </conditionalFormatting>
  <conditionalFormatting sqref="X103:Y103">
    <cfRule type="expression" dxfId="1481" priority="274">
      <formula>AND($D103&lt;&gt;"",$X103="")</formula>
    </cfRule>
  </conditionalFormatting>
  <conditionalFormatting sqref="Z103:AA103">
    <cfRule type="expression" dxfId="1480" priority="273">
      <formula>AND($D103&lt;&gt;"",$Z103="")</formula>
    </cfRule>
  </conditionalFormatting>
  <conditionalFormatting sqref="AB103:AC103">
    <cfRule type="expression" dxfId="1479" priority="272">
      <formula>AND($D103&lt;&gt;"",$AB103="")</formula>
    </cfRule>
  </conditionalFormatting>
  <conditionalFormatting sqref="AD103:AE103">
    <cfRule type="expression" dxfId="1478" priority="271">
      <formula>AND($D103&lt;&gt;"",$AD103="")</formula>
    </cfRule>
  </conditionalFormatting>
  <conditionalFormatting sqref="AF103:AG103">
    <cfRule type="expression" dxfId="1477" priority="270">
      <formula>AND($D103&lt;&gt;"",$AF103="")</formula>
    </cfRule>
  </conditionalFormatting>
  <conditionalFormatting sqref="AH103:AI103">
    <cfRule type="expression" dxfId="1476" priority="269">
      <formula>AND($D103&lt;&gt;"",$AH103="")</formula>
    </cfRule>
  </conditionalFormatting>
  <conditionalFormatting sqref="AJ103:AK103">
    <cfRule type="expression" dxfId="1475" priority="268">
      <formula>AND($D103&lt;&gt;"",$AJ103="")</formula>
    </cfRule>
  </conditionalFormatting>
  <conditionalFormatting sqref="X105:Y105">
    <cfRule type="expression" dxfId="1474" priority="260">
      <formula>AND($D105&lt;&gt;"",$X105="")</formula>
    </cfRule>
  </conditionalFormatting>
  <conditionalFormatting sqref="Z105:AA105">
    <cfRule type="expression" dxfId="1473" priority="259">
      <formula>AND($D105&lt;&gt;"",$Z105="")</formula>
    </cfRule>
  </conditionalFormatting>
  <conditionalFormatting sqref="AB105:AC105">
    <cfRule type="expression" dxfId="1472" priority="258">
      <formula>AND($D105&lt;&gt;"",$AB105="")</formula>
    </cfRule>
  </conditionalFormatting>
  <conditionalFormatting sqref="AD105:AE105">
    <cfRule type="expression" dxfId="1471" priority="257">
      <formula>AND($D105&lt;&gt;"",$AD105="")</formula>
    </cfRule>
  </conditionalFormatting>
  <conditionalFormatting sqref="AF105:AG105">
    <cfRule type="expression" dxfId="1470" priority="256">
      <formula>AND($D105&lt;&gt;"",$AF105="")</formula>
    </cfRule>
  </conditionalFormatting>
  <conditionalFormatting sqref="AH105:AI105">
    <cfRule type="expression" dxfId="1469" priority="255">
      <formula>AND($D105&lt;&gt;"",$AH105="")</formula>
    </cfRule>
  </conditionalFormatting>
  <conditionalFormatting sqref="AJ105:AK105">
    <cfRule type="expression" dxfId="1468" priority="254">
      <formula>AND($D105&lt;&gt;"",$AJ105="")</formula>
    </cfRule>
  </conditionalFormatting>
  <conditionalFormatting sqref="X106:Y106">
    <cfRule type="expression" dxfId="1467" priority="253">
      <formula>AND($D106&lt;&gt;"",$X106="")</formula>
    </cfRule>
  </conditionalFormatting>
  <conditionalFormatting sqref="Z106:AA106">
    <cfRule type="expression" dxfId="1466" priority="252">
      <formula>AND($D106&lt;&gt;"",$Z106="")</formula>
    </cfRule>
  </conditionalFormatting>
  <conditionalFormatting sqref="AB106:AC106">
    <cfRule type="expression" dxfId="1465" priority="251">
      <formula>AND($D106&lt;&gt;"",$AB106="")</formula>
    </cfRule>
  </conditionalFormatting>
  <conditionalFormatting sqref="AD106:AE106">
    <cfRule type="expression" dxfId="1464" priority="250">
      <formula>AND($D106&lt;&gt;"",$AD106="")</formula>
    </cfRule>
  </conditionalFormatting>
  <conditionalFormatting sqref="AF106:AG106">
    <cfRule type="expression" dxfId="1463" priority="249">
      <formula>AND($D106&lt;&gt;"",$AF106="")</formula>
    </cfRule>
  </conditionalFormatting>
  <conditionalFormatting sqref="AH106:AI106">
    <cfRule type="expression" dxfId="1462" priority="248">
      <formula>AND($D106&lt;&gt;"",$AH106="")</formula>
    </cfRule>
  </conditionalFormatting>
  <conditionalFormatting sqref="AJ106:AK106">
    <cfRule type="expression" dxfId="1461" priority="247">
      <formula>AND($D106&lt;&gt;"",$AJ106="")</formula>
    </cfRule>
  </conditionalFormatting>
  <conditionalFormatting sqref="X107:Y107">
    <cfRule type="expression" dxfId="1460" priority="246">
      <formula>AND($D107&lt;&gt;"",$X107="")</formula>
    </cfRule>
  </conditionalFormatting>
  <conditionalFormatting sqref="Z107:AA107">
    <cfRule type="expression" dxfId="1459" priority="245">
      <formula>AND($D107&lt;&gt;"",$Z107="")</formula>
    </cfRule>
  </conditionalFormatting>
  <conditionalFormatting sqref="AB107:AC107">
    <cfRule type="expression" dxfId="1458" priority="244">
      <formula>AND($D107&lt;&gt;"",$AB107="")</formula>
    </cfRule>
  </conditionalFormatting>
  <conditionalFormatting sqref="AD107:AE107">
    <cfRule type="expression" dxfId="1457" priority="243">
      <formula>AND($D107&lt;&gt;"",$AD107="")</formula>
    </cfRule>
  </conditionalFormatting>
  <conditionalFormatting sqref="AF107:AG107">
    <cfRule type="expression" dxfId="1456" priority="242">
      <formula>AND($D107&lt;&gt;"",$AF107="")</formula>
    </cfRule>
  </conditionalFormatting>
  <conditionalFormatting sqref="AH107:AI107">
    <cfRule type="expression" dxfId="1455" priority="241">
      <formula>AND($D107&lt;&gt;"",$AH107="")</formula>
    </cfRule>
  </conditionalFormatting>
  <conditionalFormatting sqref="AJ107:AK107">
    <cfRule type="expression" dxfId="1454" priority="240">
      <formula>AND($D107&lt;&gt;"",$AJ107="")</formula>
    </cfRule>
  </conditionalFormatting>
  <conditionalFormatting sqref="X108:Y108">
    <cfRule type="expression" dxfId="1453" priority="239">
      <formula>AND($D108&lt;&gt;"",$X108="")</formula>
    </cfRule>
  </conditionalFormatting>
  <conditionalFormatting sqref="Z108:AA108">
    <cfRule type="expression" dxfId="1452" priority="238">
      <formula>AND($D108&lt;&gt;"",$Z108="")</formula>
    </cfRule>
  </conditionalFormatting>
  <conditionalFormatting sqref="AB108:AC108">
    <cfRule type="expression" dxfId="1451" priority="237">
      <formula>AND($D108&lt;&gt;"",$AB108="")</formula>
    </cfRule>
  </conditionalFormatting>
  <conditionalFormatting sqref="AD108:AE108">
    <cfRule type="expression" dxfId="1450" priority="236">
      <formula>AND($D108&lt;&gt;"",$AD108="")</formula>
    </cfRule>
  </conditionalFormatting>
  <conditionalFormatting sqref="AF108:AG108">
    <cfRule type="expression" dxfId="1449" priority="235">
      <formula>AND($D108&lt;&gt;"",$AF108="")</formula>
    </cfRule>
  </conditionalFormatting>
  <conditionalFormatting sqref="AH108:AI108">
    <cfRule type="expression" dxfId="1448" priority="234">
      <formula>AND($D108&lt;&gt;"",$AH108="")</formula>
    </cfRule>
  </conditionalFormatting>
  <conditionalFormatting sqref="AJ108:AK108">
    <cfRule type="expression" dxfId="1447" priority="233">
      <formula>AND($D108&lt;&gt;"",$AJ108="")</formula>
    </cfRule>
  </conditionalFormatting>
  <conditionalFormatting sqref="X109:Y109">
    <cfRule type="expression" dxfId="1446" priority="232">
      <formula>AND($D109&lt;&gt;"",$X109="")</formula>
    </cfRule>
  </conditionalFormatting>
  <conditionalFormatting sqref="Z109:AA109">
    <cfRule type="expression" dxfId="1445" priority="231">
      <formula>AND($D109&lt;&gt;"",$Z109="")</formula>
    </cfRule>
  </conditionalFormatting>
  <conditionalFormatting sqref="AB109:AC109">
    <cfRule type="expression" dxfId="1444" priority="230">
      <formula>AND($D109&lt;&gt;"",$AB109="")</formula>
    </cfRule>
  </conditionalFormatting>
  <conditionalFormatting sqref="AD109:AE109">
    <cfRule type="expression" dxfId="1443" priority="229">
      <formula>AND($D109&lt;&gt;"",$AD109="")</formula>
    </cfRule>
  </conditionalFormatting>
  <conditionalFormatting sqref="AF109:AG109">
    <cfRule type="expression" dxfId="1442" priority="228">
      <formula>AND($D109&lt;&gt;"",$AF109="")</formula>
    </cfRule>
  </conditionalFormatting>
  <conditionalFormatting sqref="AH109:AI109">
    <cfRule type="expression" dxfId="1441" priority="227">
      <formula>AND($D109&lt;&gt;"",$AH109="")</formula>
    </cfRule>
  </conditionalFormatting>
  <conditionalFormatting sqref="AJ109:AK109">
    <cfRule type="expression" dxfId="1440" priority="226">
      <formula>AND($D109&lt;&gt;"",$AJ109="")</formula>
    </cfRule>
  </conditionalFormatting>
  <conditionalFormatting sqref="X110:Y110">
    <cfRule type="expression" dxfId="1439" priority="225">
      <formula>AND($D110&lt;&gt;"",$X110="")</formula>
    </cfRule>
  </conditionalFormatting>
  <conditionalFormatting sqref="Z110:AA110">
    <cfRule type="expression" dxfId="1438" priority="224">
      <formula>AND($D110&lt;&gt;"",$Z110="")</formula>
    </cfRule>
  </conditionalFormatting>
  <conditionalFormatting sqref="AB110:AC110">
    <cfRule type="expression" dxfId="1437" priority="223">
      <formula>AND($D110&lt;&gt;"",$AB110="")</formula>
    </cfRule>
  </conditionalFormatting>
  <conditionalFormatting sqref="AD110:AE110">
    <cfRule type="expression" dxfId="1436" priority="222">
      <formula>AND($D110&lt;&gt;"",$AD110="")</formula>
    </cfRule>
  </conditionalFormatting>
  <conditionalFormatting sqref="AF110:AG110">
    <cfRule type="expression" dxfId="1435" priority="221">
      <formula>AND($D110&lt;&gt;"",$AF110="")</formula>
    </cfRule>
  </conditionalFormatting>
  <conditionalFormatting sqref="AH110:AI110">
    <cfRule type="expression" dxfId="1434" priority="220">
      <formula>AND($D110&lt;&gt;"",$AH110="")</formula>
    </cfRule>
  </conditionalFormatting>
  <conditionalFormatting sqref="AJ110:AK110">
    <cfRule type="expression" dxfId="1433" priority="219">
      <formula>AND($D110&lt;&gt;"",$AJ110="")</formula>
    </cfRule>
  </conditionalFormatting>
  <conditionalFormatting sqref="S143:W145">
    <cfRule type="expression" dxfId="1432" priority="70">
      <formula>$AM$144=x</formula>
    </cfRule>
  </conditionalFormatting>
  <conditionalFormatting sqref="AL143:AR145">
    <cfRule type="expression" dxfId="1431" priority="69">
      <formula>$T$144=x</formula>
    </cfRule>
  </conditionalFormatting>
  <conditionalFormatting sqref="R122:W126 R129:W133">
    <cfRule type="expression" dxfId="1430" priority="420">
      <formula>$BL$230=1</formula>
    </cfRule>
  </conditionalFormatting>
  <conditionalFormatting sqref="X102:Y102">
    <cfRule type="expression" dxfId="1429" priority="59">
      <formula>AND($D102&lt;&gt;"",$X102="")</formula>
    </cfRule>
  </conditionalFormatting>
  <conditionalFormatting sqref="Z102:AA102">
    <cfRule type="expression" dxfId="1428" priority="58">
      <formula>AND($D102&lt;&gt;"",$Z102="")</formula>
    </cfRule>
  </conditionalFormatting>
  <conditionalFormatting sqref="AB102:AC102">
    <cfRule type="expression" dxfId="1427" priority="57">
      <formula>AND($D102&lt;&gt;"",$AB102="")</formula>
    </cfRule>
  </conditionalFormatting>
  <conditionalFormatting sqref="AD102:AE102">
    <cfRule type="expression" dxfId="1426" priority="56">
      <formula>AND($D102&lt;&gt;"",$AD102="")</formula>
    </cfRule>
  </conditionalFormatting>
  <conditionalFormatting sqref="AF102:AG102">
    <cfRule type="expression" dxfId="1425" priority="55">
      <formula>AND($D102&lt;&gt;"",$AF102="")</formula>
    </cfRule>
  </conditionalFormatting>
  <conditionalFormatting sqref="AH102:AI102">
    <cfRule type="expression" dxfId="1424" priority="54">
      <formula>AND($D102&lt;&gt;"",$AH102="")</formula>
    </cfRule>
  </conditionalFormatting>
  <conditionalFormatting sqref="AJ102:AK102">
    <cfRule type="expression" dxfId="1423" priority="53">
      <formula>AND($D102&lt;&gt;"",$AJ102="")</formula>
    </cfRule>
  </conditionalFormatting>
  <conditionalFormatting sqref="X101:Y101">
    <cfRule type="expression" dxfId="1422" priority="66">
      <formula>AND($D101&lt;&gt;"",$X101="")</formula>
    </cfRule>
  </conditionalFormatting>
  <conditionalFormatting sqref="Z101:AA101">
    <cfRule type="expression" dxfId="1421" priority="65">
      <formula>AND($D101&lt;&gt;"",$Z101="")</formula>
    </cfRule>
  </conditionalFormatting>
  <conditionalFormatting sqref="AB101:AC101">
    <cfRule type="expression" dxfId="1420" priority="64">
      <formula>AND($D101&lt;&gt;"",$AB101="")</formula>
    </cfRule>
  </conditionalFormatting>
  <conditionalFormatting sqref="AD101:AE101">
    <cfRule type="expression" dxfId="1419" priority="63">
      <formula>AND($D101&lt;&gt;"",$AD101="")</formula>
    </cfRule>
  </conditionalFormatting>
  <conditionalFormatting sqref="AF101:AG101">
    <cfRule type="expression" dxfId="1418" priority="62">
      <formula>AND($D101&lt;&gt;"",$AF101="")</formula>
    </cfRule>
  </conditionalFormatting>
  <conditionalFormatting sqref="AH101:AI101">
    <cfRule type="expression" dxfId="1417" priority="61">
      <formula>AND($D101&lt;&gt;"",$AH101="")</formula>
    </cfRule>
  </conditionalFormatting>
  <conditionalFormatting sqref="AJ101:AK101">
    <cfRule type="expression" dxfId="1416" priority="60">
      <formula>AND($D101&lt;&gt;"",$AJ101="")</formula>
    </cfRule>
  </conditionalFormatting>
  <conditionalFormatting sqref="D176:BG179 D189:BG198 E180:BG188">
    <cfRule type="expression" dxfId="1415" priority="52">
      <formula>$AM$144=x</formula>
    </cfRule>
  </conditionalFormatting>
  <conditionalFormatting sqref="X87:Y87">
    <cfRule type="expression" dxfId="1414" priority="46">
      <formula>AND($D87&lt;&gt;"",$X87="")</formula>
    </cfRule>
  </conditionalFormatting>
  <conditionalFormatting sqref="Z87:AA87">
    <cfRule type="expression" dxfId="1413" priority="45">
      <formula>AND($D87&lt;&gt;"",$Z87="")</formula>
    </cfRule>
  </conditionalFormatting>
  <conditionalFormatting sqref="AB87:AC87">
    <cfRule type="expression" dxfId="1412" priority="44">
      <formula>AND($D87&lt;&gt;"",$AB87="")</formula>
    </cfRule>
  </conditionalFormatting>
  <conditionalFormatting sqref="AD87:AE87">
    <cfRule type="expression" dxfId="1411" priority="43">
      <formula>AND($D87&lt;&gt;"",$AD87="")</formula>
    </cfRule>
  </conditionalFormatting>
  <conditionalFormatting sqref="AF87:AG87">
    <cfRule type="expression" dxfId="1410" priority="42">
      <formula>AND($D87&lt;&gt;"",$AF87="")</formula>
    </cfRule>
  </conditionalFormatting>
  <conditionalFormatting sqref="AH87:AI87">
    <cfRule type="expression" dxfId="1409" priority="41">
      <formula>AND($D87&lt;&gt;"",$AH87="")</formula>
    </cfRule>
  </conditionalFormatting>
  <conditionalFormatting sqref="AJ87:AK87">
    <cfRule type="expression" dxfId="1408" priority="40">
      <formula>AND($D87&lt;&gt;"",$AJ87="")</formula>
    </cfRule>
  </conditionalFormatting>
  <conditionalFormatting sqref="X88:Y88">
    <cfRule type="expression" dxfId="1407" priority="39">
      <formula>AND($D88&lt;&gt;"",$X88="")</formula>
    </cfRule>
  </conditionalFormatting>
  <conditionalFormatting sqref="Z88:AA88">
    <cfRule type="expression" dxfId="1406" priority="38">
      <formula>AND($D88&lt;&gt;"",$Z88="")</formula>
    </cfRule>
  </conditionalFormatting>
  <conditionalFormatting sqref="AB88:AC88">
    <cfRule type="expression" dxfId="1405" priority="37">
      <formula>AND($D88&lt;&gt;"",$AB88="")</formula>
    </cfRule>
  </conditionalFormatting>
  <conditionalFormatting sqref="AD88:AE88">
    <cfRule type="expression" dxfId="1404" priority="36">
      <formula>AND($D88&lt;&gt;"",$AD88="")</formula>
    </cfRule>
  </conditionalFormatting>
  <conditionalFormatting sqref="AF88:AG88">
    <cfRule type="expression" dxfId="1403" priority="35">
      <formula>AND($D88&lt;&gt;"",$AF88="")</formula>
    </cfRule>
  </conditionalFormatting>
  <conditionalFormatting sqref="AH88:AI88">
    <cfRule type="expression" dxfId="1402" priority="34">
      <formula>AND($D88&lt;&gt;"",$AH88="")</formula>
    </cfRule>
  </conditionalFormatting>
  <conditionalFormatting sqref="AJ88:AK88">
    <cfRule type="expression" dxfId="1401" priority="33">
      <formula>AND($D88&lt;&gt;"",$AJ88="")</formula>
    </cfRule>
  </conditionalFormatting>
  <conditionalFormatting sqref="E65:H65">
    <cfRule type="expression" dxfId="1400" priority="19">
      <formula>$I$66&lt;&gt;""</formula>
    </cfRule>
  </conditionalFormatting>
  <conditionalFormatting sqref="I65:V65">
    <cfRule type="expression" dxfId="1399" priority="18">
      <formula>$I$66&lt;&gt;""</formula>
    </cfRule>
  </conditionalFormatting>
  <conditionalFormatting sqref="AB66:AC67">
    <cfRule type="expression" dxfId="1398" priority="17">
      <formula>$AK$12=1</formula>
    </cfRule>
  </conditionalFormatting>
  <conditionalFormatting sqref="AB68:AC69">
    <cfRule type="expression" dxfId="1397" priority="16">
      <formula>$AK$12=1</formula>
    </cfRule>
  </conditionalFormatting>
  <conditionalFormatting sqref="AB70:AC71">
    <cfRule type="expression" dxfId="1396" priority="15">
      <formula>$AK$12=1</formula>
    </cfRule>
  </conditionalFormatting>
  <conditionalFormatting sqref="AB72:AC73">
    <cfRule type="expression" dxfId="1395" priority="14">
      <formula>$AK$12=1</formula>
    </cfRule>
  </conditionalFormatting>
  <conditionalFormatting sqref="AB74:AC75">
    <cfRule type="expression" dxfId="1394" priority="13">
      <formula>$AK$12=1</formula>
    </cfRule>
  </conditionalFormatting>
  <conditionalFormatting sqref="AD66:AE75">
    <cfRule type="expression" dxfId="1393" priority="12">
      <formula>$AK$12=1</formula>
    </cfRule>
  </conditionalFormatting>
  <conditionalFormatting sqref="D28:AB33">
    <cfRule type="cellIs" dxfId="1392" priority="11" operator="notEqual">
      <formula>$BF$18</formula>
    </cfRule>
  </conditionalFormatting>
  <conditionalFormatting sqref="AD28">
    <cfRule type="cellIs" dxfId="1391" priority="10" operator="notEqual">
      <formula>$BF$18</formula>
    </cfRule>
  </conditionalFormatting>
  <conditionalFormatting sqref="I66:V66">
    <cfRule type="expression" dxfId="1390" priority="9">
      <formula>$I$65&lt;&gt;""</formula>
    </cfRule>
  </conditionalFormatting>
  <conditionalFormatting sqref="D21">
    <cfRule type="expression" dxfId="1389" priority="8">
      <formula>$AK$12&lt;&gt;1</formula>
    </cfRule>
  </conditionalFormatting>
  <conditionalFormatting sqref="BF18">
    <cfRule type="expression" dxfId="1388" priority="7">
      <formula>$BL$230=1</formula>
    </cfRule>
  </conditionalFormatting>
  <conditionalFormatting sqref="E66:H66">
    <cfRule type="expression" dxfId="1387" priority="6">
      <formula>$I$66&lt;&gt;""</formula>
    </cfRule>
  </conditionalFormatting>
  <conditionalFormatting sqref="R75:W75">
    <cfRule type="expression" dxfId="1386" priority="5">
      <formula>$BL$231=1</formula>
    </cfRule>
  </conditionalFormatting>
  <conditionalFormatting sqref="R68:W68">
    <cfRule type="expression" dxfId="1385" priority="4">
      <formula>$BL$230=1</formula>
    </cfRule>
  </conditionalFormatting>
  <conditionalFormatting sqref="R76:W80">
    <cfRule type="expression" dxfId="1384" priority="3">
      <formula>$BL$231=1</formula>
    </cfRule>
  </conditionalFormatting>
  <conditionalFormatting sqref="R69:W73">
    <cfRule type="expression" dxfId="1383" priority="2">
      <formula>$BL$231=1</formula>
    </cfRule>
  </conditionalFormatting>
  <conditionalFormatting sqref="AK12">
    <cfRule type="expression" dxfId="1382" priority="1">
      <formula>$BL$230=1</formula>
    </cfRule>
  </conditionalFormatting>
  <dataValidations count="21">
    <dataValidation type="list" allowBlank="1" showInputMessage="1" showErrorMessage="1" sqref="D38:I47">
      <formula1>Agente_generador_internas</formula1>
    </dataValidation>
    <dataValidation type="list" allowBlank="1" showInputMessage="1" showErrorMessage="1" sqref="D50:I59">
      <formula1>Agente_generador_externas</formula1>
    </dataValidation>
    <dataValidation type="list" allowBlank="1" showInputMessage="1" showErrorMessage="1" sqref="T144 AM144">
      <formula1>x</formula1>
    </dataValidation>
    <dataValidation showInputMessage="1" showErrorMessage="1" sqref="D204:D213"/>
    <dataValidation allowBlank="1" showInputMessage="1" sqref="X17"/>
    <dataValidation type="list" allowBlank="1" showErrorMessage="1" promptTitle="Seleccione según corresponda" sqref="D28:AB33">
      <formula1>IF($AK$12=1,Trámites_y_OPAS_afectados,IF($AK$12=2,Objetivos_estratégicos,IF($AK$12=3,Trámites_y_OPAS_afectados,IF($AK$12=4,Trámites_y_OPAS_afectados,IF($AK$12=5,Objetivos_estratégicos)))))</formula1>
    </dataValidation>
    <dataValidation type="list" allowBlank="1" showInputMessage="1" sqref="AD28">
      <formula1>IF($AK$12=1,Otros_procesos_afectados,IF($AK$12=2,Otros_procesos_afectados,IF($AK$12=3,Otros_procesos_afectados,IF($AK$12=4,Otros_procesos_afectados,IF($AK$12=5,Otros_procesos_afectados)))))</formula1>
    </dataValidation>
    <dataValidation type="list" allowBlank="1" showInputMessage="1" showErrorMessage="1" sqref="X101:Y110 X86:Y95">
      <formula1>IF($D86&lt;&gt;"",Pregunta1)</formula1>
    </dataValidation>
    <dataValidation type="list" allowBlank="1" showInputMessage="1" showErrorMessage="1" sqref="Z101:AA110 Z86:AA95">
      <formula1>IF($D86&lt;&gt;"",Pregunta2)</formula1>
    </dataValidation>
    <dataValidation type="list" allowBlank="1" showInputMessage="1" showErrorMessage="1" sqref="AB101:AC110 AB86:AC95">
      <formula1>IF($D86&lt;&gt;"",Pregunta3)</formula1>
    </dataValidation>
    <dataValidation type="list" allowBlank="1" showInputMessage="1" showErrorMessage="1" sqref="AD101:AE110 AD86:AE95">
      <formula1>IF($D86&lt;&gt;"",Pregunta4)</formula1>
    </dataValidation>
    <dataValidation type="list" allowBlank="1" showInputMessage="1" showErrorMessage="1" sqref="AF101:AG110 AF86:AG95">
      <formula1>IF($D86&lt;&gt;"",Pregunta5)</formula1>
    </dataValidation>
    <dataValidation type="list" allowBlank="1" showInputMessage="1" showErrorMessage="1" sqref="AH101:AI110 AH86:AI95">
      <formula1>IF($D86&lt;&gt;"",Pregunta6)</formula1>
    </dataValidation>
    <dataValidation type="list" allowBlank="1" showInputMessage="1" showErrorMessage="1" sqref="AJ101:AK110 AJ86:AK95">
      <formula1>IF($D86&lt;&gt;"",Pregunta7)</formula1>
    </dataValidation>
    <dataValidation type="list" allowBlank="1" showInputMessage="1" showErrorMessage="1" sqref="AN86:AQ95 AN101:AQ110">
      <formula1>IF($D86&lt;&gt;"",Pregunta8)</formula1>
    </dataValidation>
    <dataValidation type="list" allowBlank="1" showInputMessage="1" showErrorMessage="1" sqref="AT26 AY23:AY24">
      <formula1>Clase_riesgo</formula1>
    </dataValidation>
    <dataValidation type="date" allowBlank="1" showInputMessage="1" showErrorMessage="1" sqref="AX9:BF9">
      <formula1>42370</formula1>
      <formula2>43830</formula2>
    </dataValidation>
    <dataValidation type="date" operator="greaterThanOrEqual" allowBlank="1" showInputMessage="1" showErrorMessage="1" errorTitle="Error de fecha" error="La fecha final debe ser mayor o igual a la inicial." sqref="BG154:BG173 BG179:BG198">
      <formula1>BA154</formula1>
    </dataValidation>
    <dataValidation type="list" allowBlank="1" showInputMessage="1" showErrorMessage="1" sqref="E189:U198">
      <formula1>$BK$188:$BK$198</formula1>
    </dataValidation>
    <dataValidation type="list" allowBlank="1" showInputMessage="1" showErrorMessage="1" sqref="V12:AJ12">
      <formula1>Enfoque</formula1>
    </dataValidation>
    <dataValidation type="list" showInputMessage="1" showErrorMessage="1" sqref="E179:U188">
      <formula1>$BK$176:$BK$186</formula1>
    </dataValidation>
  </dataValidations>
  <hyperlinks>
    <hyperlink ref="E74:H74" location="Enc_Imp_Corrupción!D3" display="Enc_Imp_Corrupción!D3"/>
    <hyperlink ref="I74:L74" location="Imp_Est_Pro_Seg!C5" display="Imp_Est_Pro_Seg!C5"/>
    <hyperlink ref="M74:P74" location="Imp_Est_Pro_Seg!C5" display="G. Procesos"/>
    <hyperlink ref="E75:H75" location="'Inventario de Activos'!AA6" display="Seguridad Inf."/>
    <hyperlink ref="E65:H65" location="Frecuencia!C5" display="Frecuencia"/>
    <hyperlink ref="E66:H66" location="Factibilidad!C12" display="Factibilidad"/>
  </hyperlinks>
  <printOptions horizontalCentered="1" verticalCentered="1"/>
  <pageMargins left="0.19685039370078741" right="0.23622047244094491" top="0.19685039370078741" bottom="0.19685039370078741" header="0.31496062992125984" footer="0.31496062992125984"/>
  <pageSetup paperSize="14" scale="29" orientation="portrait" horizontalDpi="4294967294" verticalDpi="4294967294" r:id="rId1"/>
  <headerFooter>
    <oddFooter>&amp;R&amp;"Arial Narrow,Normal"&amp;7Fecha de versión: 13 de noviembre de 2018</oddFooter>
  </headerFooter>
  <rowBreaks count="1" manualBreakCount="1">
    <brk id="11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26978" r:id="rId4" name="Check Box 2">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26979" r:id="rId5" name="Check Box 3">
              <controlPr defaultSize="0" autoFill="0" autoLine="0" autoPict="0">
                <anchor moveWithCells="1">
                  <from>
                    <xdr:col>19</xdr:col>
                    <xdr:colOff>57150</xdr:colOff>
                    <xdr:row>24</xdr:row>
                    <xdr:rowOff>66675</xdr:rowOff>
                  </from>
                  <to>
                    <xdr:col>20</xdr:col>
                    <xdr:colOff>142875</xdr:colOff>
                    <xdr:row>24</xdr:row>
                    <xdr:rowOff>361950</xdr:rowOff>
                  </to>
                </anchor>
              </controlPr>
            </control>
          </mc:Choice>
        </mc:AlternateContent>
        <mc:AlternateContent xmlns:mc="http://schemas.openxmlformats.org/markup-compatibility/2006">
          <mc:Choice Requires="x14">
            <control shapeId="126980" r:id="rId6" name="Check Box 4">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26981" r:id="rId7" name="Check Box 5">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26982" r:id="rId8" name="Check Box 6">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26983" r:id="rId9" name="Check Box 7">
              <controlPr defaultSize="0" autoFill="0" autoLine="0" autoPict="0">
                <anchor moveWithCells="1">
                  <from>
                    <xdr:col>48</xdr:col>
                    <xdr:colOff>19050</xdr:colOff>
                    <xdr:row>24</xdr:row>
                    <xdr:rowOff>57150</xdr:rowOff>
                  </from>
                  <to>
                    <xdr:col>49</xdr:col>
                    <xdr:colOff>95250</xdr:colOff>
                    <xdr:row>24</xdr:row>
                    <xdr:rowOff>342900</xdr:rowOff>
                  </to>
                </anchor>
              </controlPr>
            </control>
          </mc:Choice>
        </mc:AlternateContent>
        <mc:AlternateContent xmlns:mc="http://schemas.openxmlformats.org/markup-compatibility/2006">
          <mc:Choice Requires="x14">
            <control shapeId="126986" r:id="rId10" name="Check Box 10">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26987" r:id="rId11" name="Check Box 11">
              <controlPr defaultSize="0" autoFill="0" autoLine="0" autoPict="0">
                <anchor moveWithCells="1">
                  <from>
                    <xdr:col>19</xdr:col>
                    <xdr:colOff>57150</xdr:colOff>
                    <xdr:row>24</xdr:row>
                    <xdr:rowOff>66675</xdr:rowOff>
                  </from>
                  <to>
                    <xdr:col>20</xdr:col>
                    <xdr:colOff>133350</xdr:colOff>
                    <xdr:row>24</xdr:row>
                    <xdr:rowOff>361950</xdr:rowOff>
                  </to>
                </anchor>
              </controlPr>
            </control>
          </mc:Choice>
        </mc:AlternateContent>
        <mc:AlternateContent xmlns:mc="http://schemas.openxmlformats.org/markup-compatibility/2006">
          <mc:Choice Requires="x14">
            <control shapeId="126988" r:id="rId12" name="Check Box 12">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26989" r:id="rId13" name="Check Box 13">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26990" r:id="rId14" name="Check Box 14">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26991" r:id="rId15" name="Check Box 15">
              <controlPr defaultSize="0" autoFill="0" autoLine="0" autoPict="0">
                <anchor moveWithCells="1">
                  <from>
                    <xdr:col>48</xdr:col>
                    <xdr:colOff>19050</xdr:colOff>
                    <xdr:row>24</xdr:row>
                    <xdr:rowOff>57150</xdr:rowOff>
                  </from>
                  <to>
                    <xdr:col>49</xdr:col>
                    <xdr:colOff>85725</xdr:colOff>
                    <xdr:row>24</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3" id="{A831FF28-0B35-4098-9C34-F22B1CCDCB0B}">
            <xm:f>OR($AP$125=Datos!$S$2,$AP$125=Datos!$T$2)</xm:f>
            <x14:dxf>
              <fill>
                <patternFill>
                  <bgColor rgb="FFFF0000"/>
                </patternFill>
              </fill>
            </x14:dxf>
          </x14:cfRule>
          <x14:cfRule type="expression" priority="404" id="{60AB096A-CF69-4369-BBF1-17008E1087CC}">
            <xm:f>OR($AP$125=Datos!$S$3,$AP$125=Datos!$T$3)</xm:f>
            <x14:dxf>
              <fill>
                <patternFill>
                  <bgColor rgb="FFFFC000"/>
                </patternFill>
              </fill>
            </x14:dxf>
          </x14:cfRule>
          <x14:cfRule type="expression" priority="405" id="{7528C199-03A8-44A9-989C-66C7DBDDEECF}">
            <xm:f>OR($AP$125=Datos!$S$4,$AP$125=Datos!$T$4)</xm:f>
            <x14:dxf>
              <fill>
                <patternFill>
                  <bgColor rgb="FFFFFF00"/>
                </patternFill>
              </fill>
            </x14:dxf>
          </x14:cfRule>
          <x14:cfRule type="expression" priority="406" id="{C31776C9-8413-44BF-8414-9C40704F4B9F}">
            <xm:f>OR($AP$125=Datos!$S$5,$AP$125=Datos!$T$5)</xm:f>
            <x14:dxf>
              <fill>
                <patternFill>
                  <bgColor rgb="FF92D050"/>
                </patternFill>
              </fill>
            </x14:dxf>
          </x14:cfRule>
          <xm:sqref>AP125</xm:sqref>
        </x14:conditionalFormatting>
        <x14:conditionalFormatting xmlns:xm="http://schemas.microsoft.com/office/excel/2006/main">
          <x14:cfRule type="cellIs" priority="307" operator="equal" id="{B3B64B03-A5E1-4A01-9B84-86384CC91160}">
            <xm:f>Datos!$AO$2</xm:f>
            <x14:dxf>
              <fill>
                <patternFill>
                  <bgColor rgb="FF92D050"/>
                </patternFill>
              </fill>
            </x14:dxf>
          </x14:cfRule>
          <x14:cfRule type="cellIs" priority="360" operator="equal" id="{18CFF095-5736-43A4-954B-3D6F50AF9A44}">
            <xm:f>Datos!$AO$4</xm:f>
            <x14:dxf>
              <fill>
                <patternFill>
                  <bgColor theme="5" tint="0.39994506668294322"/>
                </patternFill>
              </fill>
            </x14:dxf>
          </x14:cfRule>
          <x14:cfRule type="cellIs" priority="361" operator="equal" id="{57E22B5F-4E97-4D62-BA80-D4E8E158F5B4}">
            <xm:f>Datos!$AO$3</xm:f>
            <x14:dxf>
              <fill>
                <patternFill>
                  <bgColor rgb="FFFFFF00"/>
                </patternFill>
              </fill>
            </x14:dxf>
          </x14:cfRule>
          <xm:sqref>AL86</xm:sqref>
        </x14:conditionalFormatting>
        <x14:conditionalFormatting xmlns:xm="http://schemas.microsoft.com/office/excel/2006/main">
          <x14:cfRule type="cellIs" priority="304" operator="equal" id="{C7F7FFC8-3809-4D2B-A11F-1A41DFC82957}">
            <xm:f>Datos!$AO$2</xm:f>
            <x14:dxf>
              <fill>
                <patternFill>
                  <bgColor rgb="FF92D050"/>
                </patternFill>
              </fill>
            </x14:dxf>
          </x14:cfRule>
          <x14:cfRule type="cellIs" priority="305" operator="equal" id="{FF2BB272-5AEF-470E-B417-570DE06DF689}">
            <xm:f>Datos!$AO$4</xm:f>
            <x14:dxf>
              <fill>
                <patternFill>
                  <bgColor theme="5" tint="0.39994506668294322"/>
                </patternFill>
              </fill>
            </x14:dxf>
          </x14:cfRule>
          <x14:cfRule type="cellIs" priority="306" operator="equal" id="{FD349E24-142B-45CD-930B-C7AB0C072C5E}">
            <xm:f>Datos!$AO$3</xm:f>
            <x14:dxf>
              <fill>
                <patternFill>
                  <bgColor rgb="FFFFFF00"/>
                </patternFill>
              </fill>
            </x14:dxf>
          </x14:cfRule>
          <xm:sqref>AL87</xm:sqref>
        </x14:conditionalFormatting>
        <x14:conditionalFormatting xmlns:xm="http://schemas.microsoft.com/office/excel/2006/main">
          <x14:cfRule type="cellIs" priority="301" operator="equal" id="{50D1410A-5C8C-4080-B4B9-6BD83FCB1A58}">
            <xm:f>Datos!$AO$2</xm:f>
            <x14:dxf>
              <fill>
                <patternFill>
                  <bgColor rgb="FF92D050"/>
                </patternFill>
              </fill>
            </x14:dxf>
          </x14:cfRule>
          <x14:cfRule type="cellIs" priority="302" operator="equal" id="{94381A37-E67B-4E7D-97E3-BB31F72B31CC}">
            <xm:f>Datos!$AO$4</xm:f>
            <x14:dxf>
              <fill>
                <patternFill>
                  <bgColor theme="5" tint="0.39994506668294322"/>
                </patternFill>
              </fill>
            </x14:dxf>
          </x14:cfRule>
          <x14:cfRule type="cellIs" priority="303" operator="equal" id="{D0E7B920-F22C-4ABE-BCEA-E0D4BB83DA47}">
            <xm:f>Datos!$AO$3</xm:f>
            <x14:dxf>
              <fill>
                <patternFill>
                  <bgColor rgb="FFFFFF00"/>
                </patternFill>
              </fill>
            </x14:dxf>
          </x14:cfRule>
          <xm:sqref>AL88</xm:sqref>
        </x14:conditionalFormatting>
        <x14:conditionalFormatting xmlns:xm="http://schemas.microsoft.com/office/excel/2006/main">
          <x14:cfRule type="cellIs" priority="298" operator="equal" id="{566AFC3B-972A-4914-8D6C-3D814EC92137}">
            <xm:f>Datos!$AO$2</xm:f>
            <x14:dxf>
              <fill>
                <patternFill>
                  <bgColor rgb="FF92D050"/>
                </patternFill>
              </fill>
            </x14:dxf>
          </x14:cfRule>
          <x14:cfRule type="cellIs" priority="299" operator="equal" id="{316B77B3-188F-4591-9ADA-9687DC0A92FE}">
            <xm:f>Datos!$AO$4</xm:f>
            <x14:dxf>
              <fill>
                <patternFill>
                  <bgColor theme="5" tint="0.39994506668294322"/>
                </patternFill>
              </fill>
            </x14:dxf>
          </x14:cfRule>
          <x14:cfRule type="cellIs" priority="300" operator="equal" id="{1EEDCE3C-09B7-4718-A3C6-8B9BC493C967}">
            <xm:f>Datos!$AO$3</xm:f>
            <x14:dxf>
              <fill>
                <patternFill>
                  <bgColor rgb="FFFFFF00"/>
                </patternFill>
              </fill>
            </x14:dxf>
          </x14:cfRule>
          <xm:sqref>AL89</xm:sqref>
        </x14:conditionalFormatting>
        <x14:conditionalFormatting xmlns:xm="http://schemas.microsoft.com/office/excel/2006/main">
          <x14:cfRule type="cellIs" priority="295" operator="equal" id="{4D66E613-1221-44A4-B930-44520003D66C}">
            <xm:f>Datos!$AO$2</xm:f>
            <x14:dxf>
              <fill>
                <patternFill>
                  <bgColor rgb="FF92D050"/>
                </patternFill>
              </fill>
            </x14:dxf>
          </x14:cfRule>
          <x14:cfRule type="cellIs" priority="296" operator="equal" id="{A5F04D61-4CC3-4418-8263-B892276C2FAB}">
            <xm:f>Datos!$AO$4</xm:f>
            <x14:dxf>
              <fill>
                <patternFill>
                  <bgColor theme="5" tint="0.39994506668294322"/>
                </patternFill>
              </fill>
            </x14:dxf>
          </x14:cfRule>
          <x14:cfRule type="cellIs" priority="297" operator="equal" id="{AB4FB628-DA41-4BF4-9FC6-C62748C718B3}">
            <xm:f>Datos!$AO$3</xm:f>
            <x14:dxf>
              <fill>
                <patternFill>
                  <bgColor rgb="FFFFFF00"/>
                </patternFill>
              </fill>
            </x14:dxf>
          </x14:cfRule>
          <xm:sqref>AL90</xm:sqref>
        </x14:conditionalFormatting>
        <x14:conditionalFormatting xmlns:xm="http://schemas.microsoft.com/office/excel/2006/main">
          <x14:cfRule type="cellIs" priority="292" operator="equal" id="{739B3552-3139-4891-AD9F-01F42C2282ED}">
            <xm:f>Datos!$AO$2</xm:f>
            <x14:dxf>
              <fill>
                <patternFill>
                  <bgColor rgb="FF92D050"/>
                </patternFill>
              </fill>
            </x14:dxf>
          </x14:cfRule>
          <x14:cfRule type="cellIs" priority="293" operator="equal" id="{6340148B-D6F6-4242-B34B-48EA6897FFE8}">
            <xm:f>Datos!$AO$4</xm:f>
            <x14:dxf>
              <fill>
                <patternFill>
                  <bgColor theme="5" tint="0.39994506668294322"/>
                </patternFill>
              </fill>
            </x14:dxf>
          </x14:cfRule>
          <x14:cfRule type="cellIs" priority="294" operator="equal" id="{4753D2B6-0128-4EBC-89F9-674C1378F237}">
            <xm:f>Datos!$AO$3</xm:f>
            <x14:dxf>
              <fill>
                <patternFill>
                  <bgColor rgb="FFFFFF00"/>
                </patternFill>
              </fill>
            </x14:dxf>
          </x14:cfRule>
          <xm:sqref>AL91</xm:sqref>
        </x14:conditionalFormatting>
        <x14:conditionalFormatting xmlns:xm="http://schemas.microsoft.com/office/excel/2006/main">
          <x14:cfRule type="cellIs" priority="289" operator="equal" id="{723B5C42-BBE6-4ECA-B25A-F0BF2723329C}">
            <xm:f>Datos!$AO$2</xm:f>
            <x14:dxf>
              <fill>
                <patternFill>
                  <bgColor rgb="FF92D050"/>
                </patternFill>
              </fill>
            </x14:dxf>
          </x14:cfRule>
          <x14:cfRule type="cellIs" priority="290" operator="equal" id="{61982685-165E-4529-BFB4-4C83EDDC5EEF}">
            <xm:f>Datos!$AO$4</xm:f>
            <x14:dxf>
              <fill>
                <patternFill>
                  <bgColor theme="5" tint="0.39994506668294322"/>
                </patternFill>
              </fill>
            </x14:dxf>
          </x14:cfRule>
          <x14:cfRule type="cellIs" priority="291" operator="equal" id="{5159AA1E-D782-4D30-8F8B-19D03EC151B8}">
            <xm:f>Datos!$AO$3</xm:f>
            <x14:dxf>
              <fill>
                <patternFill>
                  <bgColor rgb="FFFFFF00"/>
                </patternFill>
              </fill>
            </x14:dxf>
          </x14:cfRule>
          <xm:sqref>AL92</xm:sqref>
        </x14:conditionalFormatting>
        <x14:conditionalFormatting xmlns:xm="http://schemas.microsoft.com/office/excel/2006/main">
          <x14:cfRule type="cellIs" priority="286" operator="equal" id="{1D85CB40-F7FE-4208-9B96-680E895E52C4}">
            <xm:f>Datos!$AO$2</xm:f>
            <x14:dxf>
              <fill>
                <patternFill>
                  <bgColor rgb="FF92D050"/>
                </patternFill>
              </fill>
            </x14:dxf>
          </x14:cfRule>
          <x14:cfRule type="cellIs" priority="287" operator="equal" id="{1DA93538-10E9-4783-B041-187407A4DBBB}">
            <xm:f>Datos!$AO$4</xm:f>
            <x14:dxf>
              <fill>
                <patternFill>
                  <bgColor theme="5" tint="0.39994506668294322"/>
                </patternFill>
              </fill>
            </x14:dxf>
          </x14:cfRule>
          <x14:cfRule type="cellIs" priority="288" operator="equal" id="{D005F6CF-39E6-4915-92DA-6F13482D4A97}">
            <xm:f>Datos!$AO$3</xm:f>
            <x14:dxf>
              <fill>
                <patternFill>
                  <bgColor rgb="FFFFFF00"/>
                </patternFill>
              </fill>
            </x14:dxf>
          </x14:cfRule>
          <xm:sqref>AL93</xm:sqref>
        </x14:conditionalFormatting>
        <x14:conditionalFormatting xmlns:xm="http://schemas.microsoft.com/office/excel/2006/main">
          <x14:cfRule type="cellIs" priority="283" operator="equal" id="{0F8614F1-ACB6-420D-9BA2-394EAA460E5D}">
            <xm:f>Datos!$AO$2</xm:f>
            <x14:dxf>
              <fill>
                <patternFill>
                  <bgColor rgb="FF92D050"/>
                </patternFill>
              </fill>
            </x14:dxf>
          </x14:cfRule>
          <x14:cfRule type="cellIs" priority="284" operator="equal" id="{2168B069-8A91-4FE8-8A30-4D704F5D3ED3}">
            <xm:f>Datos!$AO$4</xm:f>
            <x14:dxf>
              <fill>
                <patternFill>
                  <bgColor theme="5" tint="0.39994506668294322"/>
                </patternFill>
              </fill>
            </x14:dxf>
          </x14:cfRule>
          <x14:cfRule type="cellIs" priority="285" operator="equal" id="{A40A6B43-461A-4919-9252-D8FCC18BB538}">
            <xm:f>Datos!$AO$3</xm:f>
            <x14:dxf>
              <fill>
                <patternFill>
                  <bgColor rgb="FFFFFF00"/>
                </patternFill>
              </fill>
            </x14:dxf>
          </x14:cfRule>
          <xm:sqref>AL94</xm:sqref>
        </x14:conditionalFormatting>
        <x14:conditionalFormatting xmlns:xm="http://schemas.microsoft.com/office/excel/2006/main">
          <x14:cfRule type="cellIs" priority="280" operator="equal" id="{19E5AA6D-12A0-4E7A-A582-2380F1DEEE44}">
            <xm:f>Datos!$AO$2</xm:f>
            <x14:dxf>
              <fill>
                <patternFill>
                  <bgColor rgb="FF92D050"/>
                </patternFill>
              </fill>
            </x14:dxf>
          </x14:cfRule>
          <x14:cfRule type="cellIs" priority="281" operator="equal" id="{06EEE7D0-27CF-4D3C-9B70-0E099032524A}">
            <xm:f>Datos!$AO$4</xm:f>
            <x14:dxf>
              <fill>
                <patternFill>
                  <bgColor theme="5" tint="0.39994506668294322"/>
                </patternFill>
              </fill>
            </x14:dxf>
          </x14:cfRule>
          <x14:cfRule type="cellIs" priority="282" operator="equal" id="{9ACDD871-D531-49CE-97E6-73B171DB7A9B}">
            <xm:f>Datos!$AO$3</xm:f>
            <x14:dxf>
              <fill>
                <patternFill>
                  <bgColor rgb="FFFFFF00"/>
                </patternFill>
              </fill>
            </x14:dxf>
          </x14:cfRule>
          <xm:sqref>AL95</xm:sqref>
        </x14:conditionalFormatting>
        <x14:conditionalFormatting xmlns:xm="http://schemas.microsoft.com/office/excel/2006/main">
          <x14:cfRule type="cellIs" priority="277" operator="equal" id="{C7EC0D49-2A76-44EF-A8CF-14FDC8E38170}">
            <xm:f>Datos!$AO$4</xm:f>
            <x14:dxf>
              <fill>
                <patternFill>
                  <bgColor theme="5" tint="0.39994506668294322"/>
                </patternFill>
              </fill>
            </x14:dxf>
          </x14:cfRule>
          <x14:cfRule type="cellIs" priority="278" operator="equal" id="{6922309B-78A9-4793-896A-DCC5AC244F39}">
            <xm:f>Datos!$AO$3</xm:f>
            <x14:dxf>
              <fill>
                <patternFill>
                  <bgColor rgb="FFFFFF00"/>
                </patternFill>
              </fill>
            </x14:dxf>
          </x14:cfRule>
          <x14:cfRule type="cellIs" priority="279" operator="equal" id="{75119532-1AB1-484B-9AD3-DEF717B7621C}">
            <xm:f>Datos!$AO$2</xm:f>
            <x14:dxf>
              <fill>
                <patternFill>
                  <bgColor rgb="FF92D050"/>
                </patternFill>
              </fill>
            </x14:dxf>
          </x14:cfRule>
          <xm:sqref>AT87</xm:sqref>
        </x14:conditionalFormatting>
        <x14:conditionalFormatting xmlns:xm="http://schemas.microsoft.com/office/excel/2006/main">
          <x14:cfRule type="cellIs" priority="218" operator="equal" id="{958DACFE-3BB4-4ADB-BB6A-EE7319434AE1}">
            <xm:f>Datos!$AO$2</xm:f>
            <x14:dxf>
              <fill>
                <patternFill>
                  <bgColor rgb="FF92D050"/>
                </patternFill>
              </fill>
            </x14:dxf>
          </x14:cfRule>
          <x14:cfRule type="cellIs" priority="275" operator="equal" id="{B5D4086C-8CCC-4E47-8F42-61E024579B2E}">
            <xm:f>Datos!$AO$4</xm:f>
            <x14:dxf>
              <fill>
                <patternFill>
                  <bgColor theme="5" tint="0.39994506668294322"/>
                </patternFill>
              </fill>
            </x14:dxf>
          </x14:cfRule>
          <x14:cfRule type="cellIs" priority="276" operator="equal" id="{90620BBA-A58E-47E0-9921-F393729118DB}">
            <xm:f>Datos!$AO$3</xm:f>
            <x14:dxf>
              <fill>
                <patternFill>
                  <bgColor rgb="FFFFFF00"/>
                </patternFill>
              </fill>
            </x14:dxf>
          </x14:cfRule>
          <xm:sqref>AL101</xm:sqref>
        </x14:conditionalFormatting>
        <x14:conditionalFormatting xmlns:xm="http://schemas.microsoft.com/office/excel/2006/main">
          <x14:cfRule type="cellIs" priority="215" operator="equal" id="{12037897-EBBB-4632-83C4-D214B7DB1092}">
            <xm:f>Datos!$AO$4</xm:f>
            <x14:dxf>
              <fill>
                <patternFill>
                  <bgColor theme="5" tint="0.39994506668294322"/>
                </patternFill>
              </fill>
            </x14:dxf>
          </x14:cfRule>
          <x14:cfRule type="cellIs" priority="216" operator="equal" id="{AC8EDB0B-0DA1-48E9-AA78-68AADDBECE7C}">
            <xm:f>Datos!$AO$3</xm:f>
            <x14:dxf>
              <fill>
                <patternFill>
                  <bgColor rgb="FFFFFF00"/>
                </patternFill>
              </fill>
            </x14:dxf>
          </x14:cfRule>
          <x14:cfRule type="cellIs" priority="217" operator="equal" id="{3FDAF6C7-32D3-4F45-80DF-00D8ACC77856}">
            <xm:f>Datos!$AO$2</xm:f>
            <x14:dxf>
              <fill>
                <patternFill>
                  <bgColor rgb="FF92D050"/>
                </patternFill>
              </fill>
            </x14:dxf>
          </x14:cfRule>
          <xm:sqref>AR102</xm:sqref>
        </x14:conditionalFormatting>
        <x14:conditionalFormatting xmlns:xm="http://schemas.microsoft.com/office/excel/2006/main">
          <x14:cfRule type="cellIs" priority="212" operator="equal" id="{CC0EE74B-5DA8-44E2-B809-E8BADA8CCD73}">
            <xm:f>Datos!$AO$4</xm:f>
            <x14:dxf>
              <fill>
                <patternFill>
                  <bgColor theme="5" tint="0.39994506668294322"/>
                </patternFill>
              </fill>
            </x14:dxf>
          </x14:cfRule>
          <x14:cfRule type="cellIs" priority="213" operator="equal" id="{9986E22C-72FB-4F58-B5A4-C050842BD659}">
            <xm:f>Datos!$AO$3</xm:f>
            <x14:dxf>
              <fill>
                <patternFill>
                  <bgColor rgb="FFFFFF00"/>
                </patternFill>
              </fill>
            </x14:dxf>
          </x14:cfRule>
          <x14:cfRule type="cellIs" priority="214" operator="equal" id="{FB8E2353-8D59-4802-A341-480ABC1B7153}">
            <xm:f>Datos!$AO$2</xm:f>
            <x14:dxf>
              <fill>
                <patternFill>
                  <bgColor rgb="FF92D050"/>
                </patternFill>
              </fill>
            </x14:dxf>
          </x14:cfRule>
          <xm:sqref>AT102</xm:sqref>
        </x14:conditionalFormatting>
        <x14:conditionalFormatting xmlns:xm="http://schemas.microsoft.com/office/excel/2006/main">
          <x14:cfRule type="cellIs" priority="357" operator="equal" id="{D2D02796-E90E-47CE-AEB4-01239AC3158F}">
            <xm:f>Datos!$AO$4</xm:f>
            <x14:dxf>
              <fill>
                <patternFill>
                  <bgColor theme="5" tint="0.39994506668294322"/>
                </patternFill>
              </fill>
            </x14:dxf>
          </x14:cfRule>
          <x14:cfRule type="cellIs" priority="358" operator="equal" id="{AE93777D-15E7-486A-95AA-8291E2E00CA0}">
            <xm:f>Datos!$AO$3</xm:f>
            <x14:dxf>
              <fill>
                <patternFill>
                  <bgColor rgb="FFFFFF00"/>
                </patternFill>
              </fill>
            </x14:dxf>
          </x14:cfRule>
          <x14:cfRule type="cellIs" priority="359" operator="equal" id="{0D10EA5D-0682-43A0-9A9A-150AD255CB32}">
            <xm:f>Datos!$AO2</xm:f>
            <x14:dxf>
              <fill>
                <patternFill>
                  <bgColor rgb="FF92D050"/>
                </patternFill>
              </fill>
            </x14:dxf>
          </x14:cfRule>
          <xm:sqref>AR86</xm:sqref>
        </x14:conditionalFormatting>
        <x14:conditionalFormatting xmlns:xm="http://schemas.microsoft.com/office/excel/2006/main">
          <x14:cfRule type="cellIs" priority="209" operator="equal" id="{9BCDAFB4-7159-4245-A5F9-77B8718F91AA}">
            <xm:f>Datos!$AO$4</xm:f>
            <x14:dxf>
              <fill>
                <patternFill>
                  <bgColor theme="5" tint="0.39994506668294322"/>
                </patternFill>
              </fill>
            </x14:dxf>
          </x14:cfRule>
          <x14:cfRule type="cellIs" priority="210" operator="equal" id="{AB602FEA-D23B-4715-A192-04FABC5C044A}">
            <xm:f>Datos!$AO$3</xm:f>
            <x14:dxf>
              <fill>
                <patternFill>
                  <bgColor rgb="FFFFFF00"/>
                </patternFill>
              </fill>
            </x14:dxf>
          </x14:cfRule>
          <x14:cfRule type="cellIs" priority="211" operator="equal" id="{E79923EF-35A9-492C-B90B-0C156A231470}">
            <xm:f>Datos!$AO$2</xm:f>
            <x14:dxf>
              <fill>
                <patternFill>
                  <bgColor rgb="FF92D050"/>
                </patternFill>
              </fill>
            </x14:dxf>
          </x14:cfRule>
          <xm:sqref>AR87</xm:sqref>
        </x14:conditionalFormatting>
        <x14:conditionalFormatting xmlns:xm="http://schemas.microsoft.com/office/excel/2006/main">
          <x14:cfRule type="cellIs" priority="206" operator="equal" id="{545C0509-BC21-43CB-960D-863B63C01F63}">
            <xm:f>Datos!$AO$4</xm:f>
            <x14:dxf>
              <fill>
                <patternFill>
                  <bgColor theme="5" tint="0.39994506668294322"/>
                </patternFill>
              </fill>
            </x14:dxf>
          </x14:cfRule>
          <x14:cfRule type="cellIs" priority="207" operator="equal" id="{8AAEA95D-4100-450D-A9E2-45B569C3A6B4}">
            <xm:f>Datos!$AO$3</xm:f>
            <x14:dxf>
              <fill>
                <patternFill>
                  <bgColor rgb="FFFFFF00"/>
                </patternFill>
              </fill>
            </x14:dxf>
          </x14:cfRule>
          <x14:cfRule type="cellIs" priority="208" operator="equal" id="{501AF55F-09D3-4EC7-8B51-EF46B348F718}">
            <xm:f>Datos!$AO$2</xm:f>
            <x14:dxf>
              <fill>
                <patternFill>
                  <bgColor rgb="FF92D050"/>
                </patternFill>
              </fill>
            </x14:dxf>
          </x14:cfRule>
          <xm:sqref>AR88</xm:sqref>
        </x14:conditionalFormatting>
        <x14:conditionalFormatting xmlns:xm="http://schemas.microsoft.com/office/excel/2006/main">
          <x14:cfRule type="cellIs" priority="203" operator="equal" id="{54FD5C94-4878-416B-8184-9C38C9426202}">
            <xm:f>Datos!$AO$4</xm:f>
            <x14:dxf>
              <fill>
                <patternFill>
                  <bgColor theme="5" tint="0.39994506668294322"/>
                </patternFill>
              </fill>
            </x14:dxf>
          </x14:cfRule>
          <x14:cfRule type="cellIs" priority="204" operator="equal" id="{0DD414F0-D1C8-4864-9019-1019C55C45E0}">
            <xm:f>Datos!$AO$3</xm:f>
            <x14:dxf>
              <fill>
                <patternFill>
                  <bgColor rgb="FFFFFF00"/>
                </patternFill>
              </fill>
            </x14:dxf>
          </x14:cfRule>
          <x14:cfRule type="cellIs" priority="205" operator="equal" id="{42A92344-5C48-48E5-B16B-55DFFCB5CC14}">
            <xm:f>Datos!$AO$2</xm:f>
            <x14:dxf>
              <fill>
                <patternFill>
                  <bgColor rgb="FF92D050"/>
                </patternFill>
              </fill>
            </x14:dxf>
          </x14:cfRule>
          <xm:sqref>AR89</xm:sqref>
        </x14:conditionalFormatting>
        <x14:conditionalFormatting xmlns:xm="http://schemas.microsoft.com/office/excel/2006/main">
          <x14:cfRule type="cellIs" priority="200" operator="equal" id="{0B75B322-41A2-4531-955D-C2E1A4BCA211}">
            <xm:f>Datos!$AO$4</xm:f>
            <x14:dxf>
              <fill>
                <patternFill>
                  <bgColor theme="5" tint="0.39994506668294322"/>
                </patternFill>
              </fill>
            </x14:dxf>
          </x14:cfRule>
          <x14:cfRule type="cellIs" priority="201" operator="equal" id="{8C8A8FCD-2434-4B4B-8EE0-1EF3516C054D}">
            <xm:f>Datos!$AO$3</xm:f>
            <x14:dxf>
              <fill>
                <patternFill>
                  <bgColor rgb="FFFFFF00"/>
                </patternFill>
              </fill>
            </x14:dxf>
          </x14:cfRule>
          <x14:cfRule type="cellIs" priority="202" operator="equal" id="{EEDC6A3D-25F0-4044-9EB2-4173F0232446}">
            <xm:f>Datos!$AO$2</xm:f>
            <x14:dxf>
              <fill>
                <patternFill>
                  <bgColor rgb="FF92D050"/>
                </patternFill>
              </fill>
            </x14:dxf>
          </x14:cfRule>
          <xm:sqref>AR90</xm:sqref>
        </x14:conditionalFormatting>
        <x14:conditionalFormatting xmlns:xm="http://schemas.microsoft.com/office/excel/2006/main">
          <x14:cfRule type="cellIs" priority="197" operator="equal" id="{9EF694DA-55DD-4994-B4D0-3FE24A3B7665}">
            <xm:f>Datos!$AO$4</xm:f>
            <x14:dxf>
              <fill>
                <patternFill>
                  <bgColor theme="5" tint="0.39994506668294322"/>
                </patternFill>
              </fill>
            </x14:dxf>
          </x14:cfRule>
          <x14:cfRule type="cellIs" priority="198" operator="equal" id="{3CECBB98-D56E-42BD-8D86-64CA798AF087}">
            <xm:f>Datos!$AO$3</xm:f>
            <x14:dxf>
              <fill>
                <patternFill>
                  <bgColor rgb="FFFFFF00"/>
                </patternFill>
              </fill>
            </x14:dxf>
          </x14:cfRule>
          <x14:cfRule type="cellIs" priority="199" operator="equal" id="{57873FDA-CC93-4864-B688-3429DF1CC149}">
            <xm:f>Datos!$AO$2</xm:f>
            <x14:dxf>
              <fill>
                <patternFill>
                  <bgColor rgb="FF92D050"/>
                </patternFill>
              </fill>
            </x14:dxf>
          </x14:cfRule>
          <xm:sqref>AR91</xm:sqref>
        </x14:conditionalFormatting>
        <x14:conditionalFormatting xmlns:xm="http://schemas.microsoft.com/office/excel/2006/main">
          <x14:cfRule type="cellIs" priority="194" operator="equal" id="{E720D620-AAB2-48C4-9B8E-0574EEECECB2}">
            <xm:f>Datos!$AO$4</xm:f>
            <x14:dxf>
              <fill>
                <patternFill>
                  <bgColor theme="5" tint="0.39994506668294322"/>
                </patternFill>
              </fill>
            </x14:dxf>
          </x14:cfRule>
          <x14:cfRule type="cellIs" priority="195" operator="equal" id="{82AC3607-A188-4616-A6FA-1E91BF5E9398}">
            <xm:f>Datos!$AO$3</xm:f>
            <x14:dxf>
              <fill>
                <patternFill>
                  <bgColor rgb="FFFFFF00"/>
                </patternFill>
              </fill>
            </x14:dxf>
          </x14:cfRule>
          <x14:cfRule type="cellIs" priority="196" operator="equal" id="{26177502-43CC-4171-B811-ADE77211AB0F}">
            <xm:f>Datos!$AO$2</xm:f>
            <x14:dxf>
              <fill>
                <patternFill>
                  <bgColor rgb="FF92D050"/>
                </patternFill>
              </fill>
            </x14:dxf>
          </x14:cfRule>
          <xm:sqref>AR92</xm:sqref>
        </x14:conditionalFormatting>
        <x14:conditionalFormatting xmlns:xm="http://schemas.microsoft.com/office/excel/2006/main">
          <x14:cfRule type="cellIs" priority="191" operator="equal" id="{5B0187D8-2244-470F-8651-645C349EC5EC}">
            <xm:f>Datos!$AO$4</xm:f>
            <x14:dxf>
              <fill>
                <patternFill>
                  <bgColor theme="5" tint="0.39994506668294322"/>
                </patternFill>
              </fill>
            </x14:dxf>
          </x14:cfRule>
          <x14:cfRule type="cellIs" priority="192" operator="equal" id="{78C93A7E-0F9D-44DD-BE3B-8BEA541A3D69}">
            <xm:f>Datos!$AO$3</xm:f>
            <x14:dxf>
              <fill>
                <patternFill>
                  <bgColor rgb="FFFFFF00"/>
                </patternFill>
              </fill>
            </x14:dxf>
          </x14:cfRule>
          <x14:cfRule type="cellIs" priority="193" operator="equal" id="{FF5A39D4-6FB3-41A1-8407-238B9FC862F8}">
            <xm:f>Datos!$AO$2</xm:f>
            <x14:dxf>
              <fill>
                <patternFill>
                  <bgColor rgb="FF92D050"/>
                </patternFill>
              </fill>
            </x14:dxf>
          </x14:cfRule>
          <xm:sqref>AR93</xm:sqref>
        </x14:conditionalFormatting>
        <x14:conditionalFormatting xmlns:xm="http://schemas.microsoft.com/office/excel/2006/main">
          <x14:cfRule type="cellIs" priority="188" operator="equal" id="{32EC6724-44D6-44A9-87B4-7D63BE2DA38C}">
            <xm:f>Datos!$AO$4</xm:f>
            <x14:dxf>
              <fill>
                <patternFill>
                  <bgColor theme="5" tint="0.39994506668294322"/>
                </patternFill>
              </fill>
            </x14:dxf>
          </x14:cfRule>
          <x14:cfRule type="cellIs" priority="189" operator="equal" id="{787F62AC-32C5-4E1C-B40F-01B6C26BCB74}">
            <xm:f>Datos!$AO$3</xm:f>
            <x14:dxf>
              <fill>
                <patternFill>
                  <bgColor rgb="FFFFFF00"/>
                </patternFill>
              </fill>
            </x14:dxf>
          </x14:cfRule>
          <x14:cfRule type="cellIs" priority="190" operator="equal" id="{4D5FF780-981D-4568-8984-B299F637CC3D}">
            <xm:f>Datos!$AO$2</xm:f>
            <x14:dxf>
              <fill>
                <patternFill>
                  <bgColor rgb="FF92D050"/>
                </patternFill>
              </fill>
            </x14:dxf>
          </x14:cfRule>
          <xm:sqref>AR94</xm:sqref>
        </x14:conditionalFormatting>
        <x14:conditionalFormatting xmlns:xm="http://schemas.microsoft.com/office/excel/2006/main">
          <x14:cfRule type="cellIs" priority="185" operator="equal" id="{5A5FEE06-BFF3-4771-B0BB-D8D52EA4BA57}">
            <xm:f>Datos!$AO$4</xm:f>
            <x14:dxf>
              <fill>
                <patternFill>
                  <bgColor theme="5" tint="0.39994506668294322"/>
                </patternFill>
              </fill>
            </x14:dxf>
          </x14:cfRule>
          <x14:cfRule type="cellIs" priority="186" operator="equal" id="{DFCEF687-FE57-4EAE-8461-62BCB2022886}">
            <xm:f>Datos!$AO$3</xm:f>
            <x14:dxf>
              <fill>
                <patternFill>
                  <bgColor rgb="FFFFFF00"/>
                </patternFill>
              </fill>
            </x14:dxf>
          </x14:cfRule>
          <x14:cfRule type="cellIs" priority="187" operator="equal" id="{58490A3C-94E2-48C3-99F1-246BB8FBC58C}">
            <xm:f>Datos!$AO$2</xm:f>
            <x14:dxf>
              <fill>
                <patternFill>
                  <bgColor rgb="FF92D050"/>
                </patternFill>
              </fill>
            </x14:dxf>
          </x14:cfRule>
          <xm:sqref>AR95</xm:sqref>
        </x14:conditionalFormatting>
        <x14:conditionalFormatting xmlns:xm="http://schemas.microsoft.com/office/excel/2006/main">
          <x14:cfRule type="cellIs" priority="182" operator="equal" id="{9FB5CCB7-2151-4804-AC2D-7649DC401BB6}">
            <xm:f>Datos!$AO$4</xm:f>
            <x14:dxf>
              <fill>
                <patternFill>
                  <bgColor theme="5" tint="0.39994506668294322"/>
                </patternFill>
              </fill>
            </x14:dxf>
          </x14:cfRule>
          <x14:cfRule type="cellIs" priority="183" operator="equal" id="{7D9EE2FA-BB13-4A3E-836C-2456E59742C9}">
            <xm:f>Datos!$AO$3</xm:f>
            <x14:dxf>
              <fill>
                <patternFill>
                  <bgColor rgb="FFFFFF00"/>
                </patternFill>
              </fill>
            </x14:dxf>
          </x14:cfRule>
          <x14:cfRule type="cellIs" priority="184" operator="equal" id="{200ABEBB-5427-4EE4-8B62-4FD812DB5B2A}">
            <xm:f>Datos!$AO$2</xm:f>
            <x14:dxf>
              <fill>
                <patternFill>
                  <bgColor rgb="FF92D050"/>
                </patternFill>
              </fill>
            </x14:dxf>
          </x14:cfRule>
          <xm:sqref>AT86</xm:sqref>
        </x14:conditionalFormatting>
        <x14:conditionalFormatting xmlns:xm="http://schemas.microsoft.com/office/excel/2006/main">
          <x14:cfRule type="cellIs" priority="179" operator="equal" id="{5E2C2640-D551-4336-98C0-B6BE44221B42}">
            <xm:f>Datos!$AO$4</xm:f>
            <x14:dxf>
              <fill>
                <patternFill>
                  <bgColor theme="5" tint="0.39994506668294322"/>
                </patternFill>
              </fill>
            </x14:dxf>
          </x14:cfRule>
          <x14:cfRule type="cellIs" priority="180" operator="equal" id="{923B430B-4FC0-47FA-939C-3818C5274EE2}">
            <xm:f>Datos!$AO$3</xm:f>
            <x14:dxf>
              <fill>
                <patternFill>
                  <bgColor rgb="FFFFFF00"/>
                </patternFill>
              </fill>
            </x14:dxf>
          </x14:cfRule>
          <x14:cfRule type="cellIs" priority="181" operator="equal" id="{5F7AA3E4-3210-4274-88BC-1B03125B48D5}">
            <xm:f>Datos!$AO$2</xm:f>
            <x14:dxf>
              <fill>
                <patternFill>
                  <bgColor rgb="FF92D050"/>
                </patternFill>
              </fill>
            </x14:dxf>
          </x14:cfRule>
          <xm:sqref>AT88</xm:sqref>
        </x14:conditionalFormatting>
        <x14:conditionalFormatting xmlns:xm="http://schemas.microsoft.com/office/excel/2006/main">
          <x14:cfRule type="cellIs" priority="176" operator="equal" id="{08AC4445-77CE-4690-91F2-CF2192ACD75C}">
            <xm:f>Datos!$AO$4</xm:f>
            <x14:dxf>
              <fill>
                <patternFill>
                  <bgColor theme="5" tint="0.39994506668294322"/>
                </patternFill>
              </fill>
            </x14:dxf>
          </x14:cfRule>
          <x14:cfRule type="cellIs" priority="177" operator="equal" id="{617CF0E1-6738-4BF9-8EE8-3DA91EA0967F}">
            <xm:f>Datos!$AO$3</xm:f>
            <x14:dxf>
              <fill>
                <patternFill>
                  <bgColor rgb="FFFFFF00"/>
                </patternFill>
              </fill>
            </x14:dxf>
          </x14:cfRule>
          <x14:cfRule type="cellIs" priority="178" operator="equal" id="{1A6A1C1D-71FA-4D3E-B653-CBE5577F9C10}">
            <xm:f>Datos!$AO$2</xm:f>
            <x14:dxf>
              <fill>
                <patternFill>
                  <bgColor rgb="FF92D050"/>
                </patternFill>
              </fill>
            </x14:dxf>
          </x14:cfRule>
          <xm:sqref>AT89</xm:sqref>
        </x14:conditionalFormatting>
        <x14:conditionalFormatting xmlns:xm="http://schemas.microsoft.com/office/excel/2006/main">
          <x14:cfRule type="cellIs" priority="173" operator="equal" id="{F5D8745D-1651-4A11-A2D4-20FECBFD9E1F}">
            <xm:f>Datos!$AO$4</xm:f>
            <x14:dxf>
              <fill>
                <patternFill>
                  <bgColor theme="5" tint="0.39994506668294322"/>
                </patternFill>
              </fill>
            </x14:dxf>
          </x14:cfRule>
          <x14:cfRule type="cellIs" priority="174" operator="equal" id="{C402DC78-303E-45E9-800B-3BB2F83BF495}">
            <xm:f>Datos!$AO$3</xm:f>
            <x14:dxf>
              <fill>
                <patternFill>
                  <bgColor rgb="FFFFFF00"/>
                </patternFill>
              </fill>
            </x14:dxf>
          </x14:cfRule>
          <x14:cfRule type="cellIs" priority="175" operator="equal" id="{AB22377A-9AFC-4806-A497-D1107DE2EEA4}">
            <xm:f>Datos!$AO$2</xm:f>
            <x14:dxf>
              <fill>
                <patternFill>
                  <bgColor rgb="FF92D050"/>
                </patternFill>
              </fill>
            </x14:dxf>
          </x14:cfRule>
          <xm:sqref>AT90</xm:sqref>
        </x14:conditionalFormatting>
        <x14:conditionalFormatting xmlns:xm="http://schemas.microsoft.com/office/excel/2006/main">
          <x14:cfRule type="cellIs" priority="170" operator="equal" id="{54EA7644-73AF-48DC-AF72-68581A08E2C4}">
            <xm:f>Datos!$AO$4</xm:f>
            <x14:dxf>
              <fill>
                <patternFill>
                  <bgColor theme="5" tint="0.39994506668294322"/>
                </patternFill>
              </fill>
            </x14:dxf>
          </x14:cfRule>
          <x14:cfRule type="cellIs" priority="171" operator="equal" id="{D4E1D15D-6A5B-4B01-9563-1CB3647D321F}">
            <xm:f>Datos!$AO$3</xm:f>
            <x14:dxf>
              <fill>
                <patternFill>
                  <bgColor rgb="FFFFFF00"/>
                </patternFill>
              </fill>
            </x14:dxf>
          </x14:cfRule>
          <x14:cfRule type="cellIs" priority="172" operator="equal" id="{85E37EB2-94C3-47BF-9817-4E54546B9936}">
            <xm:f>Datos!$AO$2</xm:f>
            <x14:dxf>
              <fill>
                <patternFill>
                  <bgColor rgb="FF92D050"/>
                </patternFill>
              </fill>
            </x14:dxf>
          </x14:cfRule>
          <xm:sqref>AT91</xm:sqref>
        </x14:conditionalFormatting>
        <x14:conditionalFormatting xmlns:xm="http://schemas.microsoft.com/office/excel/2006/main">
          <x14:cfRule type="cellIs" priority="167" operator="equal" id="{AEF097AD-0624-45A1-A0F7-038F5FE0E291}">
            <xm:f>Datos!$AO$4</xm:f>
            <x14:dxf>
              <fill>
                <patternFill>
                  <bgColor theme="5" tint="0.39994506668294322"/>
                </patternFill>
              </fill>
            </x14:dxf>
          </x14:cfRule>
          <x14:cfRule type="cellIs" priority="168" operator="equal" id="{48778970-0D4B-44E4-A231-6D80C420D729}">
            <xm:f>Datos!$AO$3</xm:f>
            <x14:dxf>
              <fill>
                <patternFill>
                  <bgColor rgb="FFFFFF00"/>
                </patternFill>
              </fill>
            </x14:dxf>
          </x14:cfRule>
          <x14:cfRule type="cellIs" priority="169" operator="equal" id="{EC6EE754-B65C-4B68-9DD0-A46D0A61502A}">
            <xm:f>Datos!$AO$2</xm:f>
            <x14:dxf>
              <fill>
                <patternFill>
                  <bgColor rgb="FF92D050"/>
                </patternFill>
              </fill>
            </x14:dxf>
          </x14:cfRule>
          <xm:sqref>AT92</xm:sqref>
        </x14:conditionalFormatting>
        <x14:conditionalFormatting xmlns:xm="http://schemas.microsoft.com/office/excel/2006/main">
          <x14:cfRule type="cellIs" priority="164" operator="equal" id="{84CFF58A-6921-4A78-BBE6-0FD236BD024F}">
            <xm:f>Datos!$AO$4</xm:f>
            <x14:dxf>
              <fill>
                <patternFill>
                  <bgColor theme="5" tint="0.39994506668294322"/>
                </patternFill>
              </fill>
            </x14:dxf>
          </x14:cfRule>
          <x14:cfRule type="cellIs" priority="165" operator="equal" id="{9930F26A-0C23-4FA1-8DF2-32ED04650385}">
            <xm:f>Datos!$AO$3</xm:f>
            <x14:dxf>
              <fill>
                <patternFill>
                  <bgColor rgb="FFFFFF00"/>
                </patternFill>
              </fill>
            </x14:dxf>
          </x14:cfRule>
          <x14:cfRule type="cellIs" priority="166" operator="equal" id="{DC02A973-C7BA-4B72-A9E0-DFB36A9FD8DC}">
            <xm:f>Datos!$AO$2</xm:f>
            <x14:dxf>
              <fill>
                <patternFill>
                  <bgColor rgb="FF92D050"/>
                </patternFill>
              </fill>
            </x14:dxf>
          </x14:cfRule>
          <xm:sqref>AT93</xm:sqref>
        </x14:conditionalFormatting>
        <x14:conditionalFormatting xmlns:xm="http://schemas.microsoft.com/office/excel/2006/main">
          <x14:cfRule type="cellIs" priority="161" operator="equal" id="{34C81F39-6C08-496E-9C5F-DAFA4236E07F}">
            <xm:f>Datos!$AO$4</xm:f>
            <x14:dxf>
              <fill>
                <patternFill>
                  <bgColor theme="5" tint="0.39994506668294322"/>
                </patternFill>
              </fill>
            </x14:dxf>
          </x14:cfRule>
          <x14:cfRule type="cellIs" priority="162" operator="equal" id="{960C9EFA-79DC-4E47-A739-E48C278CCD65}">
            <xm:f>Datos!$AO$3</xm:f>
            <x14:dxf>
              <fill>
                <patternFill>
                  <bgColor rgb="FFFFFF00"/>
                </patternFill>
              </fill>
            </x14:dxf>
          </x14:cfRule>
          <x14:cfRule type="cellIs" priority="163" operator="equal" id="{D0207B38-B8D5-4AD0-B677-A670C0950765}">
            <xm:f>Datos!$AO$2</xm:f>
            <x14:dxf>
              <fill>
                <patternFill>
                  <bgColor rgb="FF92D050"/>
                </patternFill>
              </fill>
            </x14:dxf>
          </x14:cfRule>
          <xm:sqref>AT94</xm:sqref>
        </x14:conditionalFormatting>
        <x14:conditionalFormatting xmlns:xm="http://schemas.microsoft.com/office/excel/2006/main">
          <x14:cfRule type="cellIs" priority="158" operator="equal" id="{4289DDFD-556F-440D-A633-C07FD49F79F8}">
            <xm:f>Datos!$AO$4</xm:f>
            <x14:dxf>
              <fill>
                <patternFill>
                  <bgColor theme="5" tint="0.39994506668294322"/>
                </patternFill>
              </fill>
            </x14:dxf>
          </x14:cfRule>
          <x14:cfRule type="cellIs" priority="159" operator="equal" id="{0409BCEE-65CA-46D3-9D4B-F556FF2B31C5}">
            <xm:f>Datos!$AO$3</xm:f>
            <x14:dxf>
              <fill>
                <patternFill>
                  <bgColor rgb="FFFFFF00"/>
                </patternFill>
              </fill>
            </x14:dxf>
          </x14:cfRule>
          <x14:cfRule type="cellIs" priority="160" operator="equal" id="{1B30DF5B-873B-4F58-BFA3-72FDB4FAA701}">
            <xm:f>Datos!$AO$2</xm:f>
            <x14:dxf>
              <fill>
                <patternFill>
                  <bgColor rgb="FF92D050"/>
                </patternFill>
              </fill>
            </x14:dxf>
          </x14:cfRule>
          <xm:sqref>AT95</xm:sqref>
        </x14:conditionalFormatting>
        <x14:conditionalFormatting xmlns:xm="http://schemas.microsoft.com/office/excel/2006/main">
          <x14:cfRule type="cellIs" priority="155" operator="equal" id="{AAD3D703-895F-497B-9CDD-ACB69F2E4AA2}">
            <xm:f>Datos!$AO$2</xm:f>
            <x14:dxf>
              <fill>
                <patternFill>
                  <bgColor rgb="FF92D050"/>
                </patternFill>
              </fill>
            </x14:dxf>
          </x14:cfRule>
          <x14:cfRule type="cellIs" priority="156" operator="equal" id="{AF9A092F-B532-4426-A312-3DCA8AC71282}">
            <xm:f>Datos!$AO$4</xm:f>
            <x14:dxf>
              <fill>
                <patternFill>
                  <bgColor theme="5" tint="0.39994506668294322"/>
                </patternFill>
              </fill>
            </x14:dxf>
          </x14:cfRule>
          <x14:cfRule type="cellIs" priority="157" operator="equal" id="{A64EB739-6A3F-4B0F-BD27-38CFD4B413A6}">
            <xm:f>Datos!$AO$3</xm:f>
            <x14:dxf>
              <fill>
                <patternFill>
                  <bgColor rgb="FFFFFF00"/>
                </patternFill>
              </fill>
            </x14:dxf>
          </x14:cfRule>
          <xm:sqref>AL102</xm:sqref>
        </x14:conditionalFormatting>
        <x14:conditionalFormatting xmlns:xm="http://schemas.microsoft.com/office/excel/2006/main">
          <x14:cfRule type="cellIs" priority="152" operator="equal" id="{2065C45F-5E5E-43AB-9D56-AC604E22FABF}">
            <xm:f>Datos!$AO$2</xm:f>
            <x14:dxf>
              <fill>
                <patternFill>
                  <bgColor rgb="FF92D050"/>
                </patternFill>
              </fill>
            </x14:dxf>
          </x14:cfRule>
          <x14:cfRule type="cellIs" priority="153" operator="equal" id="{0476607D-1EE4-4F3E-9ED8-1751BAD14416}">
            <xm:f>Datos!$AO$4</xm:f>
            <x14:dxf>
              <fill>
                <patternFill>
                  <bgColor theme="5" tint="0.39994506668294322"/>
                </patternFill>
              </fill>
            </x14:dxf>
          </x14:cfRule>
          <x14:cfRule type="cellIs" priority="154" operator="equal" id="{4A45EBF3-455D-4828-A2FE-05C14CB1EE2E}">
            <xm:f>Datos!$AO$3</xm:f>
            <x14:dxf>
              <fill>
                <patternFill>
                  <bgColor rgb="FFFFFF00"/>
                </patternFill>
              </fill>
            </x14:dxf>
          </x14:cfRule>
          <xm:sqref>AL103</xm:sqref>
        </x14:conditionalFormatting>
        <x14:conditionalFormatting xmlns:xm="http://schemas.microsoft.com/office/excel/2006/main">
          <x14:cfRule type="cellIs" priority="149" operator="equal" id="{7386154F-6766-460B-969F-D9F8BC38C50E}">
            <xm:f>Datos!$AO$2</xm:f>
            <x14:dxf>
              <fill>
                <patternFill>
                  <bgColor rgb="FF92D050"/>
                </patternFill>
              </fill>
            </x14:dxf>
          </x14:cfRule>
          <x14:cfRule type="cellIs" priority="150" operator="equal" id="{F562175D-74F1-469B-BD85-0076F6F2FC51}">
            <xm:f>Datos!$AO$4</xm:f>
            <x14:dxf>
              <fill>
                <patternFill>
                  <bgColor theme="5" tint="0.39994506668294322"/>
                </patternFill>
              </fill>
            </x14:dxf>
          </x14:cfRule>
          <x14:cfRule type="cellIs" priority="151" operator="equal" id="{9164CF32-4C90-40E0-B821-ED8AC8AC9837}">
            <xm:f>Datos!$AO$3</xm:f>
            <x14:dxf>
              <fill>
                <patternFill>
                  <bgColor rgb="FFFFFF00"/>
                </patternFill>
              </fill>
            </x14:dxf>
          </x14:cfRule>
          <xm:sqref>AL104</xm:sqref>
        </x14:conditionalFormatting>
        <x14:conditionalFormatting xmlns:xm="http://schemas.microsoft.com/office/excel/2006/main">
          <x14:cfRule type="cellIs" priority="146" operator="equal" id="{9EF3C440-F9F2-42D7-A9A9-34654830B4A4}">
            <xm:f>Datos!$AO$2</xm:f>
            <x14:dxf>
              <fill>
                <patternFill>
                  <bgColor rgb="FF92D050"/>
                </patternFill>
              </fill>
            </x14:dxf>
          </x14:cfRule>
          <x14:cfRule type="cellIs" priority="147" operator="equal" id="{BE766EA8-2F78-4DF9-838F-D5458939D829}">
            <xm:f>Datos!$AO$4</xm:f>
            <x14:dxf>
              <fill>
                <patternFill>
                  <bgColor theme="5" tint="0.39994506668294322"/>
                </patternFill>
              </fill>
            </x14:dxf>
          </x14:cfRule>
          <x14:cfRule type="cellIs" priority="148" operator="equal" id="{FE2F314C-B294-4C84-A494-C39E8216CDE3}">
            <xm:f>Datos!$AO$3</xm:f>
            <x14:dxf>
              <fill>
                <patternFill>
                  <bgColor rgb="FFFFFF00"/>
                </patternFill>
              </fill>
            </x14:dxf>
          </x14:cfRule>
          <xm:sqref>AL105</xm:sqref>
        </x14:conditionalFormatting>
        <x14:conditionalFormatting xmlns:xm="http://schemas.microsoft.com/office/excel/2006/main">
          <x14:cfRule type="cellIs" priority="143" operator="equal" id="{E5F5A65A-C716-4963-B9B3-7B2D460A7F3C}">
            <xm:f>Datos!$AO$2</xm:f>
            <x14:dxf>
              <fill>
                <patternFill>
                  <bgColor rgb="FF92D050"/>
                </patternFill>
              </fill>
            </x14:dxf>
          </x14:cfRule>
          <x14:cfRule type="cellIs" priority="144" operator="equal" id="{AE928A9A-1C57-4AC9-9702-D12949A9A85A}">
            <xm:f>Datos!$AO$4</xm:f>
            <x14:dxf>
              <fill>
                <patternFill>
                  <bgColor theme="5" tint="0.39994506668294322"/>
                </patternFill>
              </fill>
            </x14:dxf>
          </x14:cfRule>
          <x14:cfRule type="cellIs" priority="145" operator="equal" id="{7C548D13-582D-4D79-89C5-A0FCCB128913}">
            <xm:f>Datos!$AO$3</xm:f>
            <x14:dxf>
              <fill>
                <patternFill>
                  <bgColor rgb="FFFFFF00"/>
                </patternFill>
              </fill>
            </x14:dxf>
          </x14:cfRule>
          <xm:sqref>AL106</xm:sqref>
        </x14:conditionalFormatting>
        <x14:conditionalFormatting xmlns:xm="http://schemas.microsoft.com/office/excel/2006/main">
          <x14:cfRule type="cellIs" priority="140" operator="equal" id="{E95EC8A7-A902-480D-AB0F-801DC8E8D2A2}">
            <xm:f>Datos!$AO$2</xm:f>
            <x14:dxf>
              <fill>
                <patternFill>
                  <bgColor rgb="FF92D050"/>
                </patternFill>
              </fill>
            </x14:dxf>
          </x14:cfRule>
          <x14:cfRule type="cellIs" priority="141" operator="equal" id="{4B55E417-F8A3-476B-A494-3A69A2CD45A0}">
            <xm:f>Datos!$AO$4</xm:f>
            <x14:dxf>
              <fill>
                <patternFill>
                  <bgColor theme="5" tint="0.39994506668294322"/>
                </patternFill>
              </fill>
            </x14:dxf>
          </x14:cfRule>
          <x14:cfRule type="cellIs" priority="142" operator="equal" id="{57227829-C10A-4340-B2FF-6E7BDDF3628B}">
            <xm:f>Datos!$AO$3</xm:f>
            <x14:dxf>
              <fill>
                <patternFill>
                  <bgColor rgb="FFFFFF00"/>
                </patternFill>
              </fill>
            </x14:dxf>
          </x14:cfRule>
          <xm:sqref>AL107</xm:sqref>
        </x14:conditionalFormatting>
        <x14:conditionalFormatting xmlns:xm="http://schemas.microsoft.com/office/excel/2006/main">
          <x14:cfRule type="cellIs" priority="137" operator="equal" id="{E5B635A4-E907-44FB-A9B5-3A74399A440D}">
            <xm:f>Datos!$AO$2</xm:f>
            <x14:dxf>
              <fill>
                <patternFill>
                  <bgColor rgb="FF92D050"/>
                </patternFill>
              </fill>
            </x14:dxf>
          </x14:cfRule>
          <x14:cfRule type="cellIs" priority="138" operator="equal" id="{9E7478E0-3642-4F5B-BC3D-CC851C7ACB1F}">
            <xm:f>Datos!$AO$4</xm:f>
            <x14:dxf>
              <fill>
                <patternFill>
                  <bgColor theme="5" tint="0.39994506668294322"/>
                </patternFill>
              </fill>
            </x14:dxf>
          </x14:cfRule>
          <x14:cfRule type="cellIs" priority="139" operator="equal" id="{941831F3-C1EB-4735-B674-D105DC018566}">
            <xm:f>Datos!$AO$3</xm:f>
            <x14:dxf>
              <fill>
                <patternFill>
                  <bgColor rgb="FFFFFF00"/>
                </patternFill>
              </fill>
            </x14:dxf>
          </x14:cfRule>
          <xm:sqref>AL108</xm:sqref>
        </x14:conditionalFormatting>
        <x14:conditionalFormatting xmlns:xm="http://schemas.microsoft.com/office/excel/2006/main">
          <x14:cfRule type="cellIs" priority="134" operator="equal" id="{DED563C5-8435-4C3C-8FB5-CF44FBD70465}">
            <xm:f>Datos!$AO$2</xm:f>
            <x14:dxf>
              <fill>
                <patternFill>
                  <bgColor rgb="FF92D050"/>
                </patternFill>
              </fill>
            </x14:dxf>
          </x14:cfRule>
          <x14:cfRule type="cellIs" priority="135" operator="equal" id="{E09BEF0F-DC71-44C5-8635-8E714AE7BFA9}">
            <xm:f>Datos!$AO$4</xm:f>
            <x14:dxf>
              <fill>
                <patternFill>
                  <bgColor theme="5" tint="0.39994506668294322"/>
                </patternFill>
              </fill>
            </x14:dxf>
          </x14:cfRule>
          <x14:cfRule type="cellIs" priority="136" operator="equal" id="{D14A3556-195C-4985-80DB-14F662CF6C1C}">
            <xm:f>Datos!$AO$3</xm:f>
            <x14:dxf>
              <fill>
                <patternFill>
                  <bgColor rgb="FFFFFF00"/>
                </patternFill>
              </fill>
            </x14:dxf>
          </x14:cfRule>
          <xm:sqref>AL109</xm:sqref>
        </x14:conditionalFormatting>
        <x14:conditionalFormatting xmlns:xm="http://schemas.microsoft.com/office/excel/2006/main">
          <x14:cfRule type="cellIs" priority="131" operator="equal" id="{3B6FDEF4-33FD-4AF6-89DB-3EB5F1A6CB2D}">
            <xm:f>Datos!$AO$2</xm:f>
            <x14:dxf>
              <fill>
                <patternFill>
                  <bgColor rgb="FF92D050"/>
                </patternFill>
              </fill>
            </x14:dxf>
          </x14:cfRule>
          <x14:cfRule type="cellIs" priority="132" operator="equal" id="{5D33DBB3-562E-4310-8751-C171CC3537B2}">
            <xm:f>Datos!$AO$4</xm:f>
            <x14:dxf>
              <fill>
                <patternFill>
                  <bgColor theme="5" tint="0.39994506668294322"/>
                </patternFill>
              </fill>
            </x14:dxf>
          </x14:cfRule>
          <x14:cfRule type="cellIs" priority="133" operator="equal" id="{12F52A2A-C691-4C85-9538-DE6D5AC215F8}">
            <xm:f>Datos!$AO$3</xm:f>
            <x14:dxf>
              <fill>
                <patternFill>
                  <bgColor rgb="FFFFFF00"/>
                </patternFill>
              </fill>
            </x14:dxf>
          </x14:cfRule>
          <xm:sqref>AL110</xm:sqref>
        </x14:conditionalFormatting>
        <x14:conditionalFormatting xmlns:xm="http://schemas.microsoft.com/office/excel/2006/main">
          <x14:cfRule type="cellIs" priority="128" operator="equal" id="{6E3EAEE0-E9A3-4465-9222-5B6B603B8FDC}">
            <xm:f>Datos!$AO$4</xm:f>
            <x14:dxf>
              <fill>
                <patternFill>
                  <bgColor theme="5" tint="0.39994506668294322"/>
                </patternFill>
              </fill>
            </x14:dxf>
          </x14:cfRule>
          <x14:cfRule type="cellIs" priority="129" operator="equal" id="{275CE6B8-2B9E-469F-AC74-33CCE4AFBAE9}">
            <xm:f>Datos!$AO$3</xm:f>
            <x14:dxf>
              <fill>
                <patternFill>
                  <bgColor rgb="FFFFFF00"/>
                </patternFill>
              </fill>
            </x14:dxf>
          </x14:cfRule>
          <x14:cfRule type="cellIs" priority="130" operator="equal" id="{505534BD-109D-459E-B714-67EDF3FBA4EB}">
            <xm:f>Datos!$AO$2</xm:f>
            <x14:dxf>
              <fill>
                <patternFill>
                  <bgColor rgb="FF92D050"/>
                </patternFill>
              </fill>
            </x14:dxf>
          </x14:cfRule>
          <xm:sqref>AR101</xm:sqref>
        </x14:conditionalFormatting>
        <x14:conditionalFormatting xmlns:xm="http://schemas.microsoft.com/office/excel/2006/main">
          <x14:cfRule type="cellIs" priority="125" operator="equal" id="{EABF27CC-F99C-4555-B262-217F99C9F3DE}">
            <xm:f>Datos!$AO$4</xm:f>
            <x14:dxf>
              <fill>
                <patternFill>
                  <bgColor theme="5" tint="0.39994506668294322"/>
                </patternFill>
              </fill>
            </x14:dxf>
          </x14:cfRule>
          <x14:cfRule type="cellIs" priority="126" operator="equal" id="{AFCB676F-5ED6-4EE5-AEF8-AB1D4520664E}">
            <xm:f>Datos!$AO$3</xm:f>
            <x14:dxf>
              <fill>
                <patternFill>
                  <bgColor rgb="FFFFFF00"/>
                </patternFill>
              </fill>
            </x14:dxf>
          </x14:cfRule>
          <x14:cfRule type="cellIs" priority="127" operator="equal" id="{8F40B34F-A8F6-4347-B5D2-28025D69F793}">
            <xm:f>Datos!$AO$2</xm:f>
            <x14:dxf>
              <fill>
                <patternFill>
                  <bgColor rgb="FF92D050"/>
                </patternFill>
              </fill>
            </x14:dxf>
          </x14:cfRule>
          <xm:sqref>AR103</xm:sqref>
        </x14:conditionalFormatting>
        <x14:conditionalFormatting xmlns:xm="http://schemas.microsoft.com/office/excel/2006/main">
          <x14:cfRule type="cellIs" priority="122" operator="equal" id="{B987FEE3-6CE8-475C-BADF-1EBD0C3EB3EA}">
            <xm:f>Datos!$AO$4</xm:f>
            <x14:dxf>
              <fill>
                <patternFill>
                  <bgColor theme="5" tint="0.39994506668294322"/>
                </patternFill>
              </fill>
            </x14:dxf>
          </x14:cfRule>
          <x14:cfRule type="cellIs" priority="123" operator="equal" id="{B6B2052E-2CE4-46DA-9BB2-126896D71003}">
            <xm:f>Datos!$AO$3</xm:f>
            <x14:dxf>
              <fill>
                <patternFill>
                  <bgColor rgb="FFFFFF00"/>
                </patternFill>
              </fill>
            </x14:dxf>
          </x14:cfRule>
          <x14:cfRule type="cellIs" priority="124" operator="equal" id="{FEA47420-00FE-4000-9FAC-8291F5BA79CA}">
            <xm:f>Datos!$AO$2</xm:f>
            <x14:dxf>
              <fill>
                <patternFill>
                  <bgColor rgb="FF92D050"/>
                </patternFill>
              </fill>
            </x14:dxf>
          </x14:cfRule>
          <xm:sqref>AR104</xm:sqref>
        </x14:conditionalFormatting>
        <x14:conditionalFormatting xmlns:xm="http://schemas.microsoft.com/office/excel/2006/main">
          <x14:cfRule type="cellIs" priority="119" operator="equal" id="{24441BCA-357F-4B1E-B85F-34B7E3224116}">
            <xm:f>Datos!$AO$4</xm:f>
            <x14:dxf>
              <fill>
                <patternFill>
                  <bgColor theme="5" tint="0.39994506668294322"/>
                </patternFill>
              </fill>
            </x14:dxf>
          </x14:cfRule>
          <x14:cfRule type="cellIs" priority="120" operator="equal" id="{D8C7C066-354A-470D-BDA2-9AE3B13392B2}">
            <xm:f>Datos!$AO$3</xm:f>
            <x14:dxf>
              <fill>
                <patternFill>
                  <bgColor rgb="FFFFFF00"/>
                </patternFill>
              </fill>
            </x14:dxf>
          </x14:cfRule>
          <x14:cfRule type="cellIs" priority="121" operator="equal" id="{437AAF54-0937-4497-BDCC-ABC55A0CA224}">
            <xm:f>Datos!$AO$2</xm:f>
            <x14:dxf>
              <fill>
                <patternFill>
                  <bgColor rgb="FF92D050"/>
                </patternFill>
              </fill>
            </x14:dxf>
          </x14:cfRule>
          <xm:sqref>AR105</xm:sqref>
        </x14:conditionalFormatting>
        <x14:conditionalFormatting xmlns:xm="http://schemas.microsoft.com/office/excel/2006/main">
          <x14:cfRule type="cellIs" priority="116" operator="equal" id="{EA3EB6DB-3207-4C28-A0F6-E317F84B2527}">
            <xm:f>Datos!$AO$4</xm:f>
            <x14:dxf>
              <fill>
                <patternFill>
                  <bgColor theme="5" tint="0.39994506668294322"/>
                </patternFill>
              </fill>
            </x14:dxf>
          </x14:cfRule>
          <x14:cfRule type="cellIs" priority="117" operator="equal" id="{22A1CFC1-2A5C-46FF-BAFD-4B0E74BC2C0E}">
            <xm:f>Datos!$AO$3</xm:f>
            <x14:dxf>
              <fill>
                <patternFill>
                  <bgColor rgb="FFFFFF00"/>
                </patternFill>
              </fill>
            </x14:dxf>
          </x14:cfRule>
          <x14:cfRule type="cellIs" priority="118" operator="equal" id="{DBA814E4-51A2-4AB8-A07F-B139C664649A}">
            <xm:f>Datos!$AO$2</xm:f>
            <x14:dxf>
              <fill>
                <patternFill>
                  <bgColor rgb="FF92D050"/>
                </patternFill>
              </fill>
            </x14:dxf>
          </x14:cfRule>
          <xm:sqref>AR106</xm:sqref>
        </x14:conditionalFormatting>
        <x14:conditionalFormatting xmlns:xm="http://schemas.microsoft.com/office/excel/2006/main">
          <x14:cfRule type="cellIs" priority="113" operator="equal" id="{BD7043B7-C7C0-4564-B270-A2287EEC529F}">
            <xm:f>Datos!$AO$4</xm:f>
            <x14:dxf>
              <fill>
                <patternFill>
                  <bgColor theme="5" tint="0.39994506668294322"/>
                </patternFill>
              </fill>
            </x14:dxf>
          </x14:cfRule>
          <x14:cfRule type="cellIs" priority="114" operator="equal" id="{A7A1DF75-D7B4-4570-9ECB-4BF057BDC56C}">
            <xm:f>Datos!$AO$3</xm:f>
            <x14:dxf>
              <fill>
                <patternFill>
                  <bgColor rgb="FFFFFF00"/>
                </patternFill>
              </fill>
            </x14:dxf>
          </x14:cfRule>
          <x14:cfRule type="cellIs" priority="115" operator="equal" id="{E6C9E4EE-EF17-4AE7-B716-2629B7BEEFE3}">
            <xm:f>Datos!$AO$2</xm:f>
            <x14:dxf>
              <fill>
                <patternFill>
                  <bgColor rgb="FF92D050"/>
                </patternFill>
              </fill>
            </x14:dxf>
          </x14:cfRule>
          <xm:sqref>AR107</xm:sqref>
        </x14:conditionalFormatting>
        <x14:conditionalFormatting xmlns:xm="http://schemas.microsoft.com/office/excel/2006/main">
          <x14:cfRule type="cellIs" priority="110" operator="equal" id="{A0C816AB-7264-4381-8FE1-DD46101BFA94}">
            <xm:f>Datos!$AO$4</xm:f>
            <x14:dxf>
              <fill>
                <patternFill>
                  <bgColor theme="5" tint="0.39994506668294322"/>
                </patternFill>
              </fill>
            </x14:dxf>
          </x14:cfRule>
          <x14:cfRule type="cellIs" priority="111" operator="equal" id="{EA696B2A-17A9-4DE8-9E06-B6EA0CB27331}">
            <xm:f>Datos!$AO$3</xm:f>
            <x14:dxf>
              <fill>
                <patternFill>
                  <bgColor rgb="FFFFFF00"/>
                </patternFill>
              </fill>
            </x14:dxf>
          </x14:cfRule>
          <x14:cfRule type="cellIs" priority="112" operator="equal" id="{BE08836D-1C5F-445D-A35C-E47E59C66B08}">
            <xm:f>Datos!$AO$2</xm:f>
            <x14:dxf>
              <fill>
                <patternFill>
                  <bgColor rgb="FF92D050"/>
                </patternFill>
              </fill>
            </x14:dxf>
          </x14:cfRule>
          <xm:sqref>AR108</xm:sqref>
        </x14:conditionalFormatting>
        <x14:conditionalFormatting xmlns:xm="http://schemas.microsoft.com/office/excel/2006/main">
          <x14:cfRule type="cellIs" priority="107" operator="equal" id="{9C5E3ED6-4079-4CE4-9920-CFC5054DD867}">
            <xm:f>Datos!$AO$4</xm:f>
            <x14:dxf>
              <fill>
                <patternFill>
                  <bgColor theme="5" tint="0.39994506668294322"/>
                </patternFill>
              </fill>
            </x14:dxf>
          </x14:cfRule>
          <x14:cfRule type="cellIs" priority="108" operator="equal" id="{8115A751-0054-47FE-9339-07939C50F22D}">
            <xm:f>Datos!$AO$3</xm:f>
            <x14:dxf>
              <fill>
                <patternFill>
                  <bgColor rgb="FFFFFF00"/>
                </patternFill>
              </fill>
            </x14:dxf>
          </x14:cfRule>
          <x14:cfRule type="cellIs" priority="109" operator="equal" id="{EBA48DF0-782A-4584-BF95-A94AADAA7CD4}">
            <xm:f>Datos!$AO$2</xm:f>
            <x14:dxf>
              <fill>
                <patternFill>
                  <bgColor rgb="FF92D050"/>
                </patternFill>
              </fill>
            </x14:dxf>
          </x14:cfRule>
          <xm:sqref>AR109</xm:sqref>
        </x14:conditionalFormatting>
        <x14:conditionalFormatting xmlns:xm="http://schemas.microsoft.com/office/excel/2006/main">
          <x14:cfRule type="cellIs" priority="104" operator="equal" id="{507BD982-C367-447F-A860-89E1CD5C1C82}">
            <xm:f>Datos!$AO$4</xm:f>
            <x14:dxf>
              <fill>
                <patternFill>
                  <bgColor theme="5" tint="0.39994506668294322"/>
                </patternFill>
              </fill>
            </x14:dxf>
          </x14:cfRule>
          <x14:cfRule type="cellIs" priority="105" operator="equal" id="{E77F83FD-FC1B-49E0-8936-2261B2381007}">
            <xm:f>Datos!$AO$3</xm:f>
            <x14:dxf>
              <fill>
                <patternFill>
                  <bgColor rgb="FFFFFF00"/>
                </patternFill>
              </fill>
            </x14:dxf>
          </x14:cfRule>
          <x14:cfRule type="cellIs" priority="106" operator="equal" id="{C65C117A-BDE3-4EC2-B2A8-684F8810F9C9}">
            <xm:f>Datos!$AO$2</xm:f>
            <x14:dxf>
              <fill>
                <patternFill>
                  <bgColor rgb="FF92D050"/>
                </patternFill>
              </fill>
            </x14:dxf>
          </x14:cfRule>
          <xm:sqref>AR110</xm:sqref>
        </x14:conditionalFormatting>
        <x14:conditionalFormatting xmlns:xm="http://schemas.microsoft.com/office/excel/2006/main">
          <x14:cfRule type="cellIs" priority="101" operator="equal" id="{8A0E82AC-6E5D-41CD-A91E-5CC9900782EB}">
            <xm:f>Datos!$AO$4</xm:f>
            <x14:dxf>
              <fill>
                <patternFill>
                  <bgColor theme="5" tint="0.39994506668294322"/>
                </patternFill>
              </fill>
            </x14:dxf>
          </x14:cfRule>
          <x14:cfRule type="cellIs" priority="102" operator="equal" id="{9B4CC04E-AB47-4370-90CF-2CCD2656D2E9}">
            <xm:f>Datos!$AO$3</xm:f>
            <x14:dxf>
              <fill>
                <patternFill>
                  <bgColor rgb="FFFFFF00"/>
                </patternFill>
              </fill>
            </x14:dxf>
          </x14:cfRule>
          <x14:cfRule type="cellIs" priority="103" operator="equal" id="{6E1FD065-4204-4363-A428-647A439B198D}">
            <xm:f>Datos!$AO$2</xm:f>
            <x14:dxf>
              <fill>
                <patternFill>
                  <bgColor rgb="FF92D050"/>
                </patternFill>
              </fill>
            </x14:dxf>
          </x14:cfRule>
          <xm:sqref>AT101</xm:sqref>
        </x14:conditionalFormatting>
        <x14:conditionalFormatting xmlns:xm="http://schemas.microsoft.com/office/excel/2006/main">
          <x14:cfRule type="cellIs" priority="98" operator="equal" id="{FED64AE8-CC20-41A6-83F9-2FBDA96AE628}">
            <xm:f>Datos!$AO$4</xm:f>
            <x14:dxf>
              <fill>
                <patternFill>
                  <bgColor theme="5" tint="0.39994506668294322"/>
                </patternFill>
              </fill>
            </x14:dxf>
          </x14:cfRule>
          <x14:cfRule type="cellIs" priority="99" operator="equal" id="{7185BECD-7849-4EF8-85D2-97604616F105}">
            <xm:f>Datos!$AO$3</xm:f>
            <x14:dxf>
              <fill>
                <patternFill>
                  <bgColor rgb="FFFFFF00"/>
                </patternFill>
              </fill>
            </x14:dxf>
          </x14:cfRule>
          <x14:cfRule type="cellIs" priority="100" operator="equal" id="{61D187D4-31E4-4FAD-947B-59BD04682CB4}">
            <xm:f>Datos!$AO$2</xm:f>
            <x14:dxf>
              <fill>
                <patternFill>
                  <bgColor rgb="FF92D050"/>
                </patternFill>
              </fill>
            </x14:dxf>
          </x14:cfRule>
          <xm:sqref>AT103</xm:sqref>
        </x14:conditionalFormatting>
        <x14:conditionalFormatting xmlns:xm="http://schemas.microsoft.com/office/excel/2006/main">
          <x14:cfRule type="cellIs" priority="95" operator="equal" id="{E9EB5900-B6EA-49EE-BEDB-6EF66DFCBA8D}">
            <xm:f>Datos!$AO$4</xm:f>
            <x14:dxf>
              <fill>
                <patternFill>
                  <bgColor theme="5" tint="0.39994506668294322"/>
                </patternFill>
              </fill>
            </x14:dxf>
          </x14:cfRule>
          <x14:cfRule type="cellIs" priority="96" operator="equal" id="{D50FF030-F9F4-4B3E-A7A3-F78278ABE3EC}">
            <xm:f>Datos!$AO$3</xm:f>
            <x14:dxf>
              <fill>
                <patternFill>
                  <bgColor rgb="FFFFFF00"/>
                </patternFill>
              </fill>
            </x14:dxf>
          </x14:cfRule>
          <x14:cfRule type="cellIs" priority="97" operator="equal" id="{71A93682-53D5-4B54-BED3-17B71035EEEC}">
            <xm:f>Datos!$AO$2</xm:f>
            <x14:dxf>
              <fill>
                <patternFill>
                  <bgColor rgb="FF92D050"/>
                </patternFill>
              </fill>
            </x14:dxf>
          </x14:cfRule>
          <xm:sqref>AT104</xm:sqref>
        </x14:conditionalFormatting>
        <x14:conditionalFormatting xmlns:xm="http://schemas.microsoft.com/office/excel/2006/main">
          <x14:cfRule type="cellIs" priority="92" operator="equal" id="{A0DA0487-F18E-49BD-8EBD-A068AFAAF86E}">
            <xm:f>Datos!$AO$4</xm:f>
            <x14:dxf>
              <fill>
                <patternFill>
                  <bgColor theme="5" tint="0.39994506668294322"/>
                </patternFill>
              </fill>
            </x14:dxf>
          </x14:cfRule>
          <x14:cfRule type="cellIs" priority="93" operator="equal" id="{7C099DAA-D2AE-45DB-874D-E68A29F7E72C}">
            <xm:f>Datos!$AO$3</xm:f>
            <x14:dxf>
              <fill>
                <patternFill>
                  <bgColor rgb="FFFFFF00"/>
                </patternFill>
              </fill>
            </x14:dxf>
          </x14:cfRule>
          <x14:cfRule type="cellIs" priority="94" operator="equal" id="{077961C0-D89D-4CEC-81B0-BCCE7DADF9B2}">
            <xm:f>Datos!$AO$2</xm:f>
            <x14:dxf>
              <fill>
                <patternFill>
                  <bgColor rgb="FF92D050"/>
                </patternFill>
              </fill>
            </x14:dxf>
          </x14:cfRule>
          <xm:sqref>AT105</xm:sqref>
        </x14:conditionalFormatting>
        <x14:conditionalFormatting xmlns:xm="http://schemas.microsoft.com/office/excel/2006/main">
          <x14:cfRule type="cellIs" priority="89" operator="equal" id="{C064D2CF-F203-44C1-B248-9D3703F119A6}">
            <xm:f>Datos!$AO$4</xm:f>
            <x14:dxf>
              <fill>
                <patternFill>
                  <bgColor theme="5" tint="0.39994506668294322"/>
                </patternFill>
              </fill>
            </x14:dxf>
          </x14:cfRule>
          <x14:cfRule type="cellIs" priority="90" operator="equal" id="{D287BA8D-FA98-46AC-8A56-1B9CB8BBCDE0}">
            <xm:f>Datos!$AO$3</xm:f>
            <x14:dxf>
              <fill>
                <patternFill>
                  <bgColor rgb="FFFFFF00"/>
                </patternFill>
              </fill>
            </x14:dxf>
          </x14:cfRule>
          <x14:cfRule type="cellIs" priority="91" operator="equal" id="{17C047B9-8065-418F-901C-05FD70C81CCE}">
            <xm:f>Datos!$AO$2</xm:f>
            <x14:dxf>
              <fill>
                <patternFill>
                  <bgColor rgb="FF92D050"/>
                </patternFill>
              </fill>
            </x14:dxf>
          </x14:cfRule>
          <xm:sqref>AT106</xm:sqref>
        </x14:conditionalFormatting>
        <x14:conditionalFormatting xmlns:xm="http://schemas.microsoft.com/office/excel/2006/main">
          <x14:cfRule type="cellIs" priority="86" operator="equal" id="{30378CEE-F18D-4097-998E-E8F888679F63}">
            <xm:f>Datos!$AO$4</xm:f>
            <x14:dxf>
              <fill>
                <patternFill>
                  <bgColor theme="5" tint="0.39994506668294322"/>
                </patternFill>
              </fill>
            </x14:dxf>
          </x14:cfRule>
          <x14:cfRule type="cellIs" priority="87" operator="equal" id="{3598396F-640C-46B0-8056-22C8C591E43A}">
            <xm:f>Datos!$AO$3</xm:f>
            <x14:dxf>
              <fill>
                <patternFill>
                  <bgColor rgb="FFFFFF00"/>
                </patternFill>
              </fill>
            </x14:dxf>
          </x14:cfRule>
          <x14:cfRule type="cellIs" priority="88" operator="equal" id="{EFE8818E-BE9B-44BE-945F-E6E09FE4E660}">
            <xm:f>Datos!$AO$2</xm:f>
            <x14:dxf>
              <fill>
                <patternFill>
                  <bgColor rgb="FF92D050"/>
                </patternFill>
              </fill>
            </x14:dxf>
          </x14:cfRule>
          <xm:sqref>AT107</xm:sqref>
        </x14:conditionalFormatting>
        <x14:conditionalFormatting xmlns:xm="http://schemas.microsoft.com/office/excel/2006/main">
          <x14:cfRule type="cellIs" priority="83" operator="equal" id="{D68C4327-EFA2-4D33-872E-B37F3BD642E2}">
            <xm:f>Datos!$AO$4</xm:f>
            <x14:dxf>
              <fill>
                <patternFill>
                  <bgColor theme="5" tint="0.39994506668294322"/>
                </patternFill>
              </fill>
            </x14:dxf>
          </x14:cfRule>
          <x14:cfRule type="cellIs" priority="84" operator="equal" id="{8C58FEA6-C6E0-45E8-8B96-5E0863BB67D1}">
            <xm:f>Datos!$AO$3</xm:f>
            <x14:dxf>
              <fill>
                <patternFill>
                  <bgColor rgb="FFFFFF00"/>
                </patternFill>
              </fill>
            </x14:dxf>
          </x14:cfRule>
          <x14:cfRule type="cellIs" priority="85" operator="equal" id="{57F9FF4A-7C44-44DA-AC7A-86D5E407B68D}">
            <xm:f>Datos!$AO$2</xm:f>
            <x14:dxf>
              <fill>
                <patternFill>
                  <bgColor rgb="FF92D050"/>
                </patternFill>
              </fill>
            </x14:dxf>
          </x14:cfRule>
          <xm:sqref>AT108</xm:sqref>
        </x14:conditionalFormatting>
        <x14:conditionalFormatting xmlns:xm="http://schemas.microsoft.com/office/excel/2006/main">
          <x14:cfRule type="cellIs" priority="80" operator="equal" id="{D3AD6944-B3E7-4494-A7EF-1E2A5EC4412B}">
            <xm:f>Datos!$AO$4</xm:f>
            <x14:dxf>
              <fill>
                <patternFill>
                  <bgColor theme="5" tint="0.39994506668294322"/>
                </patternFill>
              </fill>
            </x14:dxf>
          </x14:cfRule>
          <x14:cfRule type="cellIs" priority="81" operator="equal" id="{3DD69D53-18B2-4DBE-A617-D7407177ABE7}">
            <xm:f>Datos!$AO$3</xm:f>
            <x14:dxf>
              <fill>
                <patternFill>
                  <bgColor rgb="FFFFFF00"/>
                </patternFill>
              </fill>
            </x14:dxf>
          </x14:cfRule>
          <x14:cfRule type="cellIs" priority="82" operator="equal" id="{2866D130-4440-4289-92CF-CC3AD2F225FE}">
            <xm:f>Datos!$AO$2</xm:f>
            <x14:dxf>
              <fill>
                <patternFill>
                  <bgColor rgb="FF92D050"/>
                </patternFill>
              </fill>
            </x14:dxf>
          </x14:cfRule>
          <xm:sqref>AT109</xm:sqref>
        </x14:conditionalFormatting>
        <x14:conditionalFormatting xmlns:xm="http://schemas.microsoft.com/office/excel/2006/main">
          <x14:cfRule type="cellIs" priority="77" operator="equal" id="{FCA21A3C-F7C9-4EA7-B4F1-9347513C55B6}">
            <xm:f>Datos!$AO$4</xm:f>
            <x14:dxf>
              <fill>
                <patternFill>
                  <bgColor theme="5" tint="0.39994506668294322"/>
                </patternFill>
              </fill>
            </x14:dxf>
          </x14:cfRule>
          <x14:cfRule type="cellIs" priority="78" operator="equal" id="{43C6C23F-B06D-4399-89FB-5C88C0F661F7}">
            <xm:f>Datos!$AO$3</xm:f>
            <x14:dxf>
              <fill>
                <patternFill>
                  <bgColor rgb="FFFFFF00"/>
                </patternFill>
              </fill>
            </x14:dxf>
          </x14:cfRule>
          <x14:cfRule type="cellIs" priority="79" operator="equal" id="{7696AAB4-10D1-4DF6-BDCC-1DA4B8DB3167}">
            <xm:f>Datos!$AO$2</xm:f>
            <x14:dxf>
              <fill>
                <patternFill>
                  <bgColor rgb="FF92D050"/>
                </patternFill>
              </fill>
            </x14:dxf>
          </x14:cfRule>
          <xm:sqref>AT110</xm:sqref>
        </x14:conditionalFormatting>
        <x14:conditionalFormatting xmlns:xm="http://schemas.microsoft.com/office/excel/2006/main">
          <x14:cfRule type="cellIs" priority="74" operator="equal" id="{7F61B5AD-B1FD-4C87-B243-31045B533EB9}">
            <xm:f>Datos!$AO$4</xm:f>
            <x14:dxf>
              <fill>
                <patternFill>
                  <bgColor theme="5" tint="0.39994506668294322"/>
                </patternFill>
              </fill>
            </x14:dxf>
          </x14:cfRule>
          <x14:cfRule type="cellIs" priority="75" operator="equal" id="{0146CCA5-263C-4B95-B23E-595BA9588347}">
            <xm:f>Datos!$AO$3</xm:f>
            <x14:dxf>
              <fill>
                <patternFill>
                  <bgColor rgb="FFFFFF00"/>
                </patternFill>
              </fill>
            </x14:dxf>
          </x14:cfRule>
          <x14:cfRule type="cellIs" priority="76" operator="equal" id="{EDBFE32C-DC3E-4E68-9641-BA10B8727817}">
            <xm:f>Datos!$AO$2</xm:f>
            <x14:dxf>
              <fill>
                <patternFill>
                  <bgColor rgb="FF92D050"/>
                </patternFill>
              </fill>
            </x14:dxf>
          </x14:cfRule>
          <xm:sqref>AW86</xm:sqref>
        </x14:conditionalFormatting>
        <x14:conditionalFormatting xmlns:xm="http://schemas.microsoft.com/office/excel/2006/main">
          <x14:cfRule type="cellIs" priority="71" operator="equal" id="{E851B746-753F-4845-A923-3BE763907031}">
            <xm:f>Datos!$AO$4</xm:f>
            <x14:dxf>
              <fill>
                <patternFill>
                  <bgColor theme="5" tint="0.39994506668294322"/>
                </patternFill>
              </fill>
            </x14:dxf>
          </x14:cfRule>
          <x14:cfRule type="cellIs" priority="72" operator="equal" id="{E20F1A8A-C114-4BAA-B443-B316110F3404}">
            <xm:f>Datos!$AO$3</xm:f>
            <x14:dxf>
              <fill>
                <patternFill>
                  <bgColor rgb="FFFFFF00"/>
                </patternFill>
              </fill>
            </x14:dxf>
          </x14:cfRule>
          <x14:cfRule type="cellIs" priority="73" operator="equal" id="{84F47325-DC59-48C2-B977-AB472CD8AAB6}">
            <xm:f>Datos!$AO$2</xm:f>
            <x14:dxf>
              <fill>
                <patternFill>
                  <bgColor rgb="FF92D050"/>
                </patternFill>
              </fill>
            </x14:dxf>
          </x14:cfRule>
          <xm:sqref>AW101</xm:sqref>
        </x14:conditionalFormatting>
        <x14:conditionalFormatting xmlns:xm="http://schemas.microsoft.com/office/excel/2006/main">
          <x14:cfRule type="expression" priority="68" id="{F8C82E1E-7729-489C-A579-4856FF6AEEEE}">
            <xm:f>AND($AP$125&lt;&gt;Datos!$S$5,$AP$125&lt;&gt;Datos!$T$5)</xm:f>
            <x14:dxf>
              <font>
                <color theme="0"/>
              </font>
              <fill>
                <patternFill patternType="none">
                  <bgColor auto="1"/>
                </patternFill>
              </fill>
              <border>
                <left/>
                <right/>
                <top/>
                <bottom/>
              </border>
            </x14:dxf>
          </x14:cfRule>
          <xm:sqref>AL143:AR145</xm:sqref>
        </x14:conditionalFormatting>
        <x14:conditionalFormatting xmlns:xm="http://schemas.microsoft.com/office/excel/2006/main">
          <x14:cfRule type="cellIs" priority="50" operator="equal" id="{1F1B2C11-08E8-4500-9799-47B99CEE6573}">
            <xm:f>Datos!$AQ$3</xm:f>
            <x14:dxf>
              <fill>
                <patternFill>
                  <bgColor theme="5" tint="0.39994506668294322"/>
                </patternFill>
              </fill>
            </x14:dxf>
          </x14:cfRule>
          <x14:cfRule type="cellIs" priority="51" operator="equal" id="{61D0D4F7-318A-46F2-98BB-B2ECDDBEBFCA}">
            <xm:f>Datos!$AQ$2</xm:f>
            <x14:dxf>
              <fill>
                <patternFill>
                  <bgColor rgb="FF92D050"/>
                </patternFill>
              </fill>
            </x14:dxf>
          </x14:cfRule>
          <xm:sqref>AZ86:BB95</xm:sqref>
        </x14:conditionalFormatting>
        <x14:conditionalFormatting xmlns:xm="http://schemas.microsoft.com/office/excel/2006/main">
          <x14:cfRule type="cellIs" priority="47" operator="equal" id="{8773146B-4BEF-41AF-B801-A12A577E345A}">
            <xm:f>Datos!$AR$4</xm:f>
            <x14:dxf>
              <fill>
                <patternFill>
                  <bgColor theme="5" tint="0.39994506668294322"/>
                </patternFill>
              </fill>
            </x14:dxf>
          </x14:cfRule>
          <x14:cfRule type="cellIs" priority="48" operator="equal" id="{9BED52A0-48E9-4224-B53A-804E4A072B14}">
            <xm:f>Datos!$AR$3</xm:f>
            <x14:dxf>
              <fill>
                <patternFill>
                  <bgColor rgb="FFFFFF00"/>
                </patternFill>
              </fill>
            </x14:dxf>
          </x14:cfRule>
          <x14:cfRule type="cellIs" priority="49" operator="equal" id="{C4AAB6A9-3449-4FAF-9DFC-90D228D82D3D}">
            <xm:f>Datos!$AR$2</xm:f>
            <x14:dxf>
              <fill>
                <patternFill>
                  <bgColor rgb="FF92D050"/>
                </patternFill>
              </fill>
            </x14:dxf>
          </x14:cfRule>
          <xm:sqref>AZ101</xm:sqref>
        </x14:conditionalFormatting>
        <x14:conditionalFormatting xmlns:xm="http://schemas.microsoft.com/office/excel/2006/main">
          <x14:cfRule type="expression" priority="20" id="{368DC6EC-F8C0-4FF9-B03F-33D9B71BEEFA}">
            <xm:f>OR($AP$67=Datos!$S$5,$AP$67=Datos!$T$5)</xm:f>
            <x14:dxf>
              <fill>
                <patternFill>
                  <bgColor rgb="FF92D050"/>
                </patternFill>
              </fill>
            </x14:dxf>
          </x14:cfRule>
          <x14:cfRule type="expression" priority="21" id="{C561BE0C-7C03-4282-8A8A-F531EC1725D2}">
            <xm:f>OR($AP$67=Datos!$S$4,$AP$67=Datos!$T$4)</xm:f>
            <x14:dxf>
              <fill>
                <patternFill>
                  <bgColor rgb="FFFFFF00"/>
                </patternFill>
              </fill>
            </x14:dxf>
          </x14:cfRule>
          <x14:cfRule type="expression" priority="22" id="{1C9881BF-20D4-4FBE-8E1A-D10D369C60D6}">
            <xm:f>OR($AP$67=Datos!$S$3,$AP$67=Datos!$T$3)</xm:f>
            <x14:dxf>
              <fill>
                <patternFill>
                  <bgColor rgb="FFFFC000"/>
                </patternFill>
              </fill>
            </x14:dxf>
          </x14:cfRule>
          <x14:cfRule type="expression" priority="23" id="{E0162199-FA59-4C59-A23E-F473A7D15569}">
            <xm:f>OR($AP$67=Datos!$S$2,$AP$67=Datos!$T$2)</xm:f>
            <x14:dxf>
              <fill>
                <patternFill>
                  <bgColor rgb="FFFF0000"/>
                </patternFill>
              </fill>
            </x14:dxf>
          </x14:cfRule>
          <xm:sqref>AP67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Datos!$I$2:$I$21</xm:f>
          </x14:formula1>
          <xm:sqref>S17:V17</xm:sqref>
        </x14:dataValidation>
        <x14:dataValidation type="list" allowBlank="1" showInputMessage="1" showErrorMessage="1" promptTitle="Categorías" prompt="Las categorías establecidas para riesgos u oportunidades están descritas al final de la Hoja de Contexto del Proceso.">
          <x14:formula1>
            <xm:f>IF($AK$12=1,Categoría_corrupción,IF($AK$12=2,Datos!$F$2:$F$16,IF($AK$12=3,Datos!$F$2:$F$16,IF($AK$12=4,Categoría_seguridad_información,IF($AK$12=5,Categoría_oportunidad)))))</xm:f>
          </x14:formula1>
          <xm:sqref>D17:Q17</xm:sqref>
        </x14:dataValidation>
        <x14:dataValidation type="list" allowBlank="1" showInputMessage="1">
          <x14:formula1>
            <xm:f>'Contexto Proceso'!$C$23:$C$32</xm:f>
          </x14:formula1>
          <xm:sqref>J39:AB47</xm:sqref>
        </x14:dataValidation>
        <x14:dataValidation type="list" allowBlank="1" showInputMessage="1">
          <x14:formula1>
            <xm:f>'Contexto Proceso'!$C$23:$C$29</xm:f>
          </x14:formula1>
          <xm:sqref>J38:AB38</xm:sqref>
        </x14:dataValidation>
        <x14:dataValidation type="list" allowBlank="1" showInputMessage="1">
          <x14:formula1>
            <xm:f>'Contexto Proceso'!$C$41:$C$47</xm:f>
          </x14:formula1>
          <xm:sqref>J50:AB59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K231"/>
  <sheetViews>
    <sheetView showGridLines="0" view="pageBreakPreview" topLeftCell="A7" zoomScale="80" zoomScaleNormal="100" zoomScaleSheetLayoutView="80" workbookViewId="0">
      <selection activeCell="E65" activeCellId="1" sqref="E66:H66 E65:H65"/>
    </sheetView>
  </sheetViews>
  <sheetFormatPr baseColWidth="10" defaultColWidth="11.5703125" defaultRowHeight="15"/>
  <cols>
    <col min="1" max="6" width="2.7109375" style="6" customWidth="1"/>
    <col min="7" max="7" width="3.140625" style="6" customWidth="1"/>
    <col min="8" max="8" width="4.42578125" style="6" customWidth="1"/>
    <col min="9" max="9" width="3.7109375" style="6" customWidth="1"/>
    <col min="10" max="11" width="2.7109375" style="6" customWidth="1"/>
    <col min="12" max="12" width="3.42578125" style="6" customWidth="1"/>
    <col min="13" max="15" width="2.7109375" style="6" customWidth="1"/>
    <col min="16" max="17" width="4.7109375" style="6" customWidth="1"/>
    <col min="18" max="20" width="2.7109375" style="6" customWidth="1"/>
    <col min="21" max="21" width="4.28515625" style="6" customWidth="1"/>
    <col min="22" max="22" width="7.42578125" style="6" customWidth="1"/>
    <col min="23" max="23" width="5.28515625" style="6" customWidth="1"/>
    <col min="24" max="25" width="5" style="6" customWidth="1"/>
    <col min="26" max="26" width="6.28515625" style="6" customWidth="1"/>
    <col min="27" max="27" width="5" style="6" customWidth="1"/>
    <col min="28" max="37" width="5.42578125" style="6" customWidth="1"/>
    <col min="38" max="38" width="3.5703125" style="6" customWidth="1"/>
    <col min="39" max="39" width="5.28515625" style="6" customWidth="1"/>
    <col min="40" max="44" width="2.7109375" style="6" customWidth="1"/>
    <col min="45" max="45" width="6.85546875" style="6" customWidth="1"/>
    <col min="46" max="47" width="2.7109375" style="6" customWidth="1"/>
    <col min="48" max="48" width="4.7109375" style="6" customWidth="1"/>
    <col min="49" max="50" width="2.7109375" style="6" customWidth="1"/>
    <col min="51" max="51" width="4" style="6" customWidth="1"/>
    <col min="52" max="53" width="2.7109375" style="6" customWidth="1"/>
    <col min="54" max="54" width="7.42578125" style="6" customWidth="1"/>
    <col min="55" max="58" width="2.7109375" style="6" customWidth="1"/>
    <col min="59" max="59" width="37.85546875" style="6" customWidth="1"/>
    <col min="60" max="60" width="2.7109375" style="6" customWidth="1"/>
    <col min="61" max="62" width="2.7109375" style="6" hidden="1" customWidth="1"/>
    <col min="63" max="63" width="31.140625" style="6" hidden="1" customWidth="1"/>
    <col min="64" max="68" width="27.85546875" style="6" hidden="1" customWidth="1"/>
    <col min="69" max="69" width="37.5703125" style="6" hidden="1" customWidth="1"/>
    <col min="70" max="70" width="11.5703125" style="6" hidden="1" customWidth="1"/>
    <col min="71" max="71" width="33.7109375" style="6" hidden="1" customWidth="1"/>
    <col min="72" max="72" width="24.5703125" style="6" hidden="1" customWidth="1"/>
    <col min="73" max="73" width="22" style="6" hidden="1" customWidth="1"/>
    <col min="74" max="74" width="22.42578125" style="6" hidden="1" customWidth="1"/>
    <col min="75" max="76" width="11.5703125" style="6" hidden="1" customWidth="1"/>
    <col min="77" max="77" width="40.42578125" style="6" hidden="1" customWidth="1"/>
    <col min="78" max="78" width="13.140625" style="6" hidden="1" customWidth="1"/>
    <col min="79" max="84" width="11.5703125" style="6" hidden="1" customWidth="1"/>
    <col min="85" max="85" width="36.7109375" style="6" hidden="1" customWidth="1"/>
    <col min="86" max="89" width="11.5703125" style="6" hidden="1" customWidth="1"/>
    <col min="90" max="106" width="11.5703125" style="6" customWidth="1"/>
    <col min="107" max="16384" width="11.5703125" style="6"/>
  </cols>
  <sheetData>
    <row r="1" spans="1:64" s="167" customFormat="1" ht="23.25" customHeight="1">
      <c r="A1" s="633"/>
      <c r="B1" s="634"/>
      <c r="C1" s="634"/>
      <c r="D1" s="634"/>
      <c r="E1" s="634"/>
      <c r="F1" s="634"/>
      <c r="G1" s="634"/>
      <c r="H1" s="634"/>
      <c r="I1" s="634"/>
      <c r="J1" s="634"/>
      <c r="K1" s="634"/>
      <c r="L1" s="634"/>
      <c r="M1" s="634"/>
      <c r="N1" s="634"/>
      <c r="O1" s="634"/>
      <c r="P1" s="634"/>
      <c r="Q1" s="634"/>
      <c r="R1" s="165"/>
      <c r="S1" s="165"/>
      <c r="T1" s="165"/>
      <c r="U1" s="639" t="s">
        <v>364</v>
      </c>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40"/>
      <c r="BB1" s="641" t="s">
        <v>92</v>
      </c>
      <c r="BC1" s="641"/>
      <c r="BD1" s="641"/>
      <c r="BE1" s="641"/>
      <c r="BF1" s="641"/>
      <c r="BG1" s="166" t="s">
        <v>360</v>
      </c>
    </row>
    <row r="2" spans="1:64" s="167" customFormat="1" ht="23.25" customHeight="1">
      <c r="A2" s="635"/>
      <c r="B2" s="636"/>
      <c r="C2" s="636"/>
      <c r="D2" s="636"/>
      <c r="E2" s="636"/>
      <c r="F2" s="636"/>
      <c r="G2" s="636"/>
      <c r="H2" s="636"/>
      <c r="I2" s="636"/>
      <c r="J2" s="636"/>
      <c r="K2" s="636"/>
      <c r="L2" s="636"/>
      <c r="M2" s="636"/>
      <c r="N2" s="636"/>
      <c r="O2" s="636"/>
      <c r="P2" s="636"/>
      <c r="Q2" s="636"/>
      <c r="R2" s="7"/>
      <c r="S2" s="7"/>
      <c r="T2" s="7"/>
      <c r="U2" s="168"/>
      <c r="V2" s="642" t="s">
        <v>365</v>
      </c>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3"/>
      <c r="BB2" s="644" t="s">
        <v>93</v>
      </c>
      <c r="BC2" s="644"/>
      <c r="BD2" s="644"/>
      <c r="BE2" s="644"/>
      <c r="BF2" s="644"/>
      <c r="BG2" s="169">
        <v>2</v>
      </c>
    </row>
    <row r="3" spans="1:64" s="167" customFormat="1" ht="23.25" customHeight="1" thickBot="1">
      <c r="A3" s="637"/>
      <c r="B3" s="638"/>
      <c r="C3" s="638"/>
      <c r="D3" s="638"/>
      <c r="E3" s="638"/>
      <c r="F3" s="638"/>
      <c r="G3" s="638"/>
      <c r="H3" s="638"/>
      <c r="I3" s="638"/>
      <c r="J3" s="638"/>
      <c r="K3" s="638"/>
      <c r="L3" s="638"/>
      <c r="M3" s="638"/>
      <c r="N3" s="638"/>
      <c r="O3" s="638"/>
      <c r="P3" s="638"/>
      <c r="Q3" s="638"/>
      <c r="R3" s="170"/>
      <c r="S3" s="170"/>
      <c r="T3" s="170"/>
      <c r="U3" s="645" t="s">
        <v>366</v>
      </c>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6"/>
      <c r="BB3" s="647" t="s">
        <v>362</v>
      </c>
      <c r="BC3" s="647"/>
      <c r="BD3" s="647"/>
      <c r="BE3" s="647"/>
      <c r="BF3" s="647"/>
      <c r="BG3" s="171">
        <v>43580</v>
      </c>
    </row>
    <row r="4" spans="1:64" ht="15.6"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3"/>
    </row>
    <row r="5" spans="1:64" ht="31.15" customHeight="1">
      <c r="A5" s="10"/>
      <c r="B5" s="11"/>
      <c r="C5" s="12"/>
      <c r="D5" s="655" t="s">
        <v>4</v>
      </c>
      <c r="E5" s="655"/>
      <c r="F5" s="655"/>
      <c r="G5" s="655"/>
      <c r="H5" s="11"/>
      <c r="I5" s="11"/>
      <c r="J5" s="12"/>
      <c r="K5" s="656" t="str">
        <f>IF('Contexto Proceso'!$D$7="","",'Contexto Proceso'!$D$7)</f>
        <v/>
      </c>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13"/>
    </row>
    <row r="6" spans="1:64" ht="11.45" customHeight="1">
      <c r="A6" s="10"/>
      <c r="B6" s="11"/>
      <c r="C6" s="12"/>
      <c r="D6" s="12"/>
      <c r="E6" s="12"/>
      <c r="F6" s="12"/>
      <c r="G6" s="11"/>
      <c r="H6" s="12"/>
      <c r="I6" s="12"/>
      <c r="J6" s="12"/>
      <c r="K6" s="11"/>
      <c r="L6" s="11"/>
      <c r="M6" s="11"/>
      <c r="N6" s="11"/>
      <c r="O6" s="12"/>
      <c r="P6" s="128"/>
      <c r="Q6" s="128"/>
      <c r="R6" s="128"/>
      <c r="S6" s="128"/>
      <c r="T6" s="12"/>
      <c r="U6" s="12"/>
      <c r="V6" s="14"/>
      <c r="W6" s="14"/>
      <c r="X6" s="14"/>
      <c r="Y6" s="14"/>
      <c r="Z6" s="14"/>
      <c r="AA6" s="14"/>
      <c r="AB6" s="14"/>
      <c r="AC6" s="14"/>
      <c r="AD6" s="14"/>
      <c r="AE6" s="14"/>
      <c r="AF6" s="14"/>
      <c r="AG6" s="14"/>
      <c r="AH6" s="14"/>
      <c r="AI6" s="14"/>
      <c r="AJ6" s="14"/>
      <c r="AK6" s="14"/>
      <c r="AL6" s="14"/>
      <c r="AM6" s="14"/>
      <c r="AN6" s="14"/>
      <c r="AO6" s="14"/>
      <c r="AP6" s="14"/>
      <c r="AQ6" s="11"/>
      <c r="AR6" s="11"/>
      <c r="AS6" s="11"/>
      <c r="AT6" s="11"/>
      <c r="AU6" s="11"/>
      <c r="AV6" s="11"/>
      <c r="AW6" s="11"/>
      <c r="AX6" s="11"/>
      <c r="AY6" s="11"/>
      <c r="AZ6" s="11"/>
      <c r="BA6" s="11"/>
      <c r="BB6" s="11"/>
      <c r="BC6" s="11"/>
      <c r="BD6" s="11"/>
      <c r="BE6" s="11"/>
      <c r="BF6" s="11"/>
      <c r="BG6" s="13"/>
    </row>
    <row r="7" spans="1:64" ht="31.15" customHeight="1">
      <c r="A7" s="10"/>
      <c r="B7" s="11"/>
      <c r="C7" s="12"/>
      <c r="D7" s="655" t="s">
        <v>31</v>
      </c>
      <c r="E7" s="655"/>
      <c r="F7" s="655"/>
      <c r="G7" s="655"/>
      <c r="H7" s="11"/>
      <c r="I7" s="11"/>
      <c r="J7" s="15"/>
      <c r="K7" s="656" t="str">
        <f>IF('Contexto Proceso'!$D$15="","",'Contexto Proceso'!$D$15)</f>
        <v/>
      </c>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c r="BC7" s="656"/>
      <c r="BD7" s="656"/>
      <c r="BE7" s="656"/>
      <c r="BF7" s="656"/>
      <c r="BG7" s="13"/>
    </row>
    <row r="8" spans="1:64" ht="11.45" customHeight="1">
      <c r="A8" s="10"/>
      <c r="B8" s="11"/>
      <c r="C8" s="12"/>
      <c r="D8" s="128"/>
      <c r="E8" s="128"/>
      <c r="F8" s="128"/>
      <c r="G8" s="128"/>
      <c r="H8" s="11"/>
      <c r="I8" s="11"/>
      <c r="J8" s="15"/>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1"/>
      <c r="BD8" s="11"/>
      <c r="BE8" s="11"/>
      <c r="BF8" s="11"/>
      <c r="BG8" s="13"/>
    </row>
    <row r="9" spans="1:64" ht="31.15" customHeight="1">
      <c r="A9" s="10"/>
      <c r="B9" s="11"/>
      <c r="C9" s="12"/>
      <c r="D9" s="655" t="s">
        <v>30</v>
      </c>
      <c r="E9" s="655"/>
      <c r="F9" s="655"/>
      <c r="G9" s="655"/>
      <c r="H9" s="655"/>
      <c r="I9" s="655"/>
      <c r="J9" s="15"/>
      <c r="K9" s="652"/>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4"/>
      <c r="AK9" s="92"/>
      <c r="AL9" s="15"/>
      <c r="AM9" s="15"/>
      <c r="AN9" s="15"/>
      <c r="AO9" s="15"/>
      <c r="AP9" s="15"/>
      <c r="AQ9" s="657" t="s">
        <v>5</v>
      </c>
      <c r="AR9" s="657"/>
      <c r="AS9" s="657"/>
      <c r="AT9" s="657"/>
      <c r="AU9" s="657"/>
      <c r="AV9" s="657"/>
      <c r="AW9" s="658"/>
      <c r="AX9" s="659"/>
      <c r="AY9" s="660"/>
      <c r="AZ9" s="660"/>
      <c r="BA9" s="660"/>
      <c r="BB9" s="660"/>
      <c r="BC9" s="660"/>
      <c r="BD9" s="660"/>
      <c r="BE9" s="660"/>
      <c r="BF9" s="661"/>
      <c r="BG9" s="13"/>
    </row>
    <row r="10" spans="1:64" ht="23.45" hidden="1" customHeight="1">
      <c r="A10" s="10"/>
      <c r="B10" s="11"/>
      <c r="C10" s="12"/>
      <c r="D10" s="12"/>
      <c r="E10" s="12"/>
      <c r="F10" s="128"/>
      <c r="G10" s="128"/>
      <c r="H10" s="128"/>
      <c r="I10" s="128"/>
      <c r="J10" s="15"/>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650" t="s">
        <v>3</v>
      </c>
      <c r="AU10" s="650"/>
      <c r="AV10" s="650"/>
      <c r="AW10" s="650"/>
      <c r="AX10" s="650"/>
      <c r="AY10" s="650"/>
      <c r="AZ10" s="650"/>
      <c r="BA10" s="650"/>
      <c r="BB10" s="650"/>
      <c r="BC10" s="650"/>
      <c r="BD10" s="11"/>
      <c r="BE10" s="11"/>
      <c r="BF10" s="11"/>
      <c r="BG10" s="13"/>
    </row>
    <row r="11" spans="1:64" ht="23.45" customHeight="1">
      <c r="A11" s="10"/>
      <c r="B11" s="11"/>
      <c r="C11" s="12"/>
      <c r="D11" s="12"/>
      <c r="E11" s="12"/>
      <c r="F11" s="128"/>
      <c r="G11" s="128"/>
      <c r="H11" s="128"/>
      <c r="I11" s="128"/>
      <c r="J11" s="15"/>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6"/>
      <c r="AU11" s="16"/>
      <c r="AV11" s="16"/>
      <c r="AW11" s="16"/>
      <c r="AX11" s="16"/>
      <c r="AY11" s="16"/>
      <c r="AZ11" s="16"/>
      <c r="BA11" s="16"/>
      <c r="BB11" s="16"/>
      <c r="BC11" s="16"/>
      <c r="BD11" s="11"/>
      <c r="BE11" s="11"/>
      <c r="BF11" s="11"/>
      <c r="BG11" s="13"/>
      <c r="BJ11" s="220" t="s">
        <v>32</v>
      </c>
      <c r="BK11" s="17" t="s">
        <v>29</v>
      </c>
    </row>
    <row r="12" spans="1:64" ht="31.15" customHeight="1">
      <c r="A12" s="10"/>
      <c r="B12" s="11"/>
      <c r="C12" s="12"/>
      <c r="D12" s="11"/>
      <c r="E12" s="18"/>
      <c r="F12" s="18"/>
      <c r="G12" s="18"/>
      <c r="H12" s="18"/>
      <c r="I12" s="18"/>
      <c r="J12" s="18"/>
      <c r="K12" s="11"/>
      <c r="L12" s="18"/>
      <c r="M12" s="651" t="s">
        <v>119</v>
      </c>
      <c r="N12" s="651"/>
      <c r="O12" s="651"/>
      <c r="P12" s="651"/>
      <c r="Q12" s="651"/>
      <c r="R12" s="651"/>
      <c r="S12" s="651"/>
      <c r="T12" s="651"/>
      <c r="U12" s="18"/>
      <c r="V12" s="652" t="s">
        <v>449</v>
      </c>
      <c r="W12" s="653"/>
      <c r="X12" s="653"/>
      <c r="Y12" s="653"/>
      <c r="Z12" s="653"/>
      <c r="AA12" s="653"/>
      <c r="AB12" s="653"/>
      <c r="AC12" s="653"/>
      <c r="AD12" s="653"/>
      <c r="AE12" s="653"/>
      <c r="AF12" s="653"/>
      <c r="AG12" s="653"/>
      <c r="AH12" s="653"/>
      <c r="AI12" s="653"/>
      <c r="AJ12" s="654"/>
      <c r="AK12" s="228">
        <f>IF(V12=Datos!B2,1,IF(V12=Datos!B3,2,IF(V12=Datos!B4,3,IF(V12=Datos!B5,4,IF(V12=Datos!B6,5,"")))))</f>
        <v>4</v>
      </c>
      <c r="AL12" s="11"/>
      <c r="AM12" s="11"/>
      <c r="AN12" s="11"/>
      <c r="AO12" s="11"/>
      <c r="AP12" s="11"/>
      <c r="AQ12" s="11"/>
      <c r="AR12" s="11"/>
      <c r="AS12" s="11"/>
      <c r="AT12" s="11"/>
      <c r="AU12" s="129"/>
      <c r="AV12" s="129"/>
      <c r="AW12" s="129"/>
      <c r="AX12" s="129"/>
      <c r="AY12" s="129"/>
      <c r="AZ12" s="129"/>
      <c r="BA12" s="129"/>
      <c r="BB12" s="129"/>
      <c r="BC12" s="11"/>
      <c r="BD12" s="11"/>
      <c r="BE12" s="11"/>
      <c r="BF12" s="11"/>
      <c r="BG12" s="13"/>
      <c r="BJ12" s="19">
        <v>1</v>
      </c>
      <c r="BK12" s="19" t="s">
        <v>1</v>
      </c>
      <c r="BL12" s="6" t="s">
        <v>107</v>
      </c>
    </row>
    <row r="13" spans="1:64" ht="30" customHeight="1" thickBo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11"/>
      <c r="BG13" s="13"/>
      <c r="BJ13" s="19">
        <v>2</v>
      </c>
      <c r="BK13" s="19" t="s">
        <v>105</v>
      </c>
      <c r="BL13" s="6" t="s">
        <v>108</v>
      </c>
    </row>
    <row r="14" spans="1:64" s="222" customFormat="1" ht="32.450000000000003" customHeight="1" thickBot="1">
      <c r="A14" s="546" t="str">
        <f>IF(AK12=Datos!$A$9,"IDENTIFICACIÓN DE LA OPORTUNIDAD","IDENTIFICACIÓN DEL RIESGO")</f>
        <v>IDENTIFICACIÓN DEL RIESGO</v>
      </c>
      <c r="B14" s="547"/>
      <c r="C14" s="547"/>
      <c r="D14" s="547"/>
      <c r="E14" s="547"/>
      <c r="F14" s="547"/>
      <c r="G14" s="547"/>
      <c r="H14" s="547"/>
      <c r="I14" s="547"/>
      <c r="J14" s="548"/>
      <c r="K14" s="230"/>
      <c r="L14" s="230"/>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4"/>
      <c r="BJ14" s="229">
        <v>3</v>
      </c>
      <c r="BK14" s="229" t="s">
        <v>0</v>
      </c>
      <c r="BL14" s="222" t="s">
        <v>109</v>
      </c>
    </row>
    <row r="15" spans="1:64" s="222" customFormat="1" ht="15.6" customHeight="1">
      <c r="A15" s="225"/>
      <c r="B15" s="231"/>
      <c r="C15" s="231"/>
      <c r="D15" s="231"/>
      <c r="E15" s="231"/>
      <c r="F15" s="231"/>
      <c r="G15" s="231"/>
      <c r="H15" s="231"/>
      <c r="I15" s="231"/>
      <c r="J15" s="231"/>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7"/>
      <c r="BJ15" s="229">
        <v>4</v>
      </c>
      <c r="BK15" s="229" t="s">
        <v>2</v>
      </c>
      <c r="BL15" s="222" t="s">
        <v>110</v>
      </c>
    </row>
    <row r="16" spans="1:64" s="222" customFormat="1" ht="15.6" customHeight="1">
      <c r="A16" s="225"/>
      <c r="B16" s="231"/>
      <c r="C16" s="231"/>
      <c r="D16" s="532" t="s">
        <v>6</v>
      </c>
      <c r="E16" s="532"/>
      <c r="F16" s="532"/>
      <c r="G16" s="532"/>
      <c r="H16" s="532"/>
      <c r="I16" s="532"/>
      <c r="J16" s="532"/>
      <c r="K16" s="532"/>
      <c r="L16" s="532"/>
      <c r="M16" s="532"/>
      <c r="N16" s="532"/>
      <c r="O16" s="532"/>
      <c r="P16" s="532"/>
      <c r="Q16" s="532"/>
      <c r="R16" s="226"/>
      <c r="S16" s="532" t="s">
        <v>20</v>
      </c>
      <c r="T16" s="532"/>
      <c r="U16" s="532"/>
      <c r="V16" s="532"/>
      <c r="W16" s="226"/>
      <c r="X16" s="532" t="s">
        <v>28</v>
      </c>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532"/>
      <c r="AU16" s="532"/>
      <c r="AV16" s="532"/>
      <c r="AW16" s="532"/>
      <c r="AX16" s="532"/>
      <c r="AY16" s="532"/>
      <c r="AZ16" s="532"/>
      <c r="BA16" s="532"/>
      <c r="BB16" s="532"/>
      <c r="BC16" s="226"/>
      <c r="BD16" s="226"/>
      <c r="BE16" s="226"/>
      <c r="BF16" s="226"/>
      <c r="BG16" s="227"/>
      <c r="BJ16" s="229">
        <v>5</v>
      </c>
      <c r="BK16" s="229" t="s">
        <v>106</v>
      </c>
      <c r="BL16" s="222" t="s">
        <v>111</v>
      </c>
    </row>
    <row r="17" spans="1:85" s="222" customFormat="1" ht="31.15" customHeight="1">
      <c r="A17" s="225"/>
      <c r="B17" s="226"/>
      <c r="C17" s="226"/>
      <c r="D17" s="648"/>
      <c r="E17" s="648"/>
      <c r="F17" s="648"/>
      <c r="G17" s="648"/>
      <c r="H17" s="648"/>
      <c r="I17" s="648"/>
      <c r="J17" s="648"/>
      <c r="K17" s="648"/>
      <c r="L17" s="648"/>
      <c r="M17" s="648"/>
      <c r="N17" s="648"/>
      <c r="O17" s="648"/>
      <c r="P17" s="648"/>
      <c r="Q17" s="648"/>
      <c r="R17" s="226"/>
      <c r="S17" s="649"/>
      <c r="T17" s="649"/>
      <c r="U17" s="649"/>
      <c r="V17" s="649"/>
      <c r="W17" s="226"/>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49"/>
      <c r="BB17" s="649"/>
      <c r="BC17" s="649"/>
      <c r="BD17" s="649"/>
      <c r="BE17" s="649"/>
      <c r="BF17" s="649"/>
      <c r="BG17" s="227"/>
    </row>
    <row r="18" spans="1:85" s="222" customFormat="1" ht="15.6" customHeight="1">
      <c r="A18" s="225"/>
      <c r="B18" s="269"/>
      <c r="C18" s="269"/>
      <c r="D18" s="269"/>
      <c r="E18" s="269"/>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65"/>
      <c r="BG18" s="262" t="s">
        <v>86</v>
      </c>
      <c r="BK18" s="222" t="s">
        <v>176</v>
      </c>
      <c r="BL18" s="222" t="s">
        <v>177</v>
      </c>
      <c r="BM18" s="222" t="s">
        <v>178</v>
      </c>
      <c r="BN18" s="222" t="s">
        <v>179</v>
      </c>
      <c r="BO18" s="222" t="s">
        <v>180</v>
      </c>
      <c r="BP18" s="222" t="s">
        <v>181</v>
      </c>
      <c r="BQ18" s="222" t="s">
        <v>196</v>
      </c>
      <c r="BS18" s="222" t="s">
        <v>183</v>
      </c>
      <c r="BT18" s="222" t="s">
        <v>184</v>
      </c>
      <c r="BU18" s="222" t="s">
        <v>185</v>
      </c>
      <c r="BV18" s="222" t="s">
        <v>186</v>
      </c>
      <c r="BW18" s="222" t="s">
        <v>187</v>
      </c>
      <c r="BX18" s="222" t="s">
        <v>188</v>
      </c>
      <c r="BY18" s="222" t="s">
        <v>197</v>
      </c>
      <c r="CA18" s="222" t="s">
        <v>189</v>
      </c>
      <c r="CB18" s="222" t="s">
        <v>190</v>
      </c>
      <c r="CC18" s="222" t="s">
        <v>191</v>
      </c>
      <c r="CD18" s="222" t="s">
        <v>192</v>
      </c>
      <c r="CE18" s="222" t="s">
        <v>193</v>
      </c>
      <c r="CF18" s="222" t="s">
        <v>194</v>
      </c>
      <c r="CG18" s="222" t="s">
        <v>195</v>
      </c>
    </row>
    <row r="19" spans="1:85" s="222" customFormat="1" ht="15.6" customHeight="1">
      <c r="A19" s="225"/>
      <c r="B19" s="269"/>
      <c r="C19" s="269"/>
      <c r="D19" s="662" t="str">
        <f>IF(AK12=Datos!$A$6,"Nombre de la oportunidad","Nombre del riesgo")</f>
        <v>Nombre del riesgo</v>
      </c>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226"/>
      <c r="BE19" s="226"/>
      <c r="BF19" s="226"/>
      <c r="BG19" s="227"/>
      <c r="BK19" s="229" t="str">
        <f>IF('Contexto Estrat. Ins'!$C$9&lt;&gt;"",'Contexto Estrat. Ins'!$C$8,"")</f>
        <v/>
      </c>
      <c r="BL19" s="229" t="str">
        <f>IF('Contexto Estrat. Ins'!$C$10&lt;&gt;"",'Contexto Estrat. Ins'!$C$8,"")</f>
        <v/>
      </c>
      <c r="BM19" s="229" t="str">
        <f>IF('Contexto Estrat. Ins'!$C$11&lt;&gt;"",'Contexto Estrat. Ins'!$C$8,"")</f>
        <v/>
      </c>
      <c r="BN19" s="229" t="str">
        <f>IF('Contexto Estrat. Ins'!$C$12&lt;&gt;"",'Contexto Estrat. Ins'!$C$8,"")</f>
        <v/>
      </c>
      <c r="BO19" s="229" t="str">
        <f>IF('Contexto Estrat. Ins'!$C$13&lt;&gt;"",'Contexto Estrat. Ins'!$C$8,"")</f>
        <v/>
      </c>
      <c r="BP19" s="229" t="str">
        <f>IF('Contexto Estrat. Ins'!$C$14&lt;&gt;"",'Contexto Estrat. Ins'!$C$8,"")</f>
        <v/>
      </c>
      <c r="BQ19" s="229" t="str">
        <f>IF($D$28='Contexto Estrat. Ins'!$B$9,BK19,IF($D$28='Contexto Estrat. Ins'!$B$10,BL19,IF($D$28='Contexto Estrat. Ins'!$B$11,BM19,IF($D$28='Contexto Estrat. Ins'!$B$12,BN19,IF($D$28='Contexto Estrat. Ins'!$B$13,BO19,IF($D$28='Contexto Estrat. Ins'!$B$14,BP19,""))))))</f>
        <v/>
      </c>
      <c r="BS19" s="229" t="str">
        <f>IF('Contexto Estrat. Ins'!$C$39&lt;&gt;"",'Contexto Estrat. Ins'!$C$38,"")</f>
        <v/>
      </c>
      <c r="BT19" s="229" t="str">
        <f>IF('Contexto Estrat. Ins'!$C$40&lt;&gt;"",'Contexto Estrat. Ins'!$C$38,"")</f>
        <v/>
      </c>
      <c r="BU19" s="229" t="str">
        <f>IF('Contexto Estrat. Ins'!$C$41&lt;&gt;"",'Contexto Estrat. Ins'!$C$38,"")</f>
        <v/>
      </c>
      <c r="BV19" s="229" t="str">
        <f>IF('Contexto Estrat. Ins'!$C$42&lt;&gt;"",'Contexto Estrat. Ins'!$C$38,"")</f>
        <v/>
      </c>
      <c r="BW19" s="229" t="str">
        <f>IF('Contexto Estrat. Ins'!$C$43&lt;&gt;"",'Contexto Estrat. Ins'!$C$38,"")</f>
        <v/>
      </c>
      <c r="BX19" s="229" t="str">
        <f>IF('Contexto Estrat. Ins'!$C$44&lt;&gt;"",'Contexto Estrat. Ins'!$C$38,"")</f>
        <v/>
      </c>
      <c r="BY19" s="229" t="str">
        <f>IF($D$28='Contexto Estrat. Ins'!$B$39,BS19,IF($D$28='Contexto Estrat. Ins'!$B$40,BT19,IF($D$28='Contexto Estrat. Ins'!$B$41,BU19,IF($D$28='Contexto Estrat. Ins'!$B$42,BV19,IF($D$28='Contexto Estrat. Ins'!$B$43,BW19,IF($D$28='Contexto Estrat. Ins'!$B$44,BX19,""))))))</f>
        <v/>
      </c>
      <c r="CA19" s="229" t="str">
        <f>IF('Contexto Estrat. Ins'!$C$19&lt;&gt;"",'Contexto Estrat. Ins'!$C$18,"")</f>
        <v/>
      </c>
      <c r="CB19" s="229" t="str">
        <f>IF('Contexto Estrat. Ins'!$C$20&lt;&gt;"",'Contexto Estrat. Ins'!$C$18,"")</f>
        <v/>
      </c>
      <c r="CC19" s="229" t="str">
        <f>IF('Contexto Estrat. Ins'!$C$21&lt;&gt;"",'Contexto Estrat. Ins'!$C$18,"")</f>
        <v/>
      </c>
      <c r="CD19" s="229" t="str">
        <f>IF('Contexto Estrat. Ins'!$C$22&lt;&gt;"",'Contexto Estrat. Ins'!$C$18,"")</f>
        <v/>
      </c>
      <c r="CE19" s="229" t="str">
        <f>IF('Contexto Estrat. Ins'!$C$23&lt;&gt;"",'Contexto Estrat. Ins'!$C$18,"")</f>
        <v/>
      </c>
      <c r="CF19" s="229" t="str">
        <f>IF('Contexto Estrat. Ins'!$C$24&lt;&gt;"",'Contexto Estrat. Ins'!$C$18,"")</f>
        <v/>
      </c>
      <c r="CG19" s="229" t="str">
        <f>IF($D$28='Contexto Estrat. Ins'!$B$19,CA19,IF($D$28='Contexto Estrat. Ins'!$B$20,CB19,IF($D$28='Contexto Estrat. Ins'!$B$21,CC19,IF($D$28='Contexto Estrat. Ins'!$B$22,CD19,IF($D$28='Contexto Estrat. Ins'!$B$23,CE19,IF($D$28='Contexto Estrat. Ins'!$B$24,CF19,""))))))</f>
        <v/>
      </c>
    </row>
    <row r="20" spans="1:85" s="222" customFormat="1" ht="31.9" customHeight="1">
      <c r="A20" s="225"/>
      <c r="B20" s="269"/>
      <c r="C20" s="269"/>
      <c r="D20" s="663" t="str">
        <f>IF(X17="","",CONCATENATE(D17," ",S17," ",X17))</f>
        <v/>
      </c>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227"/>
      <c r="BK20" s="229" t="str">
        <f>IF('Contexto Estrat. Ins'!$D$9&lt;&gt;"",'Contexto Estrat. Ins'!$D$8,"")</f>
        <v/>
      </c>
      <c r="BL20" s="229" t="str">
        <f>IF('Contexto Estrat. Ins'!$D$10&lt;&gt;"",'Contexto Estrat. Ins'!$D$8,"")</f>
        <v/>
      </c>
      <c r="BM20" s="229" t="str">
        <f>IF('Contexto Estrat. Ins'!$D$11&lt;&gt;"",'Contexto Estrat. Ins'!$D$8,"")</f>
        <v/>
      </c>
      <c r="BN20" s="229" t="str">
        <f>IF('Contexto Estrat. Ins'!$D$12&lt;&gt;"",'Contexto Estrat. Ins'!$D$8,"")</f>
        <v/>
      </c>
      <c r="BO20" s="229" t="str">
        <f>IF('Contexto Estrat. Ins'!$D$13&lt;&gt;"",'Contexto Estrat. Ins'!$D$8,"")</f>
        <v/>
      </c>
      <c r="BP20" s="229" t="str">
        <f>IF('Contexto Estrat. Ins'!$D$14&lt;&gt;"",'Contexto Estrat. Ins'!$D$8,"")</f>
        <v/>
      </c>
      <c r="BQ20" s="229" t="str">
        <f>IF($D$28='Contexto Estrat. Ins'!$B$9,BK20,IF($D$28='Contexto Estrat. Ins'!$B$10,BL20,IF($D$28='Contexto Estrat. Ins'!$B$11,BM20,IF($D$28='Contexto Estrat. Ins'!$B$12,BN20,IF($D$28='Contexto Estrat. Ins'!$B$13,BO20,IF($D$28='Contexto Estrat. Ins'!$B$14,BP20,""))))))</f>
        <v/>
      </c>
      <c r="BS20" s="229" t="str">
        <f>IF('Contexto Estrat. Ins'!$D$39&lt;&gt;"",'Contexto Estrat. Ins'!$D$38,"")</f>
        <v/>
      </c>
      <c r="BT20" s="229" t="str">
        <f>IF('Contexto Estrat. Ins'!$D$40&lt;&gt;"",'Contexto Estrat. Ins'!$D$38,"")</f>
        <v/>
      </c>
      <c r="BU20" s="229" t="str">
        <f>IF('Contexto Estrat. Ins'!$D$41&lt;&gt;"",'Contexto Estrat. Ins'!$D$38,"")</f>
        <v/>
      </c>
      <c r="BV20" s="229" t="str">
        <f>IF('Contexto Estrat. Ins'!$D$42&lt;&gt;"",'Contexto Estrat. Ins'!$D$38,"")</f>
        <v/>
      </c>
      <c r="BW20" s="229" t="str">
        <f>IF('Contexto Estrat. Ins'!$D$43&lt;&gt;"",'Contexto Estrat. Ins'!$D$38,"")</f>
        <v/>
      </c>
      <c r="BX20" s="229" t="str">
        <f>IF('Contexto Estrat. Ins'!$D$44&lt;&gt;"",'Contexto Estrat. Ins'!$D$38,"")</f>
        <v/>
      </c>
      <c r="BY20" s="229" t="str">
        <f>IF($D$28='Contexto Estrat. Ins'!$B$39,BS20,IF($D$28='Contexto Estrat. Ins'!$B$40,BT20,IF($D$28='Contexto Estrat. Ins'!$B$41,BU20,IF($D$28='Contexto Estrat. Ins'!$B$42,BV20,IF($D$28='Contexto Estrat. Ins'!$B$43,BW20,IF($D$28='Contexto Estrat. Ins'!$B$44,BX20,""))))))</f>
        <v/>
      </c>
      <c r="CA20" s="229" t="str">
        <f>IF('Contexto Estrat. Ins'!$D$19&lt;&gt;"",'Contexto Estrat. Ins'!$D$18,"")</f>
        <v/>
      </c>
      <c r="CB20" s="229" t="str">
        <f>IF('Contexto Estrat. Ins'!$D$20&lt;&gt;"",'Contexto Estrat. Ins'!$D$18,"")</f>
        <v/>
      </c>
      <c r="CC20" s="229" t="str">
        <f>IF('Contexto Estrat. Ins'!$D$21&lt;&gt;"",'Contexto Estrat. Ins'!$D$18,"")</f>
        <v/>
      </c>
      <c r="CD20" s="229" t="str">
        <f>IF('Contexto Estrat. Ins'!$D$22&lt;&gt;"",'Contexto Estrat. Ins'!$D$18,"")</f>
        <v/>
      </c>
      <c r="CE20" s="229" t="str">
        <f>IF('Contexto Estrat. Ins'!$D$23&lt;&gt;"",'Contexto Estrat. Ins'!$D$18,"")</f>
        <v/>
      </c>
      <c r="CF20" s="229" t="str">
        <f>IF('Contexto Estrat. Ins'!$D$24&lt;&gt;"",'Contexto Estrat. Ins'!$D$18,"")</f>
        <v/>
      </c>
      <c r="CG20" s="229" t="str">
        <f>IF($D$28='Contexto Estrat. Ins'!$B$19,CA20,IF($D$28='Contexto Estrat. Ins'!$B$20,CB20,IF($D$28='Contexto Estrat. Ins'!$B$21,CC20,IF($D$28='Contexto Estrat. Ins'!$B$22,CD20,IF($D$28='Contexto Estrat. Ins'!$B$23,CE20,IF($D$28='Contexto Estrat. Ins'!$B$24,CF20,""))))))</f>
        <v/>
      </c>
    </row>
    <row r="21" spans="1:85" s="222" customFormat="1" ht="15" customHeight="1">
      <c r="A21" s="225"/>
      <c r="B21" s="226"/>
      <c r="C21" s="226"/>
      <c r="D21" s="664" t="s">
        <v>440</v>
      </c>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227"/>
      <c r="BK21" s="229" t="str">
        <f>IF('Contexto Estrat. Ins'!$E$9&lt;&gt;"",'Contexto Estrat. Ins'!$E$8,"")</f>
        <v/>
      </c>
      <c r="BL21" s="229" t="str">
        <f>IF('Contexto Estrat. Ins'!$E$10&lt;&gt;"",'Contexto Estrat. Ins'!$E$8,"")</f>
        <v/>
      </c>
      <c r="BM21" s="229" t="str">
        <f>IF('Contexto Estrat. Ins'!$E$11&lt;&gt;"",'Contexto Estrat. Ins'!$E$8,"")</f>
        <v/>
      </c>
      <c r="BN21" s="229" t="str">
        <f>IF('Contexto Estrat. Ins'!$E$12&lt;&gt;"",'Contexto Estrat. Ins'!$E$8,"")</f>
        <v/>
      </c>
      <c r="BO21" s="229" t="str">
        <f>IF('Contexto Estrat. Ins'!$E$13&lt;&gt;"",'Contexto Estrat. Ins'!$E$8,"")</f>
        <v/>
      </c>
      <c r="BP21" s="229" t="str">
        <f>IF('Contexto Estrat. Ins'!$E$14&lt;&gt;"",'Contexto Estrat. Ins'!$E$8,"")</f>
        <v/>
      </c>
      <c r="BQ21" s="229" t="str">
        <f>IF($D$28='Contexto Estrat. Ins'!$B$9,BK21,IF($D$28='Contexto Estrat. Ins'!$B$10,BL21,IF($D$28='Contexto Estrat. Ins'!$B$11,BM21,IF($D$28='Contexto Estrat. Ins'!$B$12,BN21,IF($D$28='Contexto Estrat. Ins'!$B$13,BO21,IF($D$28='Contexto Estrat. Ins'!$B$14,BP21,""))))))</f>
        <v/>
      </c>
      <c r="BS21" s="229" t="str">
        <f>IF('Contexto Estrat. Ins'!$E$39&lt;&gt;"",'Contexto Estrat. Ins'!$E$38,"")</f>
        <v/>
      </c>
      <c r="BT21" s="229" t="str">
        <f>IF('Contexto Estrat. Ins'!$E$40&lt;&gt;"",'Contexto Estrat. Ins'!$E$38,"")</f>
        <v/>
      </c>
      <c r="BU21" s="229" t="str">
        <f>IF('Contexto Estrat. Ins'!$E$41&lt;&gt;"",'Contexto Estrat. Ins'!$E$38,"")</f>
        <v/>
      </c>
      <c r="BV21" s="229" t="str">
        <f>IF('Contexto Estrat. Ins'!$E$42&lt;&gt;"",'Contexto Estrat. Ins'!$E$38,"")</f>
        <v/>
      </c>
      <c r="BW21" s="229" t="str">
        <f>IF('Contexto Estrat. Ins'!$E$43&lt;&gt;"",'Contexto Estrat. Ins'!$E$38,"")</f>
        <v/>
      </c>
      <c r="BX21" s="229" t="str">
        <f>IF('Contexto Estrat. Ins'!$E$44&lt;&gt;"",'Contexto Estrat. Ins'!$E$38,"")</f>
        <v/>
      </c>
      <c r="BY21" s="229" t="str">
        <f>IF($D$28='Contexto Estrat. Ins'!$B$39,BS21,IF($D$28='Contexto Estrat. Ins'!$B$40,BT21,IF($D$28='Contexto Estrat. Ins'!$B$41,BU21,IF($D$28='Contexto Estrat. Ins'!$B$42,BV21,IF($D$28='Contexto Estrat. Ins'!$B$43,BW21,IF($D$28='Contexto Estrat. Ins'!$B$44,BX21,""))))))</f>
        <v/>
      </c>
      <c r="CA21" s="229" t="str">
        <f>IF('Contexto Estrat. Ins'!$E$19&lt;&gt;"",'Contexto Estrat. Ins'!$E$18,"")</f>
        <v/>
      </c>
      <c r="CB21" s="229" t="str">
        <f>IF('Contexto Estrat. Ins'!$E$20&lt;&gt;"",'Contexto Estrat. Ins'!$E$18,"")</f>
        <v/>
      </c>
      <c r="CC21" s="229" t="str">
        <f>IF('Contexto Estrat. Ins'!$E$21&lt;&gt;"",'Contexto Estrat. Ins'!$E$18,"")</f>
        <v/>
      </c>
      <c r="CD21" s="229" t="str">
        <f>IF('Contexto Estrat. Ins'!$E$22&lt;&gt;"",'Contexto Estrat. Ins'!$E$18,"")</f>
        <v/>
      </c>
      <c r="CE21" s="229" t="str">
        <f>IF('Contexto Estrat. Ins'!$E$23&lt;&gt;"",'Contexto Estrat. Ins'!$E$18,"")</f>
        <v/>
      </c>
      <c r="CF21" s="229" t="str">
        <f>IF('Contexto Estrat. Ins'!$E$24&lt;&gt;"",'Contexto Estrat. Ins'!$E$18,"")</f>
        <v/>
      </c>
      <c r="CG21" s="229" t="str">
        <f>IF($D$28='Contexto Estrat. Ins'!$B$19,CA21,IF($D$28='Contexto Estrat. Ins'!$B$20,CB21,IF($D$28='Contexto Estrat. Ins'!$B$21,CC21,IF($D$28='Contexto Estrat. Ins'!$B$22,CD21,IF($D$28='Contexto Estrat. Ins'!$B$23,CE21,IF($D$28='Contexto Estrat. Ins'!$B$24,CF21,""))))))</f>
        <v/>
      </c>
    </row>
    <row r="22" spans="1:85" s="222" customFormat="1" ht="15" customHeight="1">
      <c r="A22" s="225"/>
      <c r="B22" s="226"/>
      <c r="C22" s="226"/>
      <c r="D22" s="662" t="str">
        <f>IF(AK12=Datos!$A$6,"Explicación de la oportunidad","Explicación del riesgo")</f>
        <v>Explicación del riesgo</v>
      </c>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234"/>
      <c r="AT22" s="263"/>
      <c r="AU22" s="263"/>
      <c r="AV22" s="263"/>
      <c r="AW22" s="263"/>
      <c r="AX22" s="263"/>
      <c r="AY22" s="669" t="str">
        <f>IF(AK12=Datos!$A$6,"Clase de oportunidad","Clase de riesgo")</f>
        <v>Clase de riesgo</v>
      </c>
      <c r="AZ22" s="669"/>
      <c r="BA22" s="669"/>
      <c r="BB22" s="669"/>
      <c r="BC22" s="669"/>
      <c r="BD22" s="669"/>
      <c r="BE22" s="669"/>
      <c r="BF22" s="669"/>
      <c r="BG22" s="227"/>
      <c r="BK22" s="229" t="str">
        <f>IF('Contexto Estrat. Ins'!$F$9&lt;&gt;"",'Contexto Estrat. Ins'!$F$8,"")</f>
        <v/>
      </c>
      <c r="BL22" s="229" t="str">
        <f>IF('Contexto Estrat. Ins'!$F$10&lt;&gt;"",'Contexto Estrat. Ins'!$F$8,"")</f>
        <v/>
      </c>
      <c r="BM22" s="229" t="str">
        <f>IF('Contexto Estrat. Ins'!$F$11&lt;&gt;"",'Contexto Estrat. Ins'!$F$8,"")</f>
        <v/>
      </c>
      <c r="BN22" s="229" t="str">
        <f>IF('Contexto Estrat. Ins'!$F$12&lt;&gt;"",'Contexto Estrat. Ins'!$F$8,"")</f>
        <v/>
      </c>
      <c r="BO22" s="229" t="str">
        <f>IF('Contexto Estrat. Ins'!$F$13&lt;&gt;"",'Contexto Estrat. Ins'!$F$8,"")</f>
        <v/>
      </c>
      <c r="BP22" s="229" t="str">
        <f>IF('Contexto Estrat. Ins'!$F$14&lt;&gt;"",'Contexto Estrat. Ins'!$F$8,"")</f>
        <v/>
      </c>
      <c r="BQ22" s="229" t="str">
        <f>IF($D$28='Contexto Estrat. Ins'!$B$9,BK22,IF($D$28='Contexto Estrat. Ins'!$B$10,BL22,IF($D$28='Contexto Estrat. Ins'!$B$11,BM22,IF($D$28='Contexto Estrat. Ins'!$B$12,BN22,IF($D$28='Contexto Estrat. Ins'!$B$13,BO22,IF($D$28='Contexto Estrat. Ins'!$B$14,BP22,""))))))</f>
        <v/>
      </c>
      <c r="BS22" s="229" t="str">
        <f>IF('Contexto Estrat. Ins'!$F$39&lt;&gt;"",'Contexto Estrat. Ins'!$F$38,"")</f>
        <v/>
      </c>
      <c r="BT22" s="229" t="str">
        <f>IF('Contexto Estrat. Ins'!$F$40&lt;&gt;"",'Contexto Estrat. Ins'!$F$38,"")</f>
        <v/>
      </c>
      <c r="BU22" s="229" t="str">
        <f>IF('Contexto Estrat. Ins'!$F$41&lt;&gt;"",'Contexto Estrat. Ins'!$F$38,"")</f>
        <v/>
      </c>
      <c r="BV22" s="229" t="str">
        <f>IF('Contexto Estrat. Ins'!$F$42&lt;&gt;"",'Contexto Estrat. Ins'!$F$38,"")</f>
        <v/>
      </c>
      <c r="BW22" s="229" t="str">
        <f>IF('Contexto Estrat. Ins'!$F$43&lt;&gt;"",'Contexto Estrat. Ins'!$F$38,"")</f>
        <v/>
      </c>
      <c r="BX22" s="229" t="str">
        <f>IF('Contexto Estrat. Ins'!$F$44&lt;&gt;"",'Contexto Estrat. Ins'!$F$38,"")</f>
        <v/>
      </c>
      <c r="BY22" s="229" t="str">
        <f>IF($D$28='Contexto Estrat. Ins'!$B$39,BS22,IF($D$28='Contexto Estrat. Ins'!$B$40,BT22,IF($D$28='Contexto Estrat. Ins'!$B$41,BU22,IF($D$28='Contexto Estrat. Ins'!$B$42,BV22,IF($D$28='Contexto Estrat. Ins'!$B$43,BW22,IF($D$28='Contexto Estrat. Ins'!$B$44,BX22,""))))))</f>
        <v/>
      </c>
      <c r="CA22" s="229" t="str">
        <f>IF('Contexto Estrat. Ins'!$F$19&lt;&gt;"",'Contexto Estrat. Ins'!$F$18,"")</f>
        <v/>
      </c>
      <c r="CB22" s="229" t="str">
        <f>IF('Contexto Estrat. Ins'!$F$20&lt;&gt;"",'Contexto Estrat. Ins'!$F$18,"")</f>
        <v/>
      </c>
      <c r="CC22" s="229" t="str">
        <f>IF('Contexto Estrat. Ins'!$F$21&lt;&gt;"",'Contexto Estrat. Ins'!$F$18,"")</f>
        <v/>
      </c>
      <c r="CD22" s="229" t="str">
        <f>IF('Contexto Estrat. Ins'!$F$22&lt;&gt;"",'Contexto Estrat. Ins'!$F$18,"")</f>
        <v/>
      </c>
      <c r="CE22" s="229" t="str">
        <f>IF('Contexto Estrat. Ins'!$F$23&lt;&gt;"",'Contexto Estrat. Ins'!$F$18,"")</f>
        <v/>
      </c>
      <c r="CF22" s="229" t="str">
        <f>IF('Contexto Estrat. Ins'!$F$24&lt;&gt;"",'Contexto Estrat. Ins'!$F$18,"")</f>
        <v/>
      </c>
      <c r="CG22" s="229" t="str">
        <f>IF($D$28='Contexto Estrat. Ins'!$B$19,CA22,IF($D$28='Contexto Estrat. Ins'!$B$20,CB22,IF($D$28='Contexto Estrat. Ins'!$B$21,CC22,IF($D$28='Contexto Estrat. Ins'!$B$22,CD22,IF($D$28='Contexto Estrat. Ins'!$B$23,CE22,IF($D$28='Contexto Estrat. Ins'!$B$24,CF22,""))))))</f>
        <v/>
      </c>
    </row>
    <row r="23" spans="1:85" s="222" customFormat="1" ht="31.15" customHeight="1">
      <c r="A23" s="225"/>
      <c r="B23" s="226"/>
      <c r="C23" s="226"/>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266"/>
      <c r="AX23" s="266"/>
      <c r="AY23" s="671" t="s">
        <v>148</v>
      </c>
      <c r="AZ23" s="671"/>
      <c r="BA23" s="671"/>
      <c r="BB23" s="671"/>
      <c r="BC23" s="671"/>
      <c r="BD23" s="671"/>
      <c r="BE23" s="671"/>
      <c r="BF23" s="671"/>
      <c r="BG23" s="227"/>
      <c r="BK23" s="229" t="str">
        <f>IF('Contexto Estrat. Ins'!$G$9&lt;&gt;"",'Contexto Estrat. Ins'!$G$8,"")</f>
        <v/>
      </c>
      <c r="BL23" s="229" t="str">
        <f>IF('Contexto Estrat. Ins'!$G$10&lt;&gt;"",'Contexto Estrat. Ins'!$G$8,"")</f>
        <v/>
      </c>
      <c r="BM23" s="229" t="str">
        <f>IF('Contexto Estrat. Ins'!$G$11&lt;&gt;"",'Contexto Estrat. Ins'!$G$8,"")</f>
        <v/>
      </c>
      <c r="BN23" s="229" t="str">
        <f>IF('Contexto Estrat. Ins'!$G$12&lt;&gt;"",'Contexto Estrat. Ins'!$G$8,"")</f>
        <v/>
      </c>
      <c r="BO23" s="229" t="str">
        <f>IF('Contexto Estrat. Ins'!$G$13&lt;&gt;"",'Contexto Estrat. Ins'!$G$8,"")</f>
        <v/>
      </c>
      <c r="BP23" s="229" t="str">
        <f>IF('Contexto Estrat. Ins'!$G$14&lt;&gt;"",'Contexto Estrat. Ins'!$G$8,"")</f>
        <v/>
      </c>
      <c r="BQ23" s="229" t="str">
        <f>IF($D$28='Contexto Estrat. Ins'!$B$9,BK23,IF($D$28='Contexto Estrat. Ins'!$B$10,BL23,IF($D$28='Contexto Estrat. Ins'!$B$11,BM23,IF($D$28='Contexto Estrat. Ins'!$B$12,BN23,IF($D$28='Contexto Estrat. Ins'!$B$13,BO23,IF($D$28='Contexto Estrat. Ins'!$B$14,BP23,""))))))</f>
        <v/>
      </c>
      <c r="BS23" s="229" t="str">
        <f>IF('Contexto Estrat. Ins'!$G$39&lt;&gt;"",'Contexto Estrat. Ins'!$G$38,"")</f>
        <v/>
      </c>
      <c r="BT23" s="229" t="str">
        <f>IF('Contexto Estrat. Ins'!$G$40&lt;&gt;"",'Contexto Estrat. Ins'!$G$38,"")</f>
        <v/>
      </c>
      <c r="BU23" s="229" t="str">
        <f>IF('Contexto Estrat. Ins'!$G$41&lt;&gt;"",'Contexto Estrat. Ins'!$G$38,"")</f>
        <v/>
      </c>
      <c r="BV23" s="229" t="str">
        <f>IF('Contexto Estrat. Ins'!$G$42&lt;&gt;"",'Contexto Estrat. Ins'!$G$38,"")</f>
        <v/>
      </c>
      <c r="BW23" s="229" t="str">
        <f>IF('Contexto Estrat. Ins'!$G$43&lt;&gt;"",'Contexto Estrat. Ins'!$G$38,"")</f>
        <v/>
      </c>
      <c r="BX23" s="229" t="str">
        <f>IF('Contexto Estrat. Ins'!$G$44&lt;&gt;"",'Contexto Estrat. Ins'!$G$38,"")</f>
        <v/>
      </c>
      <c r="BY23" s="229" t="str">
        <f>IF($D$28='Contexto Estrat. Ins'!$B$39,BS23,IF($D$28='Contexto Estrat. Ins'!$B$40,BT23,IF($D$28='Contexto Estrat. Ins'!$B$41,BU23,IF($D$28='Contexto Estrat. Ins'!$B$42,BV23,IF($D$28='Contexto Estrat. Ins'!$B$43,BW23,IF($D$28='Contexto Estrat. Ins'!$B$44,BX23,""))))))</f>
        <v/>
      </c>
      <c r="CA23" s="229" t="str">
        <f>IF('Contexto Estrat. Ins'!$G$19&lt;&gt;"",'Contexto Estrat. Ins'!$G$18,"")</f>
        <v/>
      </c>
      <c r="CB23" s="229" t="str">
        <f>IF('Contexto Estrat. Ins'!$G$20&lt;&gt;"",'Contexto Estrat. Ins'!$G$18,"")</f>
        <v/>
      </c>
      <c r="CC23" s="229" t="str">
        <f>IF('Contexto Estrat. Ins'!$G$21&lt;&gt;"",'Contexto Estrat. Ins'!$G$18,"")</f>
        <v/>
      </c>
      <c r="CD23" s="229" t="str">
        <f>IF('Contexto Estrat. Ins'!$G$22&lt;&gt;"",'Contexto Estrat. Ins'!$G$18,"")</f>
        <v/>
      </c>
      <c r="CE23" s="229" t="str">
        <f>IF('Contexto Estrat. Ins'!$G$23&lt;&gt;"",'Contexto Estrat. Ins'!$G$18,"")</f>
        <v/>
      </c>
      <c r="CF23" s="229" t="str">
        <f>IF('Contexto Estrat. Ins'!$G$24&lt;&gt;"",'Contexto Estrat. Ins'!$G$18,"")</f>
        <v/>
      </c>
      <c r="CG23" s="229" t="str">
        <f>IF($D$28='Contexto Estrat. Ins'!$B$19,CA23,IF($D$28='Contexto Estrat. Ins'!$B$20,CB23,IF($D$28='Contexto Estrat. Ins'!$B$21,CC23,IF($D$28='Contexto Estrat. Ins'!$B$22,CD23,IF($D$28='Contexto Estrat. Ins'!$B$23,CE23,IF($D$28='Contexto Estrat. Ins'!$B$24,CF23,""))))))</f>
        <v/>
      </c>
    </row>
    <row r="24" spans="1:85" s="278" customFormat="1" ht="31.15" customHeight="1">
      <c r="A24" s="272"/>
      <c r="B24" s="273"/>
      <c r="C24" s="273"/>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5"/>
      <c r="AX24" s="275"/>
      <c r="AY24" s="276"/>
      <c r="AZ24" s="276"/>
      <c r="BA24" s="276"/>
      <c r="BB24" s="276"/>
      <c r="BC24" s="276"/>
      <c r="BD24" s="276"/>
      <c r="BE24" s="276"/>
      <c r="BF24" s="276"/>
      <c r="BG24" s="277"/>
      <c r="BK24" s="279"/>
      <c r="BL24" s="279"/>
      <c r="BM24" s="279"/>
      <c r="BN24" s="279"/>
      <c r="BO24" s="279"/>
      <c r="BP24" s="279"/>
      <c r="BQ24" s="279"/>
      <c r="BS24" s="279"/>
      <c r="BT24" s="279"/>
      <c r="BU24" s="279"/>
      <c r="BV24" s="279"/>
      <c r="BW24" s="279"/>
      <c r="BX24" s="279"/>
      <c r="BY24" s="279"/>
      <c r="CA24" s="279"/>
      <c r="CB24" s="279"/>
      <c r="CC24" s="279"/>
      <c r="CD24" s="279"/>
      <c r="CE24" s="279"/>
      <c r="CF24" s="279"/>
      <c r="CG24" s="279"/>
    </row>
    <row r="25" spans="1:85" s="222" customFormat="1" ht="31.15" customHeight="1">
      <c r="A25" s="225"/>
      <c r="B25" s="226"/>
      <c r="C25" s="273"/>
      <c r="D25" s="674" t="s">
        <v>435</v>
      </c>
      <c r="E25" s="675"/>
      <c r="F25" s="675"/>
      <c r="G25" s="675"/>
      <c r="H25" s="675"/>
      <c r="I25" s="675"/>
      <c r="J25" s="675"/>
      <c r="K25" s="675"/>
      <c r="L25" s="675"/>
      <c r="M25" s="675"/>
      <c r="N25" s="675"/>
      <c r="O25" s="675"/>
      <c r="P25" s="280" t="s">
        <v>436</v>
      </c>
      <c r="Q25" s="281"/>
      <c r="R25" s="676" t="s">
        <v>437</v>
      </c>
      <c r="S25" s="676"/>
      <c r="T25" s="281"/>
      <c r="U25" s="282"/>
      <c r="V25" s="274"/>
      <c r="W25" s="674" t="s">
        <v>438</v>
      </c>
      <c r="X25" s="675"/>
      <c r="Y25" s="675"/>
      <c r="Z25" s="675"/>
      <c r="AA25" s="675"/>
      <c r="AB25" s="675"/>
      <c r="AC25" s="675"/>
      <c r="AD25" s="271" t="s">
        <v>436</v>
      </c>
      <c r="AE25" s="281"/>
      <c r="AF25" s="271" t="s">
        <v>437</v>
      </c>
      <c r="AG25" s="282"/>
      <c r="AH25" s="234"/>
      <c r="AI25" s="674" t="s">
        <v>439</v>
      </c>
      <c r="AJ25" s="675"/>
      <c r="AK25" s="675"/>
      <c r="AL25" s="675"/>
      <c r="AM25" s="675"/>
      <c r="AN25" s="675"/>
      <c r="AO25" s="675"/>
      <c r="AP25" s="675"/>
      <c r="AQ25" s="675"/>
      <c r="AR25" s="675"/>
      <c r="AS25" s="271" t="s">
        <v>436</v>
      </c>
      <c r="AT25" s="281"/>
      <c r="AU25" s="677" t="s">
        <v>437</v>
      </c>
      <c r="AV25" s="677"/>
      <c r="AW25" s="283"/>
      <c r="AX25" s="284"/>
      <c r="AY25" s="276"/>
      <c r="AZ25" s="276"/>
      <c r="BA25" s="276"/>
      <c r="BB25" s="276"/>
      <c r="BC25" s="276"/>
      <c r="BD25" s="276"/>
      <c r="BE25" s="276"/>
      <c r="BF25" s="276"/>
      <c r="BG25" s="227"/>
      <c r="BK25" s="229"/>
      <c r="BL25" s="229"/>
      <c r="BM25" s="229"/>
      <c r="BN25" s="229"/>
      <c r="BO25" s="229"/>
      <c r="BP25" s="229"/>
      <c r="BQ25" s="229"/>
      <c r="BS25" s="229"/>
      <c r="BT25" s="229"/>
      <c r="BU25" s="229"/>
      <c r="BV25" s="229"/>
      <c r="BW25" s="229"/>
      <c r="BX25" s="229"/>
      <c r="BY25" s="229"/>
      <c r="CA25" s="229"/>
      <c r="CB25" s="229"/>
      <c r="CC25" s="229"/>
      <c r="CD25" s="229"/>
      <c r="CE25" s="229"/>
      <c r="CF25" s="229"/>
      <c r="CG25" s="229"/>
    </row>
    <row r="26" spans="1:85" s="222" customFormat="1" ht="15.6" customHeight="1">
      <c r="A26" s="225"/>
      <c r="B26" s="226"/>
      <c r="C26" s="226"/>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3"/>
      <c r="AT26" s="236"/>
      <c r="AU26" s="236"/>
      <c r="AV26" s="236"/>
      <c r="AW26" s="236"/>
      <c r="AX26" s="236"/>
      <c r="AY26" s="236"/>
      <c r="AZ26" s="236"/>
      <c r="BA26" s="236"/>
      <c r="BB26" s="236"/>
      <c r="BC26" s="226"/>
      <c r="BD26" s="226"/>
      <c r="BE26" s="226"/>
      <c r="BF26" s="226"/>
      <c r="BG26" s="227"/>
      <c r="BK26" s="229" t="str">
        <f>IF('Contexto Estrat. Ins'!$H$9&lt;&gt;"",'Contexto Estrat. Ins'!$H$8,"")</f>
        <v/>
      </c>
      <c r="BL26" s="229" t="str">
        <f>IF('Contexto Estrat. Ins'!$H$10&lt;&gt;"",'Contexto Estrat. Ins'!$H$8,"")</f>
        <v/>
      </c>
      <c r="BM26" s="229" t="str">
        <f>IF('Contexto Estrat. Ins'!$H$11&lt;&gt;"",'Contexto Estrat. Ins'!$H$8,"")</f>
        <v/>
      </c>
      <c r="BN26" s="229" t="str">
        <f>IF('Contexto Estrat. Ins'!$H$12&lt;&gt;"",'Contexto Estrat. Ins'!$H$8,"")</f>
        <v/>
      </c>
      <c r="BO26" s="229" t="str">
        <f>IF('Contexto Estrat. Ins'!$H$13&lt;&gt;"",'Contexto Estrat. Ins'!$H$8,"")</f>
        <v/>
      </c>
      <c r="BP26" s="229" t="str">
        <f>IF('Contexto Estrat. Ins'!$H$14&lt;&gt;"",'Contexto Estrat. Ins'!$H$8,"")</f>
        <v/>
      </c>
      <c r="BQ26" s="229" t="str">
        <f>IF($D$28='Contexto Estrat. Ins'!$B$9,BK26,IF($D$28='Contexto Estrat. Ins'!$B$10,BL26,IF($D$28='Contexto Estrat. Ins'!$B$11,BM26,IF($D$28='Contexto Estrat. Ins'!$B$12,BN26,IF($D$28='Contexto Estrat. Ins'!$B$13,BO26,IF($D$28='Contexto Estrat. Ins'!$B$14,BP26,""))))))</f>
        <v/>
      </c>
      <c r="BS26" s="229" t="str">
        <f>IF('Contexto Estrat. Ins'!$H$39&lt;&gt;"",'Contexto Estrat. Ins'!$H$38,"")</f>
        <v/>
      </c>
      <c r="BT26" s="229" t="str">
        <f>IF('Contexto Estrat. Ins'!$H$40&lt;&gt;"",'Contexto Estrat. Ins'!$H$38,"")</f>
        <v/>
      </c>
      <c r="BU26" s="229" t="str">
        <f>IF('Contexto Estrat. Ins'!$H$41&lt;&gt;"",'Contexto Estrat. Ins'!$H$38,"")</f>
        <v/>
      </c>
      <c r="BV26" s="229" t="str">
        <f>IF('Contexto Estrat. Ins'!$H$42&lt;&gt;"",'Contexto Estrat. Ins'!$H$38,"")</f>
        <v/>
      </c>
      <c r="BW26" s="229" t="str">
        <f>IF('Contexto Estrat. Ins'!$H$43&lt;&gt;"",'Contexto Estrat. Ins'!$H$38,"")</f>
        <v/>
      </c>
      <c r="BX26" s="229" t="str">
        <f>IF('Contexto Estrat. Ins'!$H$44&lt;&gt;"",'Contexto Estrat. Ins'!$H$38,"")</f>
        <v/>
      </c>
      <c r="BY26" s="229" t="str">
        <f>IF($D$28='Contexto Estrat. Ins'!$B$39,BS26,IF($D$28='Contexto Estrat. Ins'!$B$40,BT26,IF($D$28='Contexto Estrat. Ins'!$B$41,BU26,IF($D$28='Contexto Estrat. Ins'!$B$42,BV26,IF($D$28='Contexto Estrat. Ins'!$B$43,BW26,IF($D$28='Contexto Estrat. Ins'!$B$44,BX26,""))))))</f>
        <v/>
      </c>
      <c r="CA26" s="229" t="str">
        <f>IF('Contexto Estrat. Ins'!$H$19&lt;&gt;"",'Contexto Estrat. Ins'!$H$18,"")</f>
        <v/>
      </c>
      <c r="CB26" s="229" t="str">
        <f>IF('Contexto Estrat. Ins'!$H$20&lt;&gt;"",'Contexto Estrat. Ins'!$H$18,"")</f>
        <v/>
      </c>
      <c r="CC26" s="229" t="str">
        <f>IF('Contexto Estrat. Ins'!$H$21&lt;&gt;"",'Contexto Estrat. Ins'!$H$18,"")</f>
        <v/>
      </c>
      <c r="CD26" s="229" t="str">
        <f>IF('Contexto Estrat. Ins'!$H$22&lt;&gt;"",'Contexto Estrat. Ins'!$H$18,"")</f>
        <v/>
      </c>
      <c r="CE26" s="229" t="str">
        <f>IF('Contexto Estrat. Ins'!$H$23&lt;&gt;"",'Contexto Estrat. Ins'!$H$18,"")</f>
        <v/>
      </c>
      <c r="CF26" s="229" t="str">
        <f>IF('Contexto Estrat. Ins'!$H$24&lt;&gt;"",'Contexto Estrat. Ins'!$H$18,"")</f>
        <v/>
      </c>
      <c r="CG26" s="229" t="str">
        <f>IF($D$28='Contexto Estrat. Ins'!$B$19,CA26,IF($D$28='Contexto Estrat. Ins'!$B$20,CB26,IF($D$28='Contexto Estrat. Ins'!$B$21,CC26,IF($D$28='Contexto Estrat. Ins'!$B$22,CD26,IF($D$28='Contexto Estrat. Ins'!$B$23,CE26,IF($D$28='Contexto Estrat. Ins'!$B$24,CF26,""))))))</f>
        <v/>
      </c>
    </row>
    <row r="27" spans="1:85" s="222" customFormat="1" ht="34.9" customHeight="1">
      <c r="A27" s="225"/>
      <c r="B27" s="226"/>
      <c r="C27" s="226"/>
      <c r="D27" s="672" t="str">
        <f>IF(OR(AK12=Datos!A2,AK12=Datos!A4,AK12=Datos!A5),"Seleccione los Trámites y OPA's posiblemente afectados",IF(AK12=Datos!A3,"Seleccione los Objetivos Estratégicos posiblemente afectados, inciando por el directamente relacionado",IF(AK12=Datos!A6,"Seleccione los Objetivos Estratégicos posiblemente favorecidos, iniciando por el directamente relacionado","")))</f>
        <v>Seleccione los Trámites y OPA's posiblemente afectados</v>
      </c>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234"/>
      <c r="AD27" s="460" t="str">
        <f>IF(OR(AK12=Datos!A2,AK12=Datos!A3,AK12=Datos!A4,AK12=Datos!A5),"Seleccione o mencione otros procesos del SIG posiblemente afectados",IF(AK12=Datos!A6,"Seleccione o mencione otros procesos del SIG posiblemente favorecidos",""))</f>
        <v>Seleccione o mencione otros procesos del SIG posiblemente afectados</v>
      </c>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227"/>
      <c r="BK27" s="229" t="str">
        <f>IF('Contexto Estrat. Ins'!$I$9&lt;&gt;"",'Contexto Estrat. Ins'!$I$8,"")</f>
        <v/>
      </c>
      <c r="BL27" s="229" t="str">
        <f>IF('Contexto Estrat. Ins'!$I$10&lt;&gt;"",'Contexto Estrat. Ins'!$I$8,"")</f>
        <v/>
      </c>
      <c r="BM27" s="229" t="str">
        <f>IF('Contexto Estrat. Ins'!$I$11&lt;&gt;"",'Contexto Estrat. Ins'!$I$8,"")</f>
        <v/>
      </c>
      <c r="BN27" s="229" t="str">
        <f>IF('Contexto Estrat. Ins'!$I$12&lt;&gt;"",'Contexto Estrat. Ins'!$I$8,"")</f>
        <v/>
      </c>
      <c r="BO27" s="229" t="str">
        <f>IF('Contexto Estrat. Ins'!$I$13&lt;&gt;"",'Contexto Estrat. Ins'!$I$8,"")</f>
        <v/>
      </c>
      <c r="BP27" s="229" t="str">
        <f>IF('Contexto Estrat. Ins'!$I$14&lt;&gt;"",'Contexto Estrat. Ins'!$I$8,"")</f>
        <v/>
      </c>
      <c r="BQ27" s="229" t="str">
        <f>IF($D$28='Contexto Estrat. Ins'!$B$9,BK27,IF($D$28='Contexto Estrat. Ins'!$B$10,BL27,IF($D$28='Contexto Estrat. Ins'!$B$11,BM27,IF($D$28='Contexto Estrat. Ins'!$B$12,BN27,IF($D$28='Contexto Estrat. Ins'!$B$13,BO27,IF($D$28='Contexto Estrat. Ins'!$B$14,BP27,""))))))</f>
        <v/>
      </c>
      <c r="BS27" s="229" t="str">
        <f>IF('Contexto Estrat. Ins'!$I$39&lt;&gt;"",'Contexto Estrat. Ins'!$I$38,"")</f>
        <v/>
      </c>
      <c r="BT27" s="229" t="str">
        <f>IF('Contexto Estrat. Ins'!$I$40&lt;&gt;"",'Contexto Estrat. Ins'!$I$38,"")</f>
        <v/>
      </c>
      <c r="BU27" s="229" t="str">
        <f>IF('Contexto Estrat. Ins'!$I$41&lt;&gt;"",'Contexto Estrat. Ins'!$I$38,"")</f>
        <v/>
      </c>
      <c r="BV27" s="229" t="str">
        <f>IF('Contexto Estrat. Ins'!$I$42&lt;&gt;"",'Contexto Estrat. Ins'!$I$38,"")</f>
        <v/>
      </c>
      <c r="BW27" s="229" t="str">
        <f>IF('Contexto Estrat. Ins'!$I$43&lt;&gt;"",'Contexto Estrat. Ins'!$I$38,"")</f>
        <v/>
      </c>
      <c r="BX27" s="229" t="str">
        <f>IF('Contexto Estrat. Ins'!$I$44&lt;&gt;"",'Contexto Estrat. Ins'!$I$38,"")</f>
        <v/>
      </c>
      <c r="BY27" s="229" t="str">
        <f>IF($D$28='Contexto Estrat. Ins'!$B$39,BS27,IF($D$28='Contexto Estrat. Ins'!$B$40,BT27,IF($D$28='Contexto Estrat. Ins'!$B$41,BU27,IF($D$28='Contexto Estrat. Ins'!$B$42,BV27,IF($D$28='Contexto Estrat. Ins'!$B$43,BW27,IF($D$28='Contexto Estrat. Ins'!$B$44,BX27,""))))))</f>
        <v/>
      </c>
      <c r="CA27" s="229" t="str">
        <f>IF('Contexto Estrat. Ins'!$I$19&lt;&gt;"",'Contexto Estrat. Ins'!$I$18,"")</f>
        <v/>
      </c>
      <c r="CB27" s="229" t="str">
        <f>IF('Contexto Estrat. Ins'!$I$20&lt;&gt;"",'Contexto Estrat. Ins'!$I$18,"")</f>
        <v/>
      </c>
      <c r="CC27" s="229" t="str">
        <f>IF('Contexto Estrat. Ins'!$I$21&lt;&gt;"",'Contexto Estrat. Ins'!$I$18,"")</f>
        <v/>
      </c>
      <c r="CD27" s="229" t="str">
        <f>IF('Contexto Estrat. Ins'!$I$22&lt;&gt;"",'Contexto Estrat. Ins'!$I$18,"")</f>
        <v/>
      </c>
      <c r="CE27" s="229" t="str">
        <f>IF('Contexto Estrat. Ins'!$I$23&lt;&gt;"",'Contexto Estrat. Ins'!$I$18,"")</f>
        <v/>
      </c>
      <c r="CF27" s="229" t="str">
        <f>IF('Contexto Estrat. Ins'!$I$24&lt;&gt;"",'Contexto Estrat. Ins'!$I$18,"")</f>
        <v/>
      </c>
      <c r="CG27" s="229" t="str">
        <f>IF($D$28='Contexto Estrat. Ins'!$B$19,CA27,IF($D$28='Contexto Estrat. Ins'!$B$20,CB27,IF($D$28='Contexto Estrat. Ins'!$B$21,CC27,IF($D$28='Contexto Estrat. Ins'!$B$22,CD27,IF($D$28='Contexto Estrat. Ins'!$B$23,CE27,IF($D$28='Contexto Estrat. Ins'!$B$24,CF27,""))))))</f>
        <v/>
      </c>
    </row>
    <row r="28" spans="1:85" s="222" customFormat="1" ht="31.15" customHeight="1">
      <c r="A28" s="225"/>
      <c r="B28" s="226"/>
      <c r="C28" s="226"/>
      <c r="D28" s="665"/>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7"/>
      <c r="AC28" s="237"/>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8"/>
      <c r="BB28" s="668"/>
      <c r="BC28" s="668"/>
      <c r="BD28" s="668"/>
      <c r="BE28" s="668"/>
      <c r="BF28" s="668"/>
      <c r="BG28" s="227"/>
      <c r="BK28" s="229" t="str">
        <f>IF('Contexto Estrat. Ins'!$J$9&lt;&gt;"",'Contexto Estrat. Ins'!$J$8,"")</f>
        <v/>
      </c>
      <c r="BL28" s="229" t="str">
        <f>IF('Contexto Estrat. Ins'!$J$10&lt;&gt;"",'Contexto Estrat. Ins'!$J$8,"")</f>
        <v/>
      </c>
      <c r="BM28" s="229" t="str">
        <f>IF('Contexto Estrat. Ins'!$J$11&lt;&gt;"",'Contexto Estrat. Ins'!$J$8,"")</f>
        <v/>
      </c>
      <c r="BN28" s="229" t="str">
        <f>IF('Contexto Estrat. Ins'!$J$12&lt;&gt;"",'Contexto Estrat. Ins'!$J$8,"")</f>
        <v/>
      </c>
      <c r="BO28" s="229" t="str">
        <f>IF('Contexto Estrat. Ins'!$J$13&lt;&gt;"",'Contexto Estrat. Ins'!$J$8,"")</f>
        <v/>
      </c>
      <c r="BP28" s="229" t="str">
        <f>IF('Contexto Estrat. Ins'!$J$14&lt;&gt;"",'Contexto Estrat. Ins'!$J$8,"")</f>
        <v/>
      </c>
      <c r="BQ28" s="229" t="str">
        <f>IF($D$28='Contexto Estrat. Ins'!$B$9,BK28,IF($D$28='Contexto Estrat. Ins'!$B$10,BL28,IF($D$28='Contexto Estrat. Ins'!$B$11,BM28,IF($D$28='Contexto Estrat. Ins'!$B$12,BN28,IF($D$28='Contexto Estrat. Ins'!$B$13,BO28,IF($D$28='Contexto Estrat. Ins'!$B$14,BP28,""))))))</f>
        <v/>
      </c>
      <c r="BS28" s="229" t="str">
        <f>IF('Contexto Estrat. Ins'!$J$39&lt;&gt;"",'Contexto Estrat. Ins'!$J$38,"")</f>
        <v/>
      </c>
      <c r="BT28" s="229" t="str">
        <f>IF('Contexto Estrat. Ins'!$J$40&lt;&gt;"",'Contexto Estrat. Ins'!$J$38,"")</f>
        <v/>
      </c>
      <c r="BU28" s="229" t="str">
        <f>IF('Contexto Estrat. Ins'!$J$41&lt;&gt;"",'Contexto Estrat. Ins'!$J$38,"")</f>
        <v/>
      </c>
      <c r="BV28" s="229" t="str">
        <f>IF('Contexto Estrat. Ins'!$J$42&lt;&gt;"",'Contexto Estrat. Ins'!$J$38,"")</f>
        <v/>
      </c>
      <c r="BW28" s="229" t="str">
        <f>IF('Contexto Estrat. Ins'!$J$43&lt;&gt;"",'Contexto Estrat. Ins'!$J$38,"")</f>
        <v/>
      </c>
      <c r="BX28" s="229" t="str">
        <f>IF('Contexto Estrat. Ins'!$J$44&lt;&gt;"",'Contexto Estrat. Ins'!$J$38,"")</f>
        <v/>
      </c>
      <c r="BY28" s="229" t="str">
        <f>IF($D$28='Contexto Estrat. Ins'!$B$39,BS28,IF($D$28='Contexto Estrat. Ins'!$B$40,BT28,IF($D$28='Contexto Estrat. Ins'!$B$41,BU28,IF($D$28='Contexto Estrat. Ins'!$B$42,BV28,IF($D$28='Contexto Estrat. Ins'!$B$43,BW28,IF($D$28='Contexto Estrat. Ins'!$B$44,BX28,""))))))</f>
        <v/>
      </c>
      <c r="CA28" s="229" t="str">
        <f>IF('Contexto Estrat. Ins'!$J$19&lt;&gt;"",'Contexto Estrat. Ins'!$J$18,"")</f>
        <v/>
      </c>
      <c r="CB28" s="229" t="str">
        <f>IF('Contexto Estrat. Ins'!$J$20&lt;&gt;"",'Contexto Estrat. Ins'!$J$18,"")</f>
        <v/>
      </c>
      <c r="CC28" s="229" t="str">
        <f>IF('Contexto Estrat. Ins'!$J$21&lt;&gt;"",'Contexto Estrat. Ins'!$J$18,"")</f>
        <v/>
      </c>
      <c r="CD28" s="229" t="str">
        <f>IF('Contexto Estrat. Ins'!$J$22&lt;&gt;"",'Contexto Estrat. Ins'!$J$18,"")</f>
        <v/>
      </c>
      <c r="CE28" s="229" t="str">
        <f>IF('Contexto Estrat. Ins'!$J$23&lt;&gt;"",'Contexto Estrat. Ins'!$J$18,"")</f>
        <v/>
      </c>
      <c r="CF28" s="229" t="str">
        <f>IF('Contexto Estrat. Ins'!$J$24&lt;&gt;"",'Contexto Estrat. Ins'!$J$18,"")</f>
        <v/>
      </c>
      <c r="CG28" s="229" t="str">
        <f>IF($D$28='Contexto Estrat. Ins'!$B$19,CA28,IF($D$28='Contexto Estrat. Ins'!$B$20,CB28,IF($D$28='Contexto Estrat. Ins'!$B$21,CC28,IF($D$28='Contexto Estrat. Ins'!$B$22,CD28,IF($D$28='Contexto Estrat. Ins'!$B$23,CE28,IF($D$28='Contexto Estrat. Ins'!$B$24,CF28,""))))))</f>
        <v/>
      </c>
    </row>
    <row r="29" spans="1:85" s="222" customFormat="1" ht="31.15" customHeight="1">
      <c r="A29" s="225"/>
      <c r="B29" s="226"/>
      <c r="C29" s="226"/>
      <c r="D29" s="665"/>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7"/>
      <c r="AC29" s="237"/>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c r="BA29" s="668"/>
      <c r="BB29" s="668"/>
      <c r="BC29" s="668"/>
      <c r="BD29" s="668"/>
      <c r="BE29" s="668"/>
      <c r="BF29" s="668"/>
      <c r="BG29" s="227"/>
      <c r="BK29" s="229" t="str">
        <f>IF('Contexto Estrat. Ins'!$K$9&lt;&gt;"",'Contexto Estrat. Ins'!$K$8,"")</f>
        <v/>
      </c>
      <c r="BL29" s="229" t="str">
        <f>IF('Contexto Estrat. Ins'!$K$10&lt;&gt;"",'Contexto Estrat. Ins'!$K$8,"")</f>
        <v/>
      </c>
      <c r="BM29" s="229" t="str">
        <f>IF('Contexto Estrat. Ins'!$K$11&lt;&gt;"",'Contexto Estrat. Ins'!$K$8,"")</f>
        <v/>
      </c>
      <c r="BN29" s="229" t="str">
        <f>IF('Contexto Estrat. Ins'!$K$12&lt;&gt;"",'Contexto Estrat. Ins'!$K$8,"")</f>
        <v/>
      </c>
      <c r="BO29" s="229" t="str">
        <f>IF('Contexto Estrat. Ins'!$K$13&lt;&gt;"",'Contexto Estrat. Ins'!$K$8,"")</f>
        <v/>
      </c>
      <c r="BP29" s="229" t="str">
        <f>IF('Contexto Estrat. Ins'!$K$14&lt;&gt;"",'Contexto Estrat. Ins'!$K$8,"")</f>
        <v/>
      </c>
      <c r="BQ29" s="229" t="str">
        <f>IF($D$28='Contexto Estrat. Ins'!$B$9,BK29,IF($D$28='Contexto Estrat. Ins'!$B$10,BL29,IF($D$28='Contexto Estrat. Ins'!$B$11,BM29,IF($D$28='Contexto Estrat. Ins'!$B$12,BN29,IF($D$28='Contexto Estrat. Ins'!$B$13,BO29,IF($D$28='Contexto Estrat. Ins'!$B$14,BP29,""))))))</f>
        <v/>
      </c>
      <c r="BS29" s="229" t="str">
        <f>IF('Contexto Estrat. Ins'!$K$39&lt;&gt;"",'Contexto Estrat. Ins'!$K$38,"")</f>
        <v/>
      </c>
      <c r="BT29" s="229" t="str">
        <f>IF('Contexto Estrat. Ins'!$K$40&lt;&gt;"",'Contexto Estrat. Ins'!$K$38,"")</f>
        <v/>
      </c>
      <c r="BU29" s="229" t="str">
        <f>IF('Contexto Estrat. Ins'!$K$41&lt;&gt;"",'Contexto Estrat. Ins'!$K$38,"")</f>
        <v/>
      </c>
      <c r="BV29" s="229" t="str">
        <f>IF('Contexto Estrat. Ins'!$K$42&lt;&gt;"",'Contexto Estrat. Ins'!$K$38,"")</f>
        <v/>
      </c>
      <c r="BW29" s="229" t="str">
        <f>IF('Contexto Estrat. Ins'!$K$43&lt;&gt;"",'Contexto Estrat. Ins'!$K$38,"")</f>
        <v/>
      </c>
      <c r="BX29" s="229" t="str">
        <f>IF('Contexto Estrat. Ins'!$K$44&lt;&gt;"",'Contexto Estrat. Ins'!$K$38,"")</f>
        <v/>
      </c>
      <c r="BY29" s="229" t="str">
        <f>IF($D$28='Contexto Estrat. Ins'!$B$39,BS29,IF($D$28='Contexto Estrat. Ins'!$B$40,BT29,IF($D$28='Contexto Estrat. Ins'!$B$41,BU29,IF($D$28='Contexto Estrat. Ins'!$B$42,BV29,IF($D$28='Contexto Estrat. Ins'!$B$43,BW29,IF($D$28='Contexto Estrat. Ins'!$B$44,BX29,""))))))</f>
        <v/>
      </c>
      <c r="CA29" s="229" t="str">
        <f>IF('Contexto Estrat. Ins'!$K$19&lt;&gt;"",'Contexto Estrat. Ins'!$K$18,"")</f>
        <v/>
      </c>
      <c r="CB29" s="229" t="str">
        <f>IF('Contexto Estrat. Ins'!$K$20&lt;&gt;"",'Contexto Estrat. Ins'!$K$18,"")</f>
        <v/>
      </c>
      <c r="CC29" s="229" t="str">
        <f>IF('Contexto Estrat. Ins'!$K$21&lt;&gt;"",'Contexto Estrat. Ins'!$K$18,"")</f>
        <v/>
      </c>
      <c r="CD29" s="229" t="str">
        <f>IF('Contexto Estrat. Ins'!$K$22&lt;&gt;"",'Contexto Estrat. Ins'!$K$18,"")</f>
        <v/>
      </c>
      <c r="CE29" s="229" t="str">
        <f>IF('Contexto Estrat. Ins'!$K$23&lt;&gt;"",'Contexto Estrat. Ins'!$K$18,"")</f>
        <v/>
      </c>
      <c r="CF29" s="229" t="str">
        <f>IF('Contexto Estrat. Ins'!$K$24&lt;&gt;"",'Contexto Estrat. Ins'!$K$18,"")</f>
        <v/>
      </c>
      <c r="CG29" s="229" t="str">
        <f>IF($D$28='Contexto Estrat. Ins'!$B$19,CA29,IF($D$28='Contexto Estrat. Ins'!$B$20,CB29,IF($D$28='Contexto Estrat. Ins'!$B$21,CC29,IF($D$28='Contexto Estrat. Ins'!$B$22,CD29,IF($D$28='Contexto Estrat. Ins'!$B$23,CE29,IF($D$28='Contexto Estrat. Ins'!$B$24,CF29,""))))))</f>
        <v/>
      </c>
    </row>
    <row r="30" spans="1:85" s="222" customFormat="1" ht="31.15" customHeight="1">
      <c r="A30" s="225"/>
      <c r="B30" s="226"/>
      <c r="C30" s="226"/>
      <c r="D30" s="665"/>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7"/>
      <c r="AC30" s="237"/>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8"/>
      <c r="BB30" s="668"/>
      <c r="BC30" s="668"/>
      <c r="BD30" s="668"/>
      <c r="BE30" s="668"/>
      <c r="BF30" s="668"/>
      <c r="BG30" s="227"/>
      <c r="BK30" s="229" t="str">
        <f>IF('Contexto Estrat. Ins'!$L$9&lt;&gt;"",'Contexto Estrat. Ins'!$L$8,"")</f>
        <v/>
      </c>
      <c r="BL30" s="229" t="str">
        <f>IF('Contexto Estrat. Ins'!$L$10&lt;&gt;"",'Contexto Estrat. Ins'!$L$8,"")</f>
        <v/>
      </c>
      <c r="BM30" s="229" t="str">
        <f>IF('Contexto Estrat. Ins'!$L$11&lt;&gt;"",'Contexto Estrat. Ins'!$L$8,"")</f>
        <v/>
      </c>
      <c r="BN30" s="229" t="str">
        <f>IF('Contexto Estrat. Ins'!$L$12&lt;&gt;"",'Contexto Estrat. Ins'!$L$8,"")</f>
        <v/>
      </c>
      <c r="BO30" s="229" t="str">
        <f>IF('Contexto Estrat. Ins'!$L$13&lt;&gt;"",'Contexto Estrat. Ins'!$L$8,"")</f>
        <v/>
      </c>
      <c r="BP30" s="229" t="str">
        <f>IF('Contexto Estrat. Ins'!$L$14&lt;&gt;"",'Contexto Estrat. Ins'!$L$8,"")</f>
        <v/>
      </c>
      <c r="BQ30" s="229" t="str">
        <f>IF($D$28='Contexto Estrat. Ins'!$B$9,BK30,IF($D$28='Contexto Estrat. Ins'!$B$10,BL30,IF($D$28='Contexto Estrat. Ins'!$B$11,BM30,IF($D$28='Contexto Estrat. Ins'!$B$12,BN30,IF($D$28='Contexto Estrat. Ins'!$B$13,BO30,IF($D$28='Contexto Estrat. Ins'!$B$14,BP30,""))))))</f>
        <v/>
      </c>
      <c r="BS30" s="229" t="str">
        <f>IF('Contexto Estrat. Ins'!$L$39&lt;&gt;"",'Contexto Estrat. Ins'!$L$38,"")</f>
        <v/>
      </c>
      <c r="BT30" s="229" t="str">
        <f>IF('Contexto Estrat. Ins'!$L$40&lt;&gt;"",'Contexto Estrat. Ins'!$L$38,"")</f>
        <v/>
      </c>
      <c r="BU30" s="229" t="str">
        <f>IF('Contexto Estrat. Ins'!$L$41&lt;&gt;"",'Contexto Estrat. Ins'!$L$38,"")</f>
        <v/>
      </c>
      <c r="BV30" s="229" t="str">
        <f>IF('Contexto Estrat. Ins'!$L$42&lt;&gt;"",'Contexto Estrat. Ins'!$L$38,"")</f>
        <v/>
      </c>
      <c r="BW30" s="229" t="str">
        <f>IF('Contexto Estrat. Ins'!$L$43&lt;&gt;"",'Contexto Estrat. Ins'!$L$38,"")</f>
        <v/>
      </c>
      <c r="BX30" s="229" t="str">
        <f>IF('Contexto Estrat. Ins'!$L$44&lt;&gt;"",'Contexto Estrat. Ins'!$L$38,"")</f>
        <v/>
      </c>
      <c r="BY30" s="229" t="str">
        <f>IF($D$28='Contexto Estrat. Ins'!$B$39,BS30,IF($D$28='Contexto Estrat. Ins'!$B$40,BT30,IF($D$28='Contexto Estrat. Ins'!$B$41,BU30,IF($D$28='Contexto Estrat. Ins'!$B$42,BV30,IF($D$28='Contexto Estrat. Ins'!$B$43,BW30,IF($D$28='Contexto Estrat. Ins'!$B$44,BX30,""))))))</f>
        <v/>
      </c>
      <c r="CA30" s="229" t="str">
        <f>IF('Contexto Estrat. Ins'!$L$19&lt;&gt;"",'Contexto Estrat. Ins'!$L$18,"")</f>
        <v/>
      </c>
      <c r="CB30" s="229" t="str">
        <f>IF('Contexto Estrat. Ins'!$L$20&lt;&gt;"",'Contexto Estrat. Ins'!$L$18,"")</f>
        <v/>
      </c>
      <c r="CC30" s="229" t="str">
        <f>IF('Contexto Estrat. Ins'!$L$21&lt;&gt;"",'Contexto Estrat. Ins'!$L$18,"")</f>
        <v/>
      </c>
      <c r="CD30" s="229" t="str">
        <f>IF('Contexto Estrat. Ins'!$L$22&lt;&gt;"",'Contexto Estrat. Ins'!$L$18,"")</f>
        <v/>
      </c>
      <c r="CE30" s="229" t="str">
        <f>IF('Contexto Estrat. Ins'!$L$23&lt;&gt;"",'Contexto Estrat. Ins'!$L$18,"")</f>
        <v/>
      </c>
      <c r="CF30" s="229" t="str">
        <f>IF('Contexto Estrat. Ins'!$L$24&lt;&gt;"",'Contexto Estrat. Ins'!$L$18,"")</f>
        <v/>
      </c>
      <c r="CG30" s="229" t="str">
        <f>IF($D$28='Contexto Estrat. Ins'!$B$19,CA30,IF($D$28='Contexto Estrat. Ins'!$B$20,CB30,IF($D$28='Contexto Estrat. Ins'!$B$21,CC30,IF($D$28='Contexto Estrat. Ins'!$B$22,CD30,IF($D$28='Contexto Estrat. Ins'!$B$23,CE30,IF($D$28='Contexto Estrat. Ins'!$B$24,CF30,""))))))</f>
        <v/>
      </c>
    </row>
    <row r="31" spans="1:85" s="222" customFormat="1" ht="31.15" customHeight="1">
      <c r="A31" s="225"/>
      <c r="B31" s="226"/>
      <c r="C31" s="226"/>
      <c r="D31" s="665"/>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7"/>
      <c r="AC31" s="237"/>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227"/>
      <c r="BK31" s="229" t="str">
        <f>IF('Contexto Estrat. Ins'!$M$9&lt;&gt;"",'Contexto Estrat. Ins'!$M$8,"")</f>
        <v/>
      </c>
      <c r="BL31" s="229" t="str">
        <f>IF('Contexto Estrat. Ins'!$M$10&lt;&gt;"",'Contexto Estrat. Ins'!$M$8,"")</f>
        <v/>
      </c>
      <c r="BM31" s="229" t="str">
        <f>IF('Contexto Estrat. Ins'!$M$11&lt;&gt;"",'Contexto Estrat. Ins'!$M$8,"")</f>
        <v/>
      </c>
      <c r="BN31" s="229" t="str">
        <f>IF('Contexto Estrat. Ins'!$M$12&lt;&gt;"",'Contexto Estrat. Ins'!$M$8,"")</f>
        <v/>
      </c>
      <c r="BO31" s="229" t="str">
        <f>IF('Contexto Estrat. Ins'!$M$13&lt;&gt;"",'Contexto Estrat. Ins'!$M$8,"")</f>
        <v/>
      </c>
      <c r="BP31" s="229" t="str">
        <f>IF('Contexto Estrat. Ins'!$M$14&lt;&gt;"",'Contexto Estrat. Ins'!$M$8,"")</f>
        <v/>
      </c>
      <c r="BQ31" s="229" t="str">
        <f>IF($D$28='Contexto Estrat. Ins'!$B$9,BK31,IF($D$28='Contexto Estrat. Ins'!$B$10,BL31,IF($D$28='Contexto Estrat. Ins'!$B$11,BM31,IF($D$28='Contexto Estrat. Ins'!$B$12,BN31,IF($D$28='Contexto Estrat. Ins'!$B$13,BO31,IF($D$28='Contexto Estrat. Ins'!$B$14,BP31,""))))))</f>
        <v/>
      </c>
      <c r="BS31" s="229" t="str">
        <f>IF('Contexto Estrat. Ins'!$M$39&lt;&gt;"",'Contexto Estrat. Ins'!$M$38,"")</f>
        <v/>
      </c>
      <c r="BT31" s="229" t="str">
        <f>IF('Contexto Estrat. Ins'!$M$40&lt;&gt;"",'Contexto Estrat. Ins'!$M$38,"")</f>
        <v/>
      </c>
      <c r="BU31" s="229" t="str">
        <f>IF('Contexto Estrat. Ins'!$M$41&lt;&gt;"",'Contexto Estrat. Ins'!$M$38,"")</f>
        <v/>
      </c>
      <c r="BV31" s="229" t="str">
        <f>IF('Contexto Estrat. Ins'!$M$42&lt;&gt;"",'Contexto Estrat. Ins'!$M$38,"")</f>
        <v/>
      </c>
      <c r="BW31" s="229" t="str">
        <f>IF('Contexto Estrat. Ins'!$M$43&lt;&gt;"",'Contexto Estrat. Ins'!$M$38,"")</f>
        <v/>
      </c>
      <c r="BX31" s="229" t="str">
        <f>IF('Contexto Estrat. Ins'!$M$44&lt;&gt;"",'Contexto Estrat. Ins'!$M$38,"")</f>
        <v/>
      </c>
      <c r="BY31" s="229" t="str">
        <f>IF($D$28='Contexto Estrat. Ins'!$B$39,BS31,IF($D$28='Contexto Estrat. Ins'!$B$40,BT31,IF($D$28='Contexto Estrat. Ins'!$B$41,BU31,IF($D$28='Contexto Estrat. Ins'!$B$42,BV31,IF($D$28='Contexto Estrat. Ins'!$B$43,BW31,IF($D$28='Contexto Estrat. Ins'!$B$44,BX31,""))))))</f>
        <v/>
      </c>
      <c r="CA31" s="229" t="str">
        <f>IF('Contexto Estrat. Ins'!$M$19&lt;&gt;"",'Contexto Estrat. Ins'!$M$18,"")</f>
        <v/>
      </c>
      <c r="CB31" s="229" t="str">
        <f>IF('Contexto Estrat. Ins'!$M$20&lt;&gt;"",'Contexto Estrat. Ins'!$M$18,"")</f>
        <v/>
      </c>
      <c r="CC31" s="229" t="str">
        <f>IF('Contexto Estrat. Ins'!$M$21&lt;&gt;"",'Contexto Estrat. Ins'!$M$18,"")</f>
        <v/>
      </c>
      <c r="CD31" s="229" t="str">
        <f>IF('Contexto Estrat. Ins'!$M$22&lt;&gt;"",'Contexto Estrat. Ins'!$M$18,"")</f>
        <v/>
      </c>
      <c r="CE31" s="229" t="str">
        <f>IF('Contexto Estrat. Ins'!$M$23&lt;&gt;"",'Contexto Estrat. Ins'!$M$18,"")</f>
        <v/>
      </c>
      <c r="CF31" s="229" t="str">
        <f>IF('Contexto Estrat. Ins'!$M$24&lt;&gt;"",'Contexto Estrat. Ins'!$M$18,"")</f>
        <v/>
      </c>
      <c r="CG31" s="229" t="str">
        <f>IF($D$28='Contexto Estrat. Ins'!$B$19,CA31,IF($D$28='Contexto Estrat. Ins'!$B$20,CB31,IF($D$28='Contexto Estrat. Ins'!$B$21,CC31,IF($D$28='Contexto Estrat. Ins'!$B$22,CD31,IF($D$28='Contexto Estrat. Ins'!$B$23,CE31,IF($D$28='Contexto Estrat. Ins'!$B$24,CF31,""))))))</f>
        <v/>
      </c>
    </row>
    <row r="32" spans="1:85" s="222" customFormat="1" ht="31.15" customHeight="1">
      <c r="A32" s="225"/>
      <c r="B32" s="226"/>
      <c r="C32" s="226"/>
      <c r="D32" s="665"/>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7"/>
      <c r="AC32" s="237"/>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227"/>
      <c r="BK32" s="229" t="str">
        <f>IF('Contexto Estrat. Ins'!$N$9&lt;&gt;"",'Contexto Estrat. Ins'!$N$8,"")</f>
        <v/>
      </c>
      <c r="BL32" s="229" t="str">
        <f>IF('Contexto Estrat. Ins'!$N$10&lt;&gt;"",'Contexto Estrat. Ins'!$N$8,"")</f>
        <v/>
      </c>
      <c r="BM32" s="229" t="str">
        <f>IF('Contexto Estrat. Ins'!$N$11&lt;&gt;"",'Contexto Estrat. Ins'!$N$8,"")</f>
        <v/>
      </c>
      <c r="BN32" s="229" t="str">
        <f>IF('Contexto Estrat. Ins'!$N$12&lt;&gt;"",'Contexto Estrat. Ins'!$N$8,"")</f>
        <v/>
      </c>
      <c r="BO32" s="229" t="str">
        <f>IF('Contexto Estrat. Ins'!$N$13&lt;&gt;"",'Contexto Estrat. Ins'!$N$8,"")</f>
        <v/>
      </c>
      <c r="BP32" s="229" t="str">
        <f>IF('Contexto Estrat. Ins'!$N$14&lt;&gt;"",'Contexto Estrat. Ins'!$N$8,"")</f>
        <v/>
      </c>
      <c r="BQ32" s="229" t="str">
        <f>IF($D$28='Contexto Estrat. Ins'!$B$9,BK32,IF($D$28='Contexto Estrat. Ins'!$B$10,BL32,IF($D$28='Contexto Estrat. Ins'!$B$11,BM32,IF($D$28='Contexto Estrat. Ins'!$B$12,BN32,IF($D$28='Contexto Estrat. Ins'!$B$13,BO32,IF($D$28='Contexto Estrat. Ins'!$B$14,BP32,""))))))</f>
        <v/>
      </c>
      <c r="BS32" s="229" t="str">
        <f>IF('Contexto Estrat. Ins'!$N$39&lt;&gt;"",'Contexto Estrat. Ins'!$N$38,"")</f>
        <v/>
      </c>
      <c r="BT32" s="229" t="str">
        <f>IF('Contexto Estrat. Ins'!$N$40&lt;&gt;"",'Contexto Estrat. Ins'!$N$38,"")</f>
        <v/>
      </c>
      <c r="BU32" s="229" t="str">
        <f>IF('Contexto Estrat. Ins'!$N$41&lt;&gt;"",'Contexto Estrat. Ins'!$N$38,"")</f>
        <v/>
      </c>
      <c r="BV32" s="229" t="str">
        <f>IF('Contexto Estrat. Ins'!$N$42&lt;&gt;"",'Contexto Estrat. Ins'!$N$38,"")</f>
        <v/>
      </c>
      <c r="BW32" s="229" t="str">
        <f>IF('Contexto Estrat. Ins'!$N$43&lt;&gt;"",'Contexto Estrat. Ins'!$N$38,"")</f>
        <v/>
      </c>
      <c r="BX32" s="229" t="str">
        <f>IF('Contexto Estrat. Ins'!$N$44&lt;&gt;"",'Contexto Estrat. Ins'!$N$38,"")</f>
        <v/>
      </c>
      <c r="BY32" s="229" t="str">
        <f>IF($D$28='Contexto Estrat. Ins'!$B$39,BS32,IF($D$28='Contexto Estrat. Ins'!$B$40,BT32,IF($D$28='Contexto Estrat. Ins'!$B$41,BU32,IF($D$28='Contexto Estrat. Ins'!$B$42,BV32,IF($D$28='Contexto Estrat. Ins'!$B$43,BW32,IF($D$28='Contexto Estrat. Ins'!$B$44,BX32,""))))))</f>
        <v/>
      </c>
      <c r="CA32" s="229" t="str">
        <f>IF('Contexto Estrat. Ins'!$N$19&lt;&gt;"",'Contexto Estrat. Ins'!$N$18,"")</f>
        <v/>
      </c>
      <c r="CB32" s="229" t="str">
        <f>IF('Contexto Estrat. Ins'!$N$20&lt;&gt;"",'Contexto Estrat. Ins'!$N$18,"")</f>
        <v/>
      </c>
      <c r="CC32" s="229" t="str">
        <f>IF('Contexto Estrat. Ins'!$N$21&lt;&gt;"",'Contexto Estrat. Ins'!$N$18,"")</f>
        <v/>
      </c>
      <c r="CD32" s="229" t="str">
        <f>IF('Contexto Estrat. Ins'!$N$22&lt;&gt;"",'Contexto Estrat. Ins'!$N$18,"")</f>
        <v/>
      </c>
      <c r="CE32" s="229" t="str">
        <f>IF('Contexto Estrat. Ins'!$N$23&lt;&gt;"",'Contexto Estrat. Ins'!$N$18,"")</f>
        <v/>
      </c>
      <c r="CF32" s="229" t="str">
        <f>IF('Contexto Estrat. Ins'!$N$24&lt;&gt;"",'Contexto Estrat. Ins'!$N$18,"")</f>
        <v/>
      </c>
      <c r="CG32" s="229" t="str">
        <f>IF($D$28='Contexto Estrat. Ins'!$B$19,CA32,IF($D$28='Contexto Estrat. Ins'!$B$20,CB32,IF($D$28='Contexto Estrat. Ins'!$B$21,CC32,IF($D$28='Contexto Estrat. Ins'!$B$22,CD32,IF($D$28='Contexto Estrat. Ins'!$B$23,CE32,IF($D$28='Contexto Estrat. Ins'!$B$24,CF32,""))))))</f>
        <v/>
      </c>
    </row>
    <row r="33" spans="1:86" s="222" customFormat="1" ht="31.15" customHeight="1">
      <c r="A33" s="225"/>
      <c r="B33" s="226"/>
      <c r="C33" s="226"/>
      <c r="D33" s="665"/>
      <c r="E33" s="666"/>
      <c r="F33" s="666"/>
      <c r="G33" s="666"/>
      <c r="H33" s="666"/>
      <c r="I33" s="666"/>
      <c r="J33" s="666"/>
      <c r="K33" s="666"/>
      <c r="L33" s="666"/>
      <c r="M33" s="666"/>
      <c r="N33" s="666"/>
      <c r="O33" s="666"/>
      <c r="P33" s="666"/>
      <c r="Q33" s="666"/>
      <c r="R33" s="666"/>
      <c r="S33" s="666"/>
      <c r="T33" s="666"/>
      <c r="U33" s="666"/>
      <c r="V33" s="666"/>
      <c r="W33" s="666"/>
      <c r="X33" s="666"/>
      <c r="Y33" s="666"/>
      <c r="Z33" s="666"/>
      <c r="AA33" s="666"/>
      <c r="AB33" s="667"/>
      <c r="AC33" s="237"/>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227"/>
      <c r="BK33" s="229" t="str">
        <f>IF('Contexto Estrat. Ins'!$O$9&lt;&gt;"",'Contexto Estrat. Ins'!$O$8,"")</f>
        <v/>
      </c>
      <c r="BL33" s="229" t="str">
        <f>IF('Contexto Estrat. Ins'!$O$10&lt;&gt;"",'Contexto Estrat. Ins'!$O$8,"")</f>
        <v/>
      </c>
      <c r="BM33" s="229" t="str">
        <f>IF('Contexto Estrat. Ins'!$O$11&lt;&gt;"",'Contexto Estrat. Ins'!$O$8,"")</f>
        <v/>
      </c>
      <c r="BN33" s="229" t="str">
        <f>IF('Contexto Estrat. Ins'!$O$12&lt;&gt;"",'Contexto Estrat. Ins'!$O$8,"")</f>
        <v/>
      </c>
      <c r="BO33" s="229" t="str">
        <f>IF('Contexto Estrat. Ins'!$O$13&lt;&gt;"",'Contexto Estrat. Ins'!$O$8,"")</f>
        <v/>
      </c>
      <c r="BP33" s="229" t="str">
        <f>IF('Contexto Estrat. Ins'!$O$14&lt;&gt;"",'Contexto Estrat. Ins'!$O$8,"")</f>
        <v/>
      </c>
      <c r="BQ33" s="229" t="str">
        <f>IF($D$28='Contexto Estrat. Ins'!$B$9,BK33,IF($D$28='Contexto Estrat. Ins'!$B$10,BL33,IF($D$28='Contexto Estrat. Ins'!$B$11,BM33,IF($D$28='Contexto Estrat. Ins'!$B$12,BN33,IF($D$28='Contexto Estrat. Ins'!$B$13,BO33,IF($D$28='Contexto Estrat. Ins'!$B$14,BP33,""))))))</f>
        <v/>
      </c>
      <c r="BS33" s="229" t="str">
        <f>IF('Contexto Estrat. Ins'!$O$39&lt;&gt;"",'Contexto Estrat. Ins'!$O$38,"")</f>
        <v/>
      </c>
      <c r="BT33" s="229" t="str">
        <f>IF('Contexto Estrat. Ins'!$O$40&lt;&gt;"",'Contexto Estrat. Ins'!$O$38,"")</f>
        <v/>
      </c>
      <c r="BU33" s="229" t="str">
        <f>IF('Contexto Estrat. Ins'!$O$41&lt;&gt;"",'Contexto Estrat. Ins'!$O$38,"")</f>
        <v/>
      </c>
      <c r="BV33" s="229" t="str">
        <f>IF('Contexto Estrat. Ins'!$O$42&lt;&gt;"",'Contexto Estrat. Ins'!$O$38,"")</f>
        <v/>
      </c>
      <c r="BW33" s="229" t="str">
        <f>IF('Contexto Estrat. Ins'!$O$43&lt;&gt;"",'Contexto Estrat. Ins'!$O$38,"")</f>
        <v/>
      </c>
      <c r="BX33" s="229" t="str">
        <f>IF('Contexto Estrat. Ins'!$O$44&lt;&gt;"",'Contexto Estrat. Ins'!$O$38,"")</f>
        <v/>
      </c>
      <c r="BY33" s="229" t="str">
        <f>IF($D$28='Contexto Estrat. Ins'!$B$39,BS33,IF($D$28='Contexto Estrat. Ins'!$B$40,BT33,IF($D$28='Contexto Estrat. Ins'!$B$41,BU33,IF($D$28='Contexto Estrat. Ins'!$B$42,BV33,IF($D$28='Contexto Estrat. Ins'!$B$43,BW33,IF($D$28='Contexto Estrat. Ins'!$B$44,BX33,""))))))</f>
        <v/>
      </c>
      <c r="CA33" s="229" t="str">
        <f>IF('Contexto Estrat. Ins'!$O$19&lt;&gt;"",'Contexto Estrat. Ins'!$O$18,"")</f>
        <v/>
      </c>
      <c r="CB33" s="229" t="str">
        <f>IF('Contexto Estrat. Ins'!$O$20&lt;&gt;"",'Contexto Estrat. Ins'!$O$18,"")</f>
        <v/>
      </c>
      <c r="CC33" s="229" t="str">
        <f>IF('Contexto Estrat. Ins'!$O$21&lt;&gt;"",'Contexto Estrat. Ins'!$O$18,"")</f>
        <v/>
      </c>
      <c r="CD33" s="229" t="str">
        <f>IF('Contexto Estrat. Ins'!$O$22&lt;&gt;"",'Contexto Estrat. Ins'!$O$18,"")</f>
        <v/>
      </c>
      <c r="CE33" s="229" t="str">
        <f>IF('Contexto Estrat. Ins'!$O$23&lt;&gt;"",'Contexto Estrat. Ins'!$O$18,"")</f>
        <v/>
      </c>
      <c r="CF33" s="229" t="str">
        <f>IF('Contexto Estrat. Ins'!$O$24&lt;&gt;"",'Contexto Estrat. Ins'!$O$18,"")</f>
        <v/>
      </c>
      <c r="CG33" s="229" t="str">
        <f>IF($D$28='Contexto Estrat. Ins'!$B$19,CA33,IF($D$28='Contexto Estrat. Ins'!$B$20,CB33,IF($D$28='Contexto Estrat. Ins'!$B$21,CC33,IF($D$28='Contexto Estrat. Ins'!$B$22,CD33,IF($D$28='Contexto Estrat. Ins'!$B$23,CE33,IF($D$28='Contexto Estrat. Ins'!$B$24,CF33,""))))))</f>
        <v/>
      </c>
    </row>
    <row r="34" spans="1:86" s="222" customFormat="1" ht="15.6" customHeight="1">
      <c r="A34" s="238"/>
      <c r="B34" s="239"/>
      <c r="C34" s="239"/>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7"/>
      <c r="BK34" s="229" t="str">
        <f>IF('Contexto Estrat. Ins'!$P$9&lt;&gt;"",'Contexto Estrat. Ins'!$P$8,"")</f>
        <v/>
      </c>
      <c r="BL34" s="229" t="str">
        <f>IF('Contexto Estrat. Ins'!$P$10&lt;&gt;"",'Contexto Estrat. Ins'!$P$8,"")</f>
        <v/>
      </c>
      <c r="BM34" s="229" t="str">
        <f>IF('Contexto Estrat. Ins'!$P$11&lt;&gt;"",'Contexto Estrat. Ins'!$P$8,"")</f>
        <v/>
      </c>
      <c r="BN34" s="229" t="str">
        <f>IF('Contexto Estrat. Ins'!$P$12&lt;&gt;"",'Contexto Estrat. Ins'!$P$8,"")</f>
        <v/>
      </c>
      <c r="BO34" s="229" t="str">
        <f>IF('Contexto Estrat. Ins'!$P$13&lt;&gt;"",'Contexto Estrat. Ins'!$P$8,"")</f>
        <v/>
      </c>
      <c r="BP34" s="229" t="str">
        <f>IF('Contexto Estrat. Ins'!$P$14&lt;&gt;"",'Contexto Estrat. Ins'!$P$8,"")</f>
        <v/>
      </c>
      <c r="BQ34" s="229" t="str">
        <f>IF($D$28='Contexto Estrat. Ins'!$B$9,BK34,IF($D$28='Contexto Estrat. Ins'!$B$10,BL34,IF($D$28='Contexto Estrat. Ins'!$B$11,BM34,IF($D$28='Contexto Estrat. Ins'!$B$12,BN34,IF($D$28='Contexto Estrat. Ins'!$B$13,BO34,IF($D$28='Contexto Estrat. Ins'!$B$14,BP34,""))))))</f>
        <v/>
      </c>
      <c r="BS34" s="229" t="str">
        <f>IF('Contexto Estrat. Ins'!$P$39&lt;&gt;"",'Contexto Estrat. Ins'!$P$38,"")</f>
        <v/>
      </c>
      <c r="BT34" s="229" t="str">
        <f>IF('Contexto Estrat. Ins'!$P$40&lt;&gt;"",'Contexto Estrat. Ins'!$P$38,"")</f>
        <v/>
      </c>
      <c r="BU34" s="229" t="str">
        <f>IF('Contexto Estrat. Ins'!$P$41&lt;&gt;"",'Contexto Estrat. Ins'!$P$38,"")</f>
        <v/>
      </c>
      <c r="BV34" s="229" t="str">
        <f>IF('Contexto Estrat. Ins'!$P$42&lt;&gt;"",'Contexto Estrat. Ins'!$P$38,"")</f>
        <v/>
      </c>
      <c r="BW34" s="229" t="str">
        <f>IF('Contexto Estrat. Ins'!$P$43&lt;&gt;"",'Contexto Estrat. Ins'!$P$38,"")</f>
        <v/>
      </c>
      <c r="BX34" s="229" t="str">
        <f>IF('Contexto Estrat. Ins'!$P$44&lt;&gt;"",'Contexto Estrat. Ins'!$P$38,"")</f>
        <v/>
      </c>
      <c r="BY34" s="229" t="str">
        <f>IF($D$28='Contexto Estrat. Ins'!$B$39,BS34,IF($D$28='Contexto Estrat. Ins'!$B$40,BT34,IF($D$28='Contexto Estrat. Ins'!$B$41,BU34,IF($D$28='Contexto Estrat. Ins'!$B$42,BV34,IF($D$28='Contexto Estrat. Ins'!$B$43,BW34,IF($D$28='Contexto Estrat. Ins'!$B$44,BX34,""))))))</f>
        <v/>
      </c>
      <c r="CA34" s="229" t="str">
        <f>IF('Contexto Estrat. Ins'!$P$19&lt;&gt;"",'Contexto Estrat. Ins'!$P$18,"")</f>
        <v/>
      </c>
      <c r="CB34" s="229" t="str">
        <f>IF('Contexto Estrat. Ins'!$P$20&lt;&gt;"",'Contexto Estrat. Ins'!$P$18,"")</f>
        <v/>
      </c>
      <c r="CC34" s="229" t="str">
        <f>IF('Contexto Estrat. Ins'!$P$21&lt;&gt;"",'Contexto Estrat. Ins'!$P$18,"")</f>
        <v/>
      </c>
      <c r="CD34" s="229" t="str">
        <f>IF('Contexto Estrat. Ins'!$P$22&lt;&gt;"",'Contexto Estrat. Ins'!$P$18,"")</f>
        <v/>
      </c>
      <c r="CE34" s="229" t="str">
        <f>IF('Contexto Estrat. Ins'!$P$23&lt;&gt;"",'Contexto Estrat. Ins'!$P$18,"")</f>
        <v/>
      </c>
      <c r="CF34" s="229" t="str">
        <f>IF('Contexto Estrat. Ins'!$P$24&lt;&gt;"",'Contexto Estrat. Ins'!$P$18,"")</f>
        <v/>
      </c>
      <c r="CG34" s="229" t="str">
        <f>IF($D$28='Contexto Estrat. Ins'!$B$19,CA34,IF($D$28='Contexto Estrat. Ins'!$B$20,CB34,IF($D$28='Contexto Estrat. Ins'!$B$21,CC34,IF($D$28='Contexto Estrat. Ins'!$B$22,CD34,IF($D$28='Contexto Estrat. Ins'!$B$23,CE34,IF($D$28='Contexto Estrat. Ins'!$B$24,CF34,""))))))</f>
        <v/>
      </c>
    </row>
    <row r="35" spans="1:86" s="222" customFormat="1" ht="15.6" customHeight="1">
      <c r="A35" s="225"/>
      <c r="B35" s="226"/>
      <c r="C35" s="226"/>
      <c r="D35" s="435" t="str">
        <f>IF(AK12=Datos!$A$6,"Causas de la oportunidad (factores de la oportunidad)","Causas del riesgo (factores del riesgo)")</f>
        <v>Causas del riesgo (factores del riesgo)</v>
      </c>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240"/>
      <c r="AD35" s="435" t="str">
        <f>IF(AK12=Datos!$A$6,"Consecuencias (efectos de la oportunidad)","Consecuencias (efectos del riesgo)")</f>
        <v>Consecuencias (efectos del riesgo)</v>
      </c>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227"/>
      <c r="BK35" s="229" t="str">
        <f>IF('Contexto Estrat. Ins'!$Q$9&lt;&gt;"",'Contexto Estrat. Ins'!$Q$8,"")</f>
        <v/>
      </c>
      <c r="BL35" s="229" t="str">
        <f>IF('Contexto Estrat. Ins'!$Q$10&lt;&gt;"",'Contexto Estrat. Ins'!$Q$8,"")</f>
        <v/>
      </c>
      <c r="BM35" s="229" t="str">
        <f>IF('Contexto Estrat. Ins'!$Q$11&lt;&gt;"",'Contexto Estrat. Ins'!$Q$8,"")</f>
        <v/>
      </c>
      <c r="BN35" s="229" t="str">
        <f>IF('Contexto Estrat. Ins'!$Q$12&lt;&gt;"",'Contexto Estrat. Ins'!$Q$8,"")</f>
        <v/>
      </c>
      <c r="BO35" s="229" t="str">
        <f>IF('Contexto Estrat. Ins'!$Q$13&lt;&gt;"",'Contexto Estrat. Ins'!$Q$8,"")</f>
        <v/>
      </c>
      <c r="BP35" s="229" t="str">
        <f>IF('Contexto Estrat. Ins'!$Q$14&lt;&gt;"",'Contexto Estrat. Ins'!$Q$8,"")</f>
        <v/>
      </c>
      <c r="BQ35" s="229" t="str">
        <f>IF($D$28='Contexto Estrat. Ins'!$B$9,BK35,IF($D$28='Contexto Estrat. Ins'!$B$10,BL35,IF($D$28='Contexto Estrat. Ins'!$B$11,BM35,IF($D$28='Contexto Estrat. Ins'!$B$12,BN35,IF($D$28='Contexto Estrat. Ins'!$B$13,BO35,IF($D$28='Contexto Estrat. Ins'!$B$14,BP35,""))))))</f>
        <v/>
      </c>
      <c r="BS35" s="229" t="str">
        <f>IF('Contexto Estrat. Ins'!$Q$39&lt;&gt;"",'Contexto Estrat. Ins'!$Q$38,"")</f>
        <v/>
      </c>
      <c r="BT35" s="229" t="str">
        <f>IF('Contexto Estrat. Ins'!$Q$40&lt;&gt;"",'Contexto Estrat. Ins'!$Q$38,"")</f>
        <v/>
      </c>
      <c r="BU35" s="229" t="str">
        <f>IF('Contexto Estrat. Ins'!$Q$41&lt;&gt;"",'Contexto Estrat. Ins'!$Q$38,"")</f>
        <v/>
      </c>
      <c r="BV35" s="229" t="str">
        <f>IF('Contexto Estrat. Ins'!$Q$42&lt;&gt;"",'Contexto Estrat. Ins'!$Q$38,"")</f>
        <v/>
      </c>
      <c r="BW35" s="229" t="str">
        <f>IF('Contexto Estrat. Ins'!$Q$43&lt;&gt;"",'Contexto Estrat. Ins'!$Q$38,"")</f>
        <v/>
      </c>
      <c r="BX35" s="229" t="str">
        <f>IF('Contexto Estrat. Ins'!$Q$44&lt;&gt;"",'Contexto Estrat. Ins'!$Q$38,"")</f>
        <v/>
      </c>
      <c r="BY35" s="229" t="str">
        <f>IF($D$28='Contexto Estrat. Ins'!$B$39,BS35,IF($D$28='Contexto Estrat. Ins'!$B$40,BT35,IF($D$28='Contexto Estrat. Ins'!$B$41,BU35,IF($D$28='Contexto Estrat. Ins'!$B$42,BV35,IF($D$28='Contexto Estrat. Ins'!$B$43,BW35,IF($D$28='Contexto Estrat. Ins'!$B$44,BX35,""))))))</f>
        <v/>
      </c>
      <c r="CA35" s="229" t="str">
        <f>IF('Contexto Estrat. Ins'!$Q$19&lt;&gt;"",'Contexto Estrat. Ins'!$Q$18,"")</f>
        <v/>
      </c>
      <c r="CB35" s="229" t="str">
        <f>IF('Contexto Estrat. Ins'!$Q$20&lt;&gt;"",'Contexto Estrat. Ins'!$Q$18,"")</f>
        <v/>
      </c>
      <c r="CC35" s="229" t="str">
        <f>IF('Contexto Estrat. Ins'!$Q$21&lt;&gt;"",'Contexto Estrat. Ins'!$Q$18,"")</f>
        <v/>
      </c>
      <c r="CD35" s="229" t="str">
        <f>IF('Contexto Estrat. Ins'!$Q$22&lt;&gt;"",'Contexto Estrat. Ins'!$Q$18,"")</f>
        <v/>
      </c>
      <c r="CE35" s="229" t="str">
        <f>IF('Contexto Estrat. Ins'!$Q$23&lt;&gt;"",'Contexto Estrat. Ins'!$Q$18,"")</f>
        <v/>
      </c>
      <c r="CF35" s="229" t="str">
        <f>IF('Contexto Estrat. Ins'!$Q$24&lt;&gt;"",'Contexto Estrat. Ins'!$Q$18,"")</f>
        <v/>
      </c>
      <c r="CG35" s="229" t="str">
        <f>IF($D$28='Contexto Estrat. Ins'!$B$19,CA35,IF($D$28='Contexto Estrat. Ins'!$B$20,CB35,IF($D$28='Contexto Estrat. Ins'!$B$21,CC35,IF($D$28='Contexto Estrat. Ins'!$B$22,CD35,IF($D$28='Contexto Estrat. Ins'!$B$23,CE35,IF($D$28='Contexto Estrat. Ins'!$B$24,CF35,""))))))</f>
        <v/>
      </c>
    </row>
    <row r="36" spans="1:86" s="222" customFormat="1" ht="15.6" customHeight="1">
      <c r="A36" s="225"/>
      <c r="B36" s="226"/>
      <c r="C36" s="226"/>
      <c r="D36" s="629" t="s">
        <v>33</v>
      </c>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226"/>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227"/>
      <c r="BK36" s="229" t="str">
        <f>IF('Contexto Estrat. Ins'!$R$9&lt;&gt;"",'Contexto Estrat. Ins'!$R$8,"")</f>
        <v/>
      </c>
      <c r="BL36" s="229" t="str">
        <f>IF('Contexto Estrat. Ins'!$R$10&lt;&gt;"",'Contexto Estrat. Ins'!$R$8,"")</f>
        <v/>
      </c>
      <c r="BM36" s="229" t="str">
        <f>IF('Contexto Estrat. Ins'!$R$11&lt;&gt;"",'Contexto Estrat. Ins'!$R$8,"")</f>
        <v/>
      </c>
      <c r="BN36" s="229" t="str">
        <f>IF('Contexto Estrat. Ins'!$R$12&lt;&gt;"",'Contexto Estrat. Ins'!$R$8,"")</f>
        <v/>
      </c>
      <c r="BO36" s="229" t="str">
        <f>IF('Contexto Estrat. Ins'!$R$13&lt;&gt;"",'Contexto Estrat. Ins'!$R$8,"")</f>
        <v/>
      </c>
      <c r="BP36" s="229" t="str">
        <f>IF('Contexto Estrat. Ins'!$R$14&lt;&gt;"",'Contexto Estrat. Ins'!$R$8,"")</f>
        <v/>
      </c>
      <c r="BQ36" s="229" t="str">
        <f>IF($D$28='Contexto Estrat. Ins'!$B$9,BK36,IF($D$28='Contexto Estrat. Ins'!$B$10,BL36,IF($D$28='Contexto Estrat. Ins'!$B$11,BM36,IF($D$28='Contexto Estrat. Ins'!$B$12,BN36,IF($D$28='Contexto Estrat. Ins'!$B$13,BO36,IF($D$28='Contexto Estrat. Ins'!$B$14,BP36,""))))))</f>
        <v/>
      </c>
      <c r="BS36" s="229" t="str">
        <f>IF('Contexto Estrat. Ins'!$R$39&lt;&gt;"",'Contexto Estrat. Ins'!$R$38,"")</f>
        <v/>
      </c>
      <c r="BT36" s="229" t="str">
        <f>IF('Contexto Estrat. Ins'!$R$40&lt;&gt;"",'Contexto Estrat. Ins'!$R$38,"")</f>
        <v/>
      </c>
      <c r="BU36" s="229" t="str">
        <f>IF('Contexto Estrat. Ins'!$R$41&lt;&gt;"",'Contexto Estrat. Ins'!$R$38,"")</f>
        <v/>
      </c>
      <c r="BV36" s="229" t="str">
        <f>IF('Contexto Estrat. Ins'!$R$42&lt;&gt;"",'Contexto Estrat. Ins'!$R$38,"")</f>
        <v/>
      </c>
      <c r="BW36" s="229" t="str">
        <f>IF('Contexto Estrat. Ins'!$R$43&lt;&gt;"",'Contexto Estrat. Ins'!$R$38,"")</f>
        <v/>
      </c>
      <c r="BX36" s="229" t="str">
        <f>IF('Contexto Estrat. Ins'!$R$44&lt;&gt;"",'Contexto Estrat. Ins'!$R$38,"")</f>
        <v/>
      </c>
      <c r="BY36" s="229" t="str">
        <f>IF($D$28='Contexto Estrat. Ins'!$B$39,BS36,IF($D$28='Contexto Estrat. Ins'!$B$40,BT36,IF($D$28='Contexto Estrat. Ins'!$B$41,BU36,IF($D$28='Contexto Estrat. Ins'!$B$42,BV36,IF($D$28='Contexto Estrat. Ins'!$B$43,BW36,IF($D$28='Contexto Estrat. Ins'!$B$44,BX36,""))))))</f>
        <v/>
      </c>
      <c r="CA36" s="229" t="str">
        <f>IF('Contexto Estrat. Ins'!$R$19&lt;&gt;"",'Contexto Estrat. Ins'!$R$18,"")</f>
        <v/>
      </c>
      <c r="CB36" s="229" t="str">
        <f>IF('Contexto Estrat. Ins'!$R$20&lt;&gt;"",'Contexto Estrat. Ins'!$R$18,"")</f>
        <v/>
      </c>
      <c r="CC36" s="229" t="str">
        <f>IF('Contexto Estrat. Ins'!$R$21&lt;&gt;"",'Contexto Estrat. Ins'!$R$18,"")</f>
        <v/>
      </c>
      <c r="CD36" s="229" t="str">
        <f>IF('Contexto Estrat. Ins'!$R$22&lt;&gt;"",'Contexto Estrat. Ins'!$R$18,"")</f>
        <v/>
      </c>
      <c r="CE36" s="229" t="str">
        <f>IF('Contexto Estrat. Ins'!$R$23&lt;&gt;"",'Contexto Estrat. Ins'!$R$18,"")</f>
        <v/>
      </c>
      <c r="CF36" s="229" t="str">
        <f>IF('Contexto Estrat. Ins'!$R$24&lt;&gt;"",'Contexto Estrat. Ins'!$R$18,"")</f>
        <v/>
      </c>
      <c r="CG36" s="229" t="str">
        <f>IF($D$28='Contexto Estrat. Ins'!$B$19,CA36,IF($D$28='Contexto Estrat. Ins'!$B$20,CB36,IF($D$28='Contexto Estrat. Ins'!$B$21,CC36,IF($D$28='Contexto Estrat. Ins'!$B$22,CD36,IF($D$28='Contexto Estrat. Ins'!$B$23,CE36,IF($D$28='Contexto Estrat. Ins'!$B$24,CF36,""))))))</f>
        <v/>
      </c>
    </row>
    <row r="37" spans="1:86" s="222" customFormat="1" ht="15.6" customHeight="1">
      <c r="A37" s="225"/>
      <c r="B37" s="226"/>
      <c r="C37" s="226"/>
      <c r="D37" s="629" t="s">
        <v>34</v>
      </c>
      <c r="E37" s="629"/>
      <c r="F37" s="629"/>
      <c r="G37" s="629"/>
      <c r="H37" s="629"/>
      <c r="I37" s="629"/>
      <c r="J37" s="629" t="s">
        <v>48</v>
      </c>
      <c r="K37" s="629"/>
      <c r="L37" s="629"/>
      <c r="M37" s="629"/>
      <c r="N37" s="629"/>
      <c r="O37" s="629"/>
      <c r="P37" s="629"/>
      <c r="Q37" s="629"/>
      <c r="R37" s="629"/>
      <c r="S37" s="629"/>
      <c r="T37" s="629"/>
      <c r="U37" s="629"/>
      <c r="V37" s="629"/>
      <c r="W37" s="629"/>
      <c r="X37" s="629"/>
      <c r="Y37" s="629"/>
      <c r="Z37" s="629"/>
      <c r="AA37" s="629"/>
      <c r="AB37" s="629"/>
      <c r="AC37" s="226"/>
      <c r="AD37" s="629" t="str">
        <f>IF(AK12=Datos!$A$6,"Puede presentarse la oportunidad, lo que generaría…","Puede presentarse el riesgo, lo que generaría…")</f>
        <v>Puede presentarse el riesgo, lo que generaría…</v>
      </c>
      <c r="AE37" s="629"/>
      <c r="AF37" s="629"/>
      <c r="AG37" s="629"/>
      <c r="AH37" s="629"/>
      <c r="AI37" s="629"/>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227"/>
      <c r="BK37" s="229" t="str">
        <f>IF('Contexto Estrat. Ins'!$S$9&lt;&gt;"",'Contexto Estrat. Ins'!$S$8,"")</f>
        <v/>
      </c>
      <c r="BL37" s="229" t="str">
        <f>IF('Contexto Estrat. Ins'!$S$10&lt;&gt;"",'Contexto Estrat. Ins'!$S$8,"")</f>
        <v/>
      </c>
      <c r="BM37" s="229" t="str">
        <f>IF('Contexto Estrat. Ins'!$S$11&lt;&gt;"",'Contexto Estrat. Ins'!$S$8,"")</f>
        <v/>
      </c>
      <c r="BN37" s="229" t="str">
        <f>IF('Contexto Estrat. Ins'!$S$12&lt;&gt;"",'Contexto Estrat. Ins'!$S$8,"")</f>
        <v/>
      </c>
      <c r="BO37" s="229" t="str">
        <f>IF('Contexto Estrat. Ins'!$S$13&lt;&gt;"",'Contexto Estrat. Ins'!$S$8,"")</f>
        <v/>
      </c>
      <c r="BP37" s="229" t="str">
        <f>IF('Contexto Estrat. Ins'!$S$14&lt;&gt;"",'Contexto Estrat. Ins'!$S$8,"")</f>
        <v/>
      </c>
      <c r="BQ37" s="229" t="str">
        <f>IF($D$28='Contexto Estrat. Ins'!$B$9,BK37,IF($D$28='Contexto Estrat. Ins'!$B$10,BL37,IF($D$28='Contexto Estrat. Ins'!$B$11,BM37,IF($D$28='Contexto Estrat. Ins'!$B$12,BN37,IF($D$28='Contexto Estrat. Ins'!$B$13,BO37,IF($D$28='Contexto Estrat. Ins'!$B$14,BP37,""))))))</f>
        <v/>
      </c>
      <c r="BS37" s="229" t="str">
        <f>IF('Contexto Estrat. Ins'!$S$39&lt;&gt;"",'Contexto Estrat. Ins'!$S$38,"")</f>
        <v/>
      </c>
      <c r="BT37" s="229" t="str">
        <f>IF('Contexto Estrat. Ins'!$S$40&lt;&gt;"",'Contexto Estrat. Ins'!$S$38,"")</f>
        <v/>
      </c>
      <c r="BU37" s="229" t="str">
        <f>IF('Contexto Estrat. Ins'!$S$41&lt;&gt;"",'Contexto Estrat. Ins'!$S$38,"")</f>
        <v/>
      </c>
      <c r="BV37" s="229" t="str">
        <f>IF('Contexto Estrat. Ins'!$S$42&lt;&gt;"",'Contexto Estrat. Ins'!$S$38,"")</f>
        <v/>
      </c>
      <c r="BW37" s="229" t="str">
        <f>IF('Contexto Estrat. Ins'!$S$43&lt;&gt;"",'Contexto Estrat. Ins'!$S$38,"")</f>
        <v/>
      </c>
      <c r="BX37" s="229" t="str">
        <f>IF('Contexto Estrat. Ins'!$S$44&lt;&gt;"",'Contexto Estrat. Ins'!$S$38,"")</f>
        <v/>
      </c>
      <c r="BY37" s="229" t="str">
        <f>IF($D$28='Contexto Estrat. Ins'!$B$39,BS37,IF($D$28='Contexto Estrat. Ins'!$B$40,BT37,IF($D$28='Contexto Estrat. Ins'!$B$41,BU37,IF($D$28='Contexto Estrat. Ins'!$B$42,BV37,IF($D$28='Contexto Estrat. Ins'!$B$43,BW37,IF($D$28='Contexto Estrat. Ins'!$B$44,BX37,""))))))</f>
        <v/>
      </c>
      <c r="CA37" s="229" t="str">
        <f>IF('Contexto Estrat. Ins'!$S$19&lt;&gt;"",'Contexto Estrat. Ins'!$S$18,"")</f>
        <v/>
      </c>
      <c r="CB37" s="229" t="str">
        <f>IF('Contexto Estrat. Ins'!$S$20&lt;&gt;"",'Contexto Estrat. Ins'!$S$18,"")</f>
        <v/>
      </c>
      <c r="CC37" s="229" t="str">
        <f>IF('Contexto Estrat. Ins'!$S$21&lt;&gt;"",'Contexto Estrat. Ins'!$S$18,"")</f>
        <v/>
      </c>
      <c r="CD37" s="229" t="str">
        <f>IF('Contexto Estrat. Ins'!$S$22&lt;&gt;"",'Contexto Estrat. Ins'!$S$18,"")</f>
        <v/>
      </c>
      <c r="CE37" s="229" t="str">
        <f>IF('Contexto Estrat. Ins'!$S$23&lt;&gt;"",'Contexto Estrat. Ins'!$S$18,"")</f>
        <v/>
      </c>
      <c r="CF37" s="229" t="str">
        <f>IF('Contexto Estrat. Ins'!$S$24&lt;&gt;"",'Contexto Estrat. Ins'!$S$18,"")</f>
        <v/>
      </c>
      <c r="CG37" s="229" t="str">
        <f>IF($D$28='Contexto Estrat. Ins'!$B$19,CA37,IF($D$28='Contexto Estrat. Ins'!$B$20,CB37,IF($D$28='Contexto Estrat. Ins'!$B$21,CC37,IF($D$28='Contexto Estrat. Ins'!$B$22,CD37,IF($D$28='Contexto Estrat. Ins'!$B$23,CE37,IF($D$28='Contexto Estrat. Ins'!$B$24,CF37,""))))))</f>
        <v/>
      </c>
    </row>
    <row r="38" spans="1:86" s="222" customFormat="1" ht="15.6" customHeight="1">
      <c r="A38" s="225"/>
      <c r="B38" s="226"/>
      <c r="C38" s="226"/>
      <c r="D38" s="625"/>
      <c r="E38" s="625"/>
      <c r="F38" s="625"/>
      <c r="G38" s="625"/>
      <c r="H38" s="625"/>
      <c r="I38" s="625"/>
      <c r="J38" s="630"/>
      <c r="K38" s="631"/>
      <c r="L38" s="631"/>
      <c r="M38" s="631"/>
      <c r="N38" s="631"/>
      <c r="O38" s="631"/>
      <c r="P38" s="631"/>
      <c r="Q38" s="631"/>
      <c r="R38" s="631"/>
      <c r="S38" s="631"/>
      <c r="T38" s="631"/>
      <c r="U38" s="631"/>
      <c r="V38" s="631"/>
      <c r="W38" s="631"/>
      <c r="X38" s="631"/>
      <c r="Y38" s="631"/>
      <c r="Z38" s="631"/>
      <c r="AA38" s="631"/>
      <c r="AB38" s="632"/>
      <c r="AC38" s="226"/>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227"/>
      <c r="BK38" s="229" t="str">
        <f>IF('Contexto Estrat. Ins'!$T$9&lt;&gt;"",'Contexto Estrat. Ins'!$T$8,"")</f>
        <v/>
      </c>
      <c r="BL38" s="229" t="str">
        <f>IF('Contexto Estrat. Ins'!$T$10&lt;&gt;"",'Contexto Estrat. Ins'!$T$8,"")</f>
        <v/>
      </c>
      <c r="BM38" s="229" t="str">
        <f>IF('Contexto Estrat. Ins'!$T$11&lt;&gt;"",'Contexto Estrat. Ins'!$T$8,"")</f>
        <v/>
      </c>
      <c r="BN38" s="229" t="str">
        <f>IF('Contexto Estrat. Ins'!$T$12&lt;&gt;"",'Contexto Estrat. Ins'!$T$8,"")</f>
        <v/>
      </c>
      <c r="BO38" s="229" t="str">
        <f>IF('Contexto Estrat. Ins'!$T$13&lt;&gt;"",'Contexto Estrat. Ins'!$T$8,"")</f>
        <v/>
      </c>
      <c r="BP38" s="229" t="str">
        <f>IF('Contexto Estrat. Ins'!$T$14&lt;&gt;"",'Contexto Estrat. Ins'!$T$8,"")</f>
        <v/>
      </c>
      <c r="BQ38" s="229" t="str">
        <f>IF($D$28='Contexto Estrat. Ins'!$B$9,BK38,IF($D$28='Contexto Estrat. Ins'!$B$10,BL38,IF($D$28='Contexto Estrat. Ins'!$B$11,BM38,IF($D$28='Contexto Estrat. Ins'!$B$12,BN38,IF($D$28='Contexto Estrat. Ins'!$B$13,BO38,IF($D$28='Contexto Estrat. Ins'!$B$14,BP38,""))))))</f>
        <v/>
      </c>
      <c r="BR38" s="267"/>
      <c r="BS38" s="229" t="str">
        <f>IF('Contexto Estrat. Ins'!$T$39&lt;&gt;"",'Contexto Estrat. Ins'!$T$38,"")</f>
        <v/>
      </c>
      <c r="BT38" s="229" t="str">
        <f>IF('Contexto Estrat. Ins'!$T$40&lt;&gt;"",'Contexto Estrat. Ins'!$T$38,"")</f>
        <v/>
      </c>
      <c r="BU38" s="229" t="str">
        <f>IF('Contexto Estrat. Ins'!$T$41&lt;&gt;"",'Contexto Estrat. Ins'!$T$38,"")</f>
        <v/>
      </c>
      <c r="BV38" s="229" t="str">
        <f>IF('Contexto Estrat. Ins'!$T$42&lt;&gt;"",'Contexto Estrat. Ins'!$T$38,"")</f>
        <v/>
      </c>
      <c r="BW38" s="229" t="str">
        <f>IF('Contexto Estrat. Ins'!$T$43&lt;&gt;"",'Contexto Estrat. Ins'!$T$38,"")</f>
        <v/>
      </c>
      <c r="BX38" s="229" t="str">
        <f>IF('Contexto Estrat. Ins'!$T$44&lt;&gt;"",'Contexto Estrat. Ins'!$T$38,"")</f>
        <v/>
      </c>
      <c r="BY38" s="229" t="str">
        <f>IF($D$28='Contexto Estrat. Ins'!$B$39,BS38,IF($D$28='Contexto Estrat. Ins'!$B$40,BT38,IF($D$28='Contexto Estrat. Ins'!$B$41,BU38,IF($D$28='Contexto Estrat. Ins'!$B$42,BV38,IF($D$28='Contexto Estrat. Ins'!$B$43,BW38,IF($D$28='Contexto Estrat. Ins'!$B$44,BX38,""))))))</f>
        <v/>
      </c>
      <c r="BZ38" s="267"/>
      <c r="CA38" s="229" t="str">
        <f>IF('Contexto Estrat. Ins'!$T$19&lt;&gt;"",'Contexto Estrat. Ins'!$T$18,"")</f>
        <v/>
      </c>
      <c r="CB38" s="229" t="str">
        <f>IF('Contexto Estrat. Ins'!$T$20&lt;&gt;"",'Contexto Estrat. Ins'!$T$18,"")</f>
        <v/>
      </c>
      <c r="CC38" s="229" t="str">
        <f>IF('Contexto Estrat. Ins'!$T$21&lt;&gt;"",'Contexto Estrat. Ins'!$T$18,"")</f>
        <v/>
      </c>
      <c r="CD38" s="229" t="str">
        <f>IF('Contexto Estrat. Ins'!$T$22&lt;&gt;"",'Contexto Estrat. Ins'!$T$18,"")</f>
        <v/>
      </c>
      <c r="CE38" s="229" t="str">
        <f>IF('Contexto Estrat. Ins'!$T$23&lt;&gt;"",'Contexto Estrat. Ins'!$T$18,"")</f>
        <v/>
      </c>
      <c r="CF38" s="229" t="str">
        <f>IF('Contexto Estrat. Ins'!$T$24&lt;&gt;"",'Contexto Estrat. Ins'!$T$18,"")</f>
        <v/>
      </c>
      <c r="CG38" s="229" t="str">
        <f>IF($D$28='Contexto Estrat. Ins'!$B$19,CA38,IF($D$28='Contexto Estrat. Ins'!$B$20,CB38,IF($D$28='Contexto Estrat. Ins'!$B$21,CC38,IF($D$28='Contexto Estrat. Ins'!$B$22,CD38,IF($D$28='Contexto Estrat. Ins'!$B$23,CE38,IF($D$28='Contexto Estrat. Ins'!$B$24,CF38,""))))))</f>
        <v/>
      </c>
      <c r="CH38" s="267"/>
    </row>
    <row r="39" spans="1:86" s="222" customFormat="1" ht="15.6" customHeight="1">
      <c r="A39" s="225"/>
      <c r="B39" s="226"/>
      <c r="C39" s="226"/>
      <c r="D39" s="625"/>
      <c r="E39" s="625"/>
      <c r="F39" s="625"/>
      <c r="G39" s="625"/>
      <c r="H39" s="625"/>
      <c r="I39" s="625"/>
      <c r="J39" s="630"/>
      <c r="K39" s="631"/>
      <c r="L39" s="631"/>
      <c r="M39" s="631"/>
      <c r="N39" s="631"/>
      <c r="O39" s="631"/>
      <c r="P39" s="631"/>
      <c r="Q39" s="631"/>
      <c r="R39" s="631"/>
      <c r="S39" s="631"/>
      <c r="T39" s="631"/>
      <c r="U39" s="631"/>
      <c r="V39" s="631"/>
      <c r="W39" s="631"/>
      <c r="X39" s="631"/>
      <c r="Y39" s="631"/>
      <c r="Z39" s="631"/>
      <c r="AA39" s="631"/>
      <c r="AB39" s="632"/>
      <c r="AC39" s="226"/>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227"/>
      <c r="BK39" s="229" t="str">
        <f>IF('Contexto Estrat. Ins'!$U$9&lt;&gt;"",'Contexto Estrat. Ins'!$U$8,"")</f>
        <v/>
      </c>
      <c r="BL39" s="229" t="str">
        <f>IF('Contexto Estrat. Ins'!$U$10&lt;&gt;"",'Contexto Estrat. Ins'!$U$8,"")</f>
        <v/>
      </c>
      <c r="BM39" s="229" t="str">
        <f>IF('Contexto Estrat. Ins'!$U$11&lt;&gt;"",'Contexto Estrat. Ins'!$U$8,"")</f>
        <v/>
      </c>
      <c r="BN39" s="229" t="str">
        <f>IF('Contexto Estrat. Ins'!$U$12&lt;&gt;"",'Contexto Estrat. Ins'!$U$8,"")</f>
        <v/>
      </c>
      <c r="BO39" s="229" t="str">
        <f>IF('Contexto Estrat. Ins'!$U$13&lt;&gt;"",'Contexto Estrat. Ins'!$U$8,"")</f>
        <v/>
      </c>
      <c r="BP39" s="229" t="str">
        <f>IF('Contexto Estrat. Ins'!$U$14&lt;&gt;"",'Contexto Estrat. Ins'!$U$8,"")</f>
        <v/>
      </c>
      <c r="BQ39" s="229" t="str">
        <f>IF($D$28='Contexto Estrat. Ins'!$B$9,BK39,IF($D$28='Contexto Estrat. Ins'!$B$10,BL39,IF($D$28='Contexto Estrat. Ins'!$B$11,BM39,IF($D$28='Contexto Estrat. Ins'!$B$12,BN39,IF($D$28='Contexto Estrat. Ins'!$B$13,BO39,IF($D$28='Contexto Estrat. Ins'!$B$14,BP39,""))))))</f>
        <v/>
      </c>
      <c r="BR39" s="267"/>
      <c r="BS39" s="229" t="str">
        <f>IF('Contexto Estrat. Ins'!$U$39&lt;&gt;"",'Contexto Estrat. Ins'!$U$38,"")</f>
        <v/>
      </c>
      <c r="BT39" s="229" t="str">
        <f>IF('Contexto Estrat. Ins'!$U$40&lt;&gt;"",'Contexto Estrat. Ins'!$U$38,"")</f>
        <v/>
      </c>
      <c r="BU39" s="229" t="str">
        <f>IF('Contexto Estrat. Ins'!$U$41&lt;&gt;"",'Contexto Estrat. Ins'!$U$38,"")</f>
        <v/>
      </c>
      <c r="BV39" s="229" t="str">
        <f>IF('Contexto Estrat. Ins'!$U$42&lt;&gt;"",'Contexto Estrat. Ins'!$U$38,"")</f>
        <v/>
      </c>
      <c r="BW39" s="229" t="str">
        <f>IF('Contexto Estrat. Ins'!$U$43&lt;&gt;"",'Contexto Estrat. Ins'!$U$38,"")</f>
        <v/>
      </c>
      <c r="BX39" s="229" t="str">
        <f>IF('Contexto Estrat. Ins'!$U$44&lt;&gt;"",'Contexto Estrat. Ins'!$U$38,"")</f>
        <v/>
      </c>
      <c r="BY39" s="229" t="str">
        <f>IF($D$28='Contexto Estrat. Ins'!$B$39,BS39,IF($D$28='Contexto Estrat. Ins'!$B$40,BT39,IF($D$28='Contexto Estrat. Ins'!$B$41,BU39,IF($D$28='Contexto Estrat. Ins'!$B$42,BV39,IF($D$28='Contexto Estrat. Ins'!$B$43,BW39,IF($D$28='Contexto Estrat. Ins'!$B$44,BX39,""))))))</f>
        <v/>
      </c>
      <c r="BZ39" s="267"/>
      <c r="CA39" s="229" t="str">
        <f>IF('Contexto Estrat. Ins'!$U$19&lt;&gt;"",'Contexto Estrat. Ins'!$U$18,"")</f>
        <v/>
      </c>
      <c r="CB39" s="229" t="str">
        <f>IF('Contexto Estrat. Ins'!$U$20&lt;&gt;"",'Contexto Estrat. Ins'!$U$18,"")</f>
        <v/>
      </c>
      <c r="CC39" s="229" t="str">
        <f>IF('Contexto Estrat. Ins'!$U$21&lt;&gt;"",'Contexto Estrat. Ins'!$U$18,"")</f>
        <v/>
      </c>
      <c r="CD39" s="229" t="str">
        <f>IF('Contexto Estrat. Ins'!$U$22&lt;&gt;"",'Contexto Estrat. Ins'!$U$18,"")</f>
        <v/>
      </c>
      <c r="CE39" s="229" t="str">
        <f>IF('Contexto Estrat. Ins'!$U$23&lt;&gt;"",'Contexto Estrat. Ins'!$U$18,"")</f>
        <v/>
      </c>
      <c r="CF39" s="229" t="str">
        <f>IF('Contexto Estrat. Ins'!$U$24&lt;&gt;"",'Contexto Estrat. Ins'!$U$18,"")</f>
        <v/>
      </c>
      <c r="CG39" s="229" t="str">
        <f>IF($D$28='Contexto Estrat. Ins'!$B$19,CA39,IF($D$28='Contexto Estrat. Ins'!$B$20,CB39,IF($D$28='Contexto Estrat. Ins'!$B$21,CC39,IF($D$28='Contexto Estrat. Ins'!$B$22,CD39,IF($D$28='Contexto Estrat. Ins'!$B$23,CE39,IF($D$28='Contexto Estrat. Ins'!$B$24,CF39,""))))))</f>
        <v/>
      </c>
      <c r="CH39" s="267"/>
    </row>
    <row r="40" spans="1:86" s="222" customFormat="1" ht="15.6" customHeight="1">
      <c r="A40" s="225"/>
      <c r="B40" s="226"/>
      <c r="C40" s="226"/>
      <c r="D40" s="625"/>
      <c r="E40" s="625"/>
      <c r="F40" s="625"/>
      <c r="G40" s="625"/>
      <c r="H40" s="625"/>
      <c r="I40" s="625"/>
      <c r="J40" s="630"/>
      <c r="K40" s="631"/>
      <c r="L40" s="631"/>
      <c r="M40" s="631"/>
      <c r="N40" s="631"/>
      <c r="O40" s="631"/>
      <c r="P40" s="631"/>
      <c r="Q40" s="631"/>
      <c r="R40" s="631"/>
      <c r="S40" s="631"/>
      <c r="T40" s="631"/>
      <c r="U40" s="631"/>
      <c r="V40" s="631"/>
      <c r="W40" s="631"/>
      <c r="X40" s="631"/>
      <c r="Y40" s="631"/>
      <c r="Z40" s="631"/>
      <c r="AA40" s="631"/>
      <c r="AB40" s="632"/>
      <c r="AC40" s="226"/>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227"/>
      <c r="BK40" s="229" t="str">
        <f>IF('Contexto Estrat. Ins'!$V$9&lt;&gt;"",'Contexto Estrat. Ins'!$V$8,"")</f>
        <v/>
      </c>
      <c r="BL40" s="229" t="str">
        <f>IF('Contexto Estrat. Ins'!$V$10&lt;&gt;"",'Contexto Estrat. Ins'!$V$8,"")</f>
        <v/>
      </c>
      <c r="BM40" s="229" t="str">
        <f>IF('Contexto Estrat. Ins'!$V$11&lt;&gt;"",'Contexto Estrat. Ins'!$V$8,"")</f>
        <v/>
      </c>
      <c r="BN40" s="229" t="str">
        <f>IF('Contexto Estrat. Ins'!$V$12&lt;&gt;"",'Contexto Estrat. Ins'!$V$8,"")</f>
        <v/>
      </c>
      <c r="BO40" s="229" t="str">
        <f>IF('Contexto Estrat. Ins'!$V$13&lt;&gt;"",'Contexto Estrat. Ins'!$V$8,"")</f>
        <v/>
      </c>
      <c r="BP40" s="229" t="str">
        <f>IF('Contexto Estrat. Ins'!$V$14&lt;&gt;"",'Contexto Estrat. Ins'!$V$8,"")</f>
        <v/>
      </c>
      <c r="BQ40" s="229" t="str">
        <f>IF($D$28='Contexto Estrat. Ins'!$B$9,BK40,IF($D$28='Contexto Estrat. Ins'!$B$10,BL40,IF($D$28='Contexto Estrat. Ins'!$B$11,BM40,IF($D$28='Contexto Estrat. Ins'!$B$12,BN40,IF($D$28='Contexto Estrat. Ins'!$B$13,BO40,IF($D$28='Contexto Estrat. Ins'!$B$14,BP40,""))))))</f>
        <v/>
      </c>
      <c r="BR40" s="267"/>
      <c r="BS40" s="229" t="str">
        <f>IF('Contexto Estrat. Ins'!$V$39&lt;&gt;"",'Contexto Estrat. Ins'!$V$38,"")</f>
        <v/>
      </c>
      <c r="BT40" s="229" t="str">
        <f>IF('Contexto Estrat. Ins'!$V$40&lt;&gt;"",'Contexto Estrat. Ins'!$V$38,"")</f>
        <v/>
      </c>
      <c r="BU40" s="229" t="str">
        <f>IF('Contexto Estrat. Ins'!$V$41&lt;&gt;"",'Contexto Estrat. Ins'!$V$38,"")</f>
        <v/>
      </c>
      <c r="BV40" s="229" t="str">
        <f>IF('Contexto Estrat. Ins'!$V$42&lt;&gt;"",'Contexto Estrat. Ins'!$V$38,"")</f>
        <v/>
      </c>
      <c r="BW40" s="229" t="str">
        <f>IF('Contexto Estrat. Ins'!$V$43&lt;&gt;"",'Contexto Estrat. Ins'!$V$38,"")</f>
        <v/>
      </c>
      <c r="BX40" s="229" t="str">
        <f>IF('Contexto Estrat. Ins'!$V$44&lt;&gt;"",'Contexto Estrat. Ins'!$V$38,"")</f>
        <v/>
      </c>
      <c r="BY40" s="229" t="str">
        <f>IF($D$28='Contexto Estrat. Ins'!$B$39,BS40,IF($D$28='Contexto Estrat. Ins'!$B$40,BT40,IF($D$28='Contexto Estrat. Ins'!$B$41,BU40,IF($D$28='Contexto Estrat. Ins'!$B$42,BV40,IF($D$28='Contexto Estrat. Ins'!$B$43,BW40,IF($D$28='Contexto Estrat. Ins'!$B$44,BX40,""))))))</f>
        <v/>
      </c>
      <c r="BZ40" s="267"/>
      <c r="CA40" s="229" t="str">
        <f>IF('Contexto Estrat. Ins'!$V$19&lt;&gt;"",'Contexto Estrat. Ins'!$V$18,"")</f>
        <v/>
      </c>
      <c r="CB40" s="229" t="str">
        <f>IF('Contexto Estrat. Ins'!$V$20&lt;&gt;"",'Contexto Estrat. Ins'!$V$18,"")</f>
        <v/>
      </c>
      <c r="CC40" s="229" t="str">
        <f>IF('Contexto Estrat. Ins'!$V$21&lt;&gt;"",'Contexto Estrat. Ins'!$V$18,"")</f>
        <v/>
      </c>
      <c r="CD40" s="229" t="str">
        <f>IF('Contexto Estrat. Ins'!$V$22&lt;&gt;"",'Contexto Estrat. Ins'!$V$18,"")</f>
        <v/>
      </c>
      <c r="CE40" s="229" t="str">
        <f>IF('Contexto Estrat. Ins'!$V$23&lt;&gt;"",'Contexto Estrat. Ins'!$V$18,"")</f>
        <v/>
      </c>
      <c r="CF40" s="229" t="str">
        <f>IF('Contexto Estrat. Ins'!$V$24&lt;&gt;"",'Contexto Estrat. Ins'!$V$18,"")</f>
        <v/>
      </c>
      <c r="CG40" s="229" t="str">
        <f>IF($D$28='Contexto Estrat. Ins'!$B$19,CA40,IF($D$28='Contexto Estrat. Ins'!$B$20,CB40,IF($D$28='Contexto Estrat. Ins'!$B$21,CC40,IF($D$28='Contexto Estrat. Ins'!$B$22,CD40,IF($D$28='Contexto Estrat. Ins'!$B$23,CE40,IF($D$28='Contexto Estrat. Ins'!$B$24,CF40,""))))))</f>
        <v/>
      </c>
      <c r="CH40" s="267"/>
    </row>
    <row r="41" spans="1:86" s="222" customFormat="1" ht="15.6" customHeight="1">
      <c r="A41" s="225"/>
      <c r="B41" s="226"/>
      <c r="C41" s="226"/>
      <c r="D41" s="625"/>
      <c r="E41" s="625"/>
      <c r="F41" s="625"/>
      <c r="G41" s="625"/>
      <c r="H41" s="625"/>
      <c r="I41" s="625"/>
      <c r="J41" s="630"/>
      <c r="K41" s="631"/>
      <c r="L41" s="631"/>
      <c r="M41" s="631"/>
      <c r="N41" s="631"/>
      <c r="O41" s="631"/>
      <c r="P41" s="631"/>
      <c r="Q41" s="631"/>
      <c r="R41" s="631"/>
      <c r="S41" s="631"/>
      <c r="T41" s="631"/>
      <c r="U41" s="631"/>
      <c r="V41" s="631"/>
      <c r="W41" s="631"/>
      <c r="X41" s="631"/>
      <c r="Y41" s="631"/>
      <c r="Z41" s="631"/>
      <c r="AA41" s="631"/>
      <c r="AB41" s="632"/>
      <c r="AC41" s="226"/>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4"/>
      <c r="AZ41" s="624"/>
      <c r="BA41" s="624"/>
      <c r="BB41" s="624"/>
      <c r="BC41" s="624"/>
      <c r="BD41" s="624"/>
      <c r="BE41" s="624"/>
      <c r="BF41" s="624"/>
      <c r="BG41" s="227"/>
      <c r="BK41" s="267"/>
      <c r="BL41" s="267"/>
      <c r="BM41" s="267"/>
      <c r="BN41" s="267"/>
      <c r="BO41" s="267"/>
      <c r="BP41" s="267"/>
      <c r="BQ41" s="267"/>
      <c r="BR41" s="267"/>
      <c r="BS41" s="267"/>
      <c r="BT41" s="267"/>
      <c r="BU41" s="267"/>
      <c r="BV41" s="267"/>
      <c r="BW41" s="267"/>
      <c r="BX41" s="267"/>
      <c r="BY41" s="267"/>
      <c r="BZ41" s="267"/>
      <c r="CA41" s="267"/>
      <c r="CB41" s="267"/>
      <c r="CC41" s="267"/>
      <c r="CD41" s="267"/>
    </row>
    <row r="42" spans="1:86" s="222" customFormat="1" ht="15.6" customHeight="1">
      <c r="A42" s="225"/>
      <c r="B42" s="226"/>
      <c r="C42" s="226"/>
      <c r="D42" s="625"/>
      <c r="E42" s="625"/>
      <c r="F42" s="625"/>
      <c r="G42" s="625"/>
      <c r="H42" s="625"/>
      <c r="I42" s="625"/>
      <c r="J42" s="630"/>
      <c r="K42" s="631"/>
      <c r="L42" s="631"/>
      <c r="M42" s="631"/>
      <c r="N42" s="631"/>
      <c r="O42" s="631"/>
      <c r="P42" s="631"/>
      <c r="Q42" s="631"/>
      <c r="R42" s="631"/>
      <c r="S42" s="631"/>
      <c r="T42" s="631"/>
      <c r="U42" s="631"/>
      <c r="V42" s="631"/>
      <c r="W42" s="631"/>
      <c r="X42" s="631"/>
      <c r="Y42" s="631"/>
      <c r="Z42" s="631"/>
      <c r="AA42" s="631"/>
      <c r="AB42" s="632"/>
      <c r="AC42" s="226"/>
      <c r="AD42" s="624"/>
      <c r="AE42" s="624"/>
      <c r="AF42" s="624"/>
      <c r="AG42" s="624"/>
      <c r="AH42" s="624"/>
      <c r="AI42" s="624"/>
      <c r="AJ42" s="624"/>
      <c r="AK42" s="624"/>
      <c r="AL42" s="624"/>
      <c r="AM42" s="624"/>
      <c r="AN42" s="624"/>
      <c r="AO42" s="624"/>
      <c r="AP42" s="624"/>
      <c r="AQ42" s="624"/>
      <c r="AR42" s="624"/>
      <c r="AS42" s="624"/>
      <c r="AT42" s="624"/>
      <c r="AU42" s="624"/>
      <c r="AV42" s="624"/>
      <c r="AW42" s="624"/>
      <c r="AX42" s="624"/>
      <c r="AY42" s="624"/>
      <c r="AZ42" s="624"/>
      <c r="BA42" s="624"/>
      <c r="BB42" s="624"/>
      <c r="BC42" s="624"/>
      <c r="BD42" s="624"/>
      <c r="BE42" s="624"/>
      <c r="BF42" s="624"/>
      <c r="BG42" s="227"/>
      <c r="BK42" s="267"/>
      <c r="BL42" s="267"/>
      <c r="BM42" s="267"/>
      <c r="BN42" s="267"/>
      <c r="BO42" s="267"/>
      <c r="BP42" s="267"/>
      <c r="BQ42" s="267"/>
      <c r="BR42" s="267"/>
      <c r="BS42" s="267"/>
      <c r="BT42" s="267"/>
      <c r="BU42" s="267"/>
      <c r="BV42" s="267"/>
      <c r="BW42" s="267"/>
      <c r="BX42" s="267"/>
      <c r="BY42" s="267"/>
      <c r="BZ42" s="267"/>
      <c r="CA42" s="267"/>
      <c r="CB42" s="267"/>
      <c r="CC42" s="267"/>
      <c r="CD42" s="267"/>
    </row>
    <row r="43" spans="1:86" s="222" customFormat="1" ht="15.6" customHeight="1">
      <c r="A43" s="225"/>
      <c r="B43" s="226"/>
      <c r="C43" s="226"/>
      <c r="D43" s="625"/>
      <c r="E43" s="625"/>
      <c r="F43" s="625"/>
      <c r="G43" s="625"/>
      <c r="H43" s="625"/>
      <c r="I43" s="625"/>
      <c r="J43" s="627"/>
      <c r="K43" s="627"/>
      <c r="L43" s="627"/>
      <c r="M43" s="627"/>
      <c r="N43" s="627"/>
      <c r="O43" s="627"/>
      <c r="P43" s="627"/>
      <c r="Q43" s="627"/>
      <c r="R43" s="627"/>
      <c r="S43" s="627"/>
      <c r="T43" s="627"/>
      <c r="U43" s="627"/>
      <c r="V43" s="627"/>
      <c r="W43" s="627"/>
      <c r="X43" s="627"/>
      <c r="Y43" s="627"/>
      <c r="Z43" s="627"/>
      <c r="AA43" s="627"/>
      <c r="AB43" s="627"/>
      <c r="AC43" s="226"/>
      <c r="AD43" s="624"/>
      <c r="AE43" s="624"/>
      <c r="AF43" s="624"/>
      <c r="AG43" s="624"/>
      <c r="AH43" s="624"/>
      <c r="AI43" s="624"/>
      <c r="AJ43" s="624"/>
      <c r="AK43" s="624"/>
      <c r="AL43" s="624"/>
      <c r="AM43" s="624"/>
      <c r="AN43" s="624"/>
      <c r="AO43" s="624"/>
      <c r="AP43" s="624"/>
      <c r="AQ43" s="624"/>
      <c r="AR43" s="624"/>
      <c r="AS43" s="624"/>
      <c r="AT43" s="624"/>
      <c r="AU43" s="624"/>
      <c r="AV43" s="624"/>
      <c r="AW43" s="624"/>
      <c r="AX43" s="624"/>
      <c r="AY43" s="624"/>
      <c r="AZ43" s="624"/>
      <c r="BA43" s="624"/>
      <c r="BB43" s="624"/>
      <c r="BC43" s="624"/>
      <c r="BD43" s="624"/>
      <c r="BE43" s="624"/>
      <c r="BF43" s="624"/>
      <c r="BG43" s="227"/>
      <c r="BK43" s="267"/>
      <c r="BL43" s="267"/>
      <c r="BM43" s="267"/>
      <c r="BN43" s="267"/>
      <c r="BO43" s="267"/>
      <c r="BP43" s="267"/>
      <c r="BQ43" s="267"/>
      <c r="BR43" s="267"/>
      <c r="BS43" s="267"/>
      <c r="BT43" s="267"/>
      <c r="BU43" s="267"/>
      <c r="BV43" s="267"/>
      <c r="BW43" s="267"/>
      <c r="BX43" s="267"/>
      <c r="BY43" s="267"/>
      <c r="BZ43" s="267"/>
      <c r="CA43" s="267"/>
      <c r="CB43" s="267"/>
      <c r="CC43" s="267"/>
      <c r="CD43" s="267"/>
    </row>
    <row r="44" spans="1:86" s="222" customFormat="1" ht="15.6" customHeight="1">
      <c r="A44" s="225"/>
      <c r="B44" s="226"/>
      <c r="C44" s="226"/>
      <c r="D44" s="623"/>
      <c r="E44" s="623"/>
      <c r="F44" s="623"/>
      <c r="G44" s="623"/>
      <c r="H44" s="623"/>
      <c r="I44" s="623"/>
      <c r="J44" s="624"/>
      <c r="K44" s="624"/>
      <c r="L44" s="624"/>
      <c r="M44" s="624"/>
      <c r="N44" s="624"/>
      <c r="O44" s="624"/>
      <c r="P44" s="624"/>
      <c r="Q44" s="624"/>
      <c r="R44" s="624"/>
      <c r="S44" s="624"/>
      <c r="T44" s="624"/>
      <c r="U44" s="624"/>
      <c r="V44" s="624"/>
      <c r="W44" s="624"/>
      <c r="X44" s="624"/>
      <c r="Y44" s="624"/>
      <c r="Z44" s="624"/>
      <c r="AA44" s="624"/>
      <c r="AB44" s="624"/>
      <c r="AC44" s="226"/>
      <c r="AD44" s="624"/>
      <c r="AE44" s="624"/>
      <c r="AF44" s="624"/>
      <c r="AG44" s="624"/>
      <c r="AH44" s="624"/>
      <c r="AI44" s="624"/>
      <c r="AJ44" s="624"/>
      <c r="AK44" s="624"/>
      <c r="AL44" s="624"/>
      <c r="AM44" s="624"/>
      <c r="AN44" s="624"/>
      <c r="AO44" s="624"/>
      <c r="AP44" s="624"/>
      <c r="AQ44" s="624"/>
      <c r="AR44" s="624"/>
      <c r="AS44" s="624"/>
      <c r="AT44" s="624"/>
      <c r="AU44" s="624"/>
      <c r="AV44" s="624"/>
      <c r="AW44" s="624"/>
      <c r="AX44" s="624"/>
      <c r="AY44" s="624"/>
      <c r="AZ44" s="624"/>
      <c r="BA44" s="624"/>
      <c r="BB44" s="624"/>
      <c r="BC44" s="624"/>
      <c r="BD44" s="624"/>
      <c r="BE44" s="624"/>
      <c r="BF44" s="624"/>
      <c r="BG44" s="227"/>
    </row>
    <row r="45" spans="1:86" s="222" customFormat="1" ht="15.6" customHeight="1">
      <c r="A45" s="225"/>
      <c r="B45" s="226"/>
      <c r="C45" s="226"/>
      <c r="D45" s="623"/>
      <c r="E45" s="623"/>
      <c r="F45" s="623"/>
      <c r="G45" s="623"/>
      <c r="H45" s="623"/>
      <c r="I45" s="623"/>
      <c r="J45" s="624"/>
      <c r="K45" s="624"/>
      <c r="L45" s="624"/>
      <c r="M45" s="624"/>
      <c r="N45" s="624"/>
      <c r="O45" s="624"/>
      <c r="P45" s="624"/>
      <c r="Q45" s="624"/>
      <c r="R45" s="624"/>
      <c r="S45" s="624"/>
      <c r="T45" s="624"/>
      <c r="U45" s="624"/>
      <c r="V45" s="624"/>
      <c r="W45" s="624"/>
      <c r="X45" s="624"/>
      <c r="Y45" s="624"/>
      <c r="Z45" s="624"/>
      <c r="AA45" s="624"/>
      <c r="AB45" s="624"/>
      <c r="AC45" s="226"/>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c r="BA45" s="624"/>
      <c r="BB45" s="624"/>
      <c r="BC45" s="624"/>
      <c r="BD45" s="624"/>
      <c r="BE45" s="624"/>
      <c r="BF45" s="624"/>
      <c r="BG45" s="227"/>
    </row>
    <row r="46" spans="1:86" s="222" customFormat="1" ht="15.6" customHeight="1">
      <c r="A46" s="225"/>
      <c r="B46" s="226"/>
      <c r="C46" s="226"/>
      <c r="D46" s="623"/>
      <c r="E46" s="623"/>
      <c r="F46" s="623"/>
      <c r="G46" s="623"/>
      <c r="H46" s="623"/>
      <c r="I46" s="623"/>
      <c r="J46" s="624"/>
      <c r="K46" s="624"/>
      <c r="L46" s="624"/>
      <c r="M46" s="624"/>
      <c r="N46" s="624"/>
      <c r="O46" s="624"/>
      <c r="P46" s="624"/>
      <c r="Q46" s="624"/>
      <c r="R46" s="624"/>
      <c r="S46" s="624"/>
      <c r="T46" s="624"/>
      <c r="U46" s="624"/>
      <c r="V46" s="624"/>
      <c r="W46" s="624"/>
      <c r="X46" s="624"/>
      <c r="Y46" s="624"/>
      <c r="Z46" s="624"/>
      <c r="AA46" s="624"/>
      <c r="AB46" s="624"/>
      <c r="AC46" s="226"/>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4"/>
      <c r="AZ46" s="624"/>
      <c r="BA46" s="624"/>
      <c r="BB46" s="624"/>
      <c r="BC46" s="624"/>
      <c r="BD46" s="624"/>
      <c r="BE46" s="624"/>
      <c r="BF46" s="624"/>
      <c r="BG46" s="227"/>
    </row>
    <row r="47" spans="1:86" s="222" customFormat="1" ht="15.6" customHeight="1">
      <c r="A47" s="225"/>
      <c r="B47" s="226"/>
      <c r="C47" s="226"/>
      <c r="D47" s="623"/>
      <c r="E47" s="623"/>
      <c r="F47" s="623"/>
      <c r="G47" s="623"/>
      <c r="H47" s="623"/>
      <c r="I47" s="623"/>
      <c r="J47" s="624"/>
      <c r="K47" s="624"/>
      <c r="L47" s="624"/>
      <c r="M47" s="624"/>
      <c r="N47" s="624"/>
      <c r="O47" s="624"/>
      <c r="P47" s="624"/>
      <c r="Q47" s="624"/>
      <c r="R47" s="624"/>
      <c r="S47" s="624"/>
      <c r="T47" s="624"/>
      <c r="U47" s="624"/>
      <c r="V47" s="624"/>
      <c r="W47" s="624"/>
      <c r="X47" s="624"/>
      <c r="Y47" s="624"/>
      <c r="Z47" s="624"/>
      <c r="AA47" s="624"/>
      <c r="AB47" s="624"/>
      <c r="AC47" s="226"/>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227"/>
    </row>
    <row r="48" spans="1:86" s="222" customFormat="1" ht="15.6" customHeight="1">
      <c r="A48" s="225"/>
      <c r="B48" s="226"/>
      <c r="C48" s="226"/>
      <c r="D48" s="628" t="s">
        <v>39</v>
      </c>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226"/>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227"/>
    </row>
    <row r="49" spans="1:73" s="222" customFormat="1" ht="15.6" customHeight="1">
      <c r="A49" s="225"/>
      <c r="B49" s="226"/>
      <c r="C49" s="226"/>
      <c r="D49" s="629" t="s">
        <v>34</v>
      </c>
      <c r="E49" s="629"/>
      <c r="F49" s="629"/>
      <c r="G49" s="629"/>
      <c r="H49" s="629"/>
      <c r="I49" s="629"/>
      <c r="J49" s="629" t="s">
        <v>48</v>
      </c>
      <c r="K49" s="629"/>
      <c r="L49" s="629"/>
      <c r="M49" s="629"/>
      <c r="N49" s="629"/>
      <c r="O49" s="629"/>
      <c r="P49" s="629"/>
      <c r="Q49" s="629"/>
      <c r="R49" s="629"/>
      <c r="S49" s="629"/>
      <c r="T49" s="629"/>
      <c r="U49" s="629"/>
      <c r="V49" s="629"/>
      <c r="W49" s="629"/>
      <c r="X49" s="629"/>
      <c r="Y49" s="629"/>
      <c r="Z49" s="629"/>
      <c r="AA49" s="629"/>
      <c r="AB49" s="629"/>
      <c r="AC49" s="226"/>
      <c r="AD49" s="624"/>
      <c r="AE49" s="624"/>
      <c r="AF49" s="624"/>
      <c r="AG49" s="624"/>
      <c r="AH49" s="624"/>
      <c r="AI49" s="624"/>
      <c r="AJ49" s="624"/>
      <c r="AK49" s="624"/>
      <c r="AL49" s="624"/>
      <c r="AM49" s="624"/>
      <c r="AN49" s="624"/>
      <c r="AO49" s="624"/>
      <c r="AP49" s="624"/>
      <c r="AQ49" s="624"/>
      <c r="AR49" s="624"/>
      <c r="AS49" s="624"/>
      <c r="AT49" s="624"/>
      <c r="AU49" s="624"/>
      <c r="AV49" s="624"/>
      <c r="AW49" s="624"/>
      <c r="AX49" s="624"/>
      <c r="AY49" s="624"/>
      <c r="AZ49" s="624"/>
      <c r="BA49" s="624"/>
      <c r="BB49" s="624"/>
      <c r="BC49" s="624"/>
      <c r="BD49" s="624"/>
      <c r="BE49" s="624"/>
      <c r="BF49" s="624"/>
      <c r="BG49" s="227"/>
    </row>
    <row r="50" spans="1:73" s="222" customFormat="1" ht="15.6" customHeight="1">
      <c r="A50" s="225"/>
      <c r="B50" s="226"/>
      <c r="C50" s="226"/>
      <c r="D50" s="625"/>
      <c r="E50" s="625"/>
      <c r="F50" s="625"/>
      <c r="G50" s="625"/>
      <c r="H50" s="625"/>
      <c r="I50" s="625"/>
      <c r="J50" s="627"/>
      <c r="K50" s="627"/>
      <c r="L50" s="627"/>
      <c r="M50" s="627"/>
      <c r="N50" s="627"/>
      <c r="O50" s="627"/>
      <c r="P50" s="627"/>
      <c r="Q50" s="627"/>
      <c r="R50" s="627"/>
      <c r="S50" s="627"/>
      <c r="T50" s="627"/>
      <c r="U50" s="627"/>
      <c r="V50" s="627"/>
      <c r="W50" s="627"/>
      <c r="X50" s="627"/>
      <c r="Y50" s="627"/>
      <c r="Z50" s="627"/>
      <c r="AA50" s="627"/>
      <c r="AB50" s="627"/>
      <c r="AC50" s="226"/>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624"/>
      <c r="BA50" s="624"/>
      <c r="BB50" s="624"/>
      <c r="BC50" s="624"/>
      <c r="BD50" s="624"/>
      <c r="BE50" s="624"/>
      <c r="BF50" s="624"/>
      <c r="BG50" s="227"/>
    </row>
    <row r="51" spans="1:73" s="222" customFormat="1" ht="15.6" customHeight="1">
      <c r="A51" s="225"/>
      <c r="B51" s="226"/>
      <c r="C51" s="226"/>
      <c r="D51" s="625"/>
      <c r="E51" s="625"/>
      <c r="F51" s="625"/>
      <c r="G51" s="625"/>
      <c r="H51" s="625"/>
      <c r="I51" s="625"/>
      <c r="J51" s="626"/>
      <c r="K51" s="627"/>
      <c r="L51" s="627"/>
      <c r="M51" s="627"/>
      <c r="N51" s="627"/>
      <c r="O51" s="627"/>
      <c r="P51" s="627"/>
      <c r="Q51" s="627"/>
      <c r="R51" s="627"/>
      <c r="S51" s="627"/>
      <c r="T51" s="627"/>
      <c r="U51" s="627"/>
      <c r="V51" s="627"/>
      <c r="W51" s="627"/>
      <c r="X51" s="627"/>
      <c r="Y51" s="627"/>
      <c r="Z51" s="627"/>
      <c r="AA51" s="627"/>
      <c r="AB51" s="627"/>
      <c r="AC51" s="226"/>
      <c r="AD51" s="624"/>
      <c r="AE51" s="624"/>
      <c r="AF51" s="624"/>
      <c r="AG51" s="624"/>
      <c r="AH51" s="624"/>
      <c r="AI51" s="624"/>
      <c r="AJ51" s="624"/>
      <c r="AK51" s="624"/>
      <c r="AL51" s="624"/>
      <c r="AM51" s="624"/>
      <c r="AN51" s="624"/>
      <c r="AO51" s="624"/>
      <c r="AP51" s="624"/>
      <c r="AQ51" s="624"/>
      <c r="AR51" s="624"/>
      <c r="AS51" s="624"/>
      <c r="AT51" s="624"/>
      <c r="AU51" s="624"/>
      <c r="AV51" s="624"/>
      <c r="AW51" s="624"/>
      <c r="AX51" s="624"/>
      <c r="AY51" s="624"/>
      <c r="AZ51" s="624"/>
      <c r="BA51" s="624"/>
      <c r="BB51" s="624"/>
      <c r="BC51" s="624"/>
      <c r="BD51" s="624"/>
      <c r="BE51" s="624"/>
      <c r="BF51" s="624"/>
      <c r="BG51" s="227"/>
    </row>
    <row r="52" spans="1:73" s="222" customFormat="1" ht="15.6" customHeight="1">
      <c r="A52" s="225"/>
      <c r="B52" s="226"/>
      <c r="C52" s="226"/>
      <c r="D52" s="623"/>
      <c r="E52" s="623"/>
      <c r="F52" s="623"/>
      <c r="G52" s="623"/>
      <c r="H52" s="623"/>
      <c r="I52" s="623"/>
      <c r="J52" s="624"/>
      <c r="K52" s="624"/>
      <c r="L52" s="624"/>
      <c r="M52" s="624"/>
      <c r="N52" s="624"/>
      <c r="O52" s="624"/>
      <c r="P52" s="624"/>
      <c r="Q52" s="624"/>
      <c r="R52" s="624"/>
      <c r="S52" s="624"/>
      <c r="T52" s="624"/>
      <c r="U52" s="624"/>
      <c r="V52" s="624"/>
      <c r="W52" s="624"/>
      <c r="X52" s="624"/>
      <c r="Y52" s="624"/>
      <c r="Z52" s="624"/>
      <c r="AA52" s="624"/>
      <c r="AB52" s="624"/>
      <c r="AC52" s="226"/>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227"/>
    </row>
    <row r="53" spans="1:73" s="222" customFormat="1" ht="15.6" customHeight="1">
      <c r="A53" s="225"/>
      <c r="B53" s="226"/>
      <c r="C53" s="226"/>
      <c r="D53" s="623"/>
      <c r="E53" s="623"/>
      <c r="F53" s="623"/>
      <c r="G53" s="623"/>
      <c r="H53" s="623"/>
      <c r="I53" s="623"/>
      <c r="J53" s="624"/>
      <c r="K53" s="624"/>
      <c r="L53" s="624"/>
      <c r="M53" s="624"/>
      <c r="N53" s="624"/>
      <c r="O53" s="624"/>
      <c r="P53" s="624"/>
      <c r="Q53" s="624"/>
      <c r="R53" s="624"/>
      <c r="S53" s="624"/>
      <c r="T53" s="624"/>
      <c r="U53" s="624"/>
      <c r="V53" s="624"/>
      <c r="W53" s="624"/>
      <c r="X53" s="624"/>
      <c r="Y53" s="624"/>
      <c r="Z53" s="624"/>
      <c r="AA53" s="624"/>
      <c r="AB53" s="624"/>
      <c r="AC53" s="226"/>
      <c r="AD53" s="624"/>
      <c r="AE53" s="624"/>
      <c r="AF53" s="624"/>
      <c r="AG53" s="624"/>
      <c r="AH53" s="624"/>
      <c r="AI53" s="624"/>
      <c r="AJ53" s="624"/>
      <c r="AK53" s="624"/>
      <c r="AL53" s="624"/>
      <c r="AM53" s="624"/>
      <c r="AN53" s="624"/>
      <c r="AO53" s="624"/>
      <c r="AP53" s="624"/>
      <c r="AQ53" s="624"/>
      <c r="AR53" s="624"/>
      <c r="AS53" s="624"/>
      <c r="AT53" s="624"/>
      <c r="AU53" s="624"/>
      <c r="AV53" s="624"/>
      <c r="AW53" s="624"/>
      <c r="AX53" s="624"/>
      <c r="AY53" s="624"/>
      <c r="AZ53" s="624"/>
      <c r="BA53" s="624"/>
      <c r="BB53" s="624"/>
      <c r="BC53" s="624"/>
      <c r="BD53" s="624"/>
      <c r="BE53" s="624"/>
      <c r="BF53" s="624"/>
      <c r="BG53" s="227"/>
    </row>
    <row r="54" spans="1:73" s="222" customFormat="1" ht="15" customHeight="1">
      <c r="A54" s="225"/>
      <c r="B54" s="226"/>
      <c r="C54" s="226"/>
      <c r="D54" s="623"/>
      <c r="E54" s="623"/>
      <c r="F54" s="623"/>
      <c r="G54" s="623"/>
      <c r="H54" s="623"/>
      <c r="I54" s="623"/>
      <c r="J54" s="624"/>
      <c r="K54" s="624"/>
      <c r="L54" s="624"/>
      <c r="M54" s="624"/>
      <c r="N54" s="624"/>
      <c r="O54" s="624"/>
      <c r="P54" s="624"/>
      <c r="Q54" s="624"/>
      <c r="R54" s="624"/>
      <c r="S54" s="624"/>
      <c r="T54" s="624"/>
      <c r="U54" s="624"/>
      <c r="V54" s="624"/>
      <c r="W54" s="624"/>
      <c r="X54" s="624"/>
      <c r="Y54" s="624"/>
      <c r="Z54" s="624"/>
      <c r="AA54" s="624"/>
      <c r="AB54" s="624"/>
      <c r="AC54" s="226"/>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4"/>
      <c r="AZ54" s="624"/>
      <c r="BA54" s="624"/>
      <c r="BB54" s="624"/>
      <c r="BC54" s="624"/>
      <c r="BD54" s="624"/>
      <c r="BE54" s="624"/>
      <c r="BF54" s="624"/>
      <c r="BG54" s="227"/>
    </row>
    <row r="55" spans="1:73" s="222" customFormat="1" ht="15" customHeight="1">
      <c r="A55" s="225"/>
      <c r="B55" s="226"/>
      <c r="C55" s="226"/>
      <c r="D55" s="623"/>
      <c r="E55" s="623"/>
      <c r="F55" s="623"/>
      <c r="G55" s="623"/>
      <c r="H55" s="623"/>
      <c r="I55" s="623"/>
      <c r="J55" s="624"/>
      <c r="K55" s="624"/>
      <c r="L55" s="624"/>
      <c r="M55" s="624"/>
      <c r="N55" s="624"/>
      <c r="O55" s="624"/>
      <c r="P55" s="624"/>
      <c r="Q55" s="624"/>
      <c r="R55" s="624"/>
      <c r="S55" s="624"/>
      <c r="T55" s="624"/>
      <c r="U55" s="624"/>
      <c r="V55" s="624"/>
      <c r="W55" s="624"/>
      <c r="X55" s="624"/>
      <c r="Y55" s="624"/>
      <c r="Z55" s="624"/>
      <c r="AA55" s="624"/>
      <c r="AB55" s="624"/>
      <c r="AC55" s="226"/>
      <c r="AD55" s="624"/>
      <c r="AE55" s="624"/>
      <c r="AF55" s="624"/>
      <c r="AG55" s="624"/>
      <c r="AH55" s="624"/>
      <c r="AI55" s="624"/>
      <c r="AJ55" s="624"/>
      <c r="AK55" s="624"/>
      <c r="AL55" s="624"/>
      <c r="AM55" s="624"/>
      <c r="AN55" s="624"/>
      <c r="AO55" s="624"/>
      <c r="AP55" s="624"/>
      <c r="AQ55" s="624"/>
      <c r="AR55" s="624"/>
      <c r="AS55" s="624"/>
      <c r="AT55" s="624"/>
      <c r="AU55" s="624"/>
      <c r="AV55" s="624"/>
      <c r="AW55" s="624"/>
      <c r="AX55" s="624"/>
      <c r="AY55" s="624"/>
      <c r="AZ55" s="624"/>
      <c r="BA55" s="624"/>
      <c r="BB55" s="624"/>
      <c r="BC55" s="624"/>
      <c r="BD55" s="624"/>
      <c r="BE55" s="624"/>
      <c r="BF55" s="624"/>
      <c r="BG55" s="227"/>
    </row>
    <row r="56" spans="1:73" s="222" customFormat="1" ht="15" customHeight="1">
      <c r="A56" s="225"/>
      <c r="B56" s="226"/>
      <c r="C56" s="226"/>
      <c r="D56" s="623"/>
      <c r="E56" s="623"/>
      <c r="F56" s="623"/>
      <c r="G56" s="623"/>
      <c r="H56" s="623"/>
      <c r="I56" s="623"/>
      <c r="J56" s="624"/>
      <c r="K56" s="624"/>
      <c r="L56" s="624"/>
      <c r="M56" s="624"/>
      <c r="N56" s="624"/>
      <c r="O56" s="624"/>
      <c r="P56" s="624"/>
      <c r="Q56" s="624"/>
      <c r="R56" s="624"/>
      <c r="S56" s="624"/>
      <c r="T56" s="624"/>
      <c r="U56" s="624"/>
      <c r="V56" s="624"/>
      <c r="W56" s="624"/>
      <c r="X56" s="624"/>
      <c r="Y56" s="624"/>
      <c r="Z56" s="624"/>
      <c r="AA56" s="624"/>
      <c r="AB56" s="624"/>
      <c r="AC56" s="226"/>
      <c r="AD56" s="624"/>
      <c r="AE56" s="624"/>
      <c r="AF56" s="624"/>
      <c r="AG56" s="624"/>
      <c r="AH56" s="624"/>
      <c r="AI56" s="624"/>
      <c r="AJ56" s="624"/>
      <c r="AK56" s="624"/>
      <c r="AL56" s="624"/>
      <c r="AM56" s="624"/>
      <c r="AN56" s="624"/>
      <c r="AO56" s="624"/>
      <c r="AP56" s="624"/>
      <c r="AQ56" s="624"/>
      <c r="AR56" s="624"/>
      <c r="AS56" s="624"/>
      <c r="AT56" s="624"/>
      <c r="AU56" s="624"/>
      <c r="AV56" s="624"/>
      <c r="AW56" s="624"/>
      <c r="AX56" s="624"/>
      <c r="AY56" s="624"/>
      <c r="AZ56" s="624"/>
      <c r="BA56" s="624"/>
      <c r="BB56" s="624"/>
      <c r="BC56" s="624"/>
      <c r="BD56" s="624"/>
      <c r="BE56" s="624"/>
      <c r="BF56" s="624"/>
      <c r="BG56" s="227"/>
    </row>
    <row r="57" spans="1:73" s="222" customFormat="1" ht="15" customHeight="1">
      <c r="A57" s="225"/>
      <c r="B57" s="226"/>
      <c r="C57" s="226"/>
      <c r="D57" s="623"/>
      <c r="E57" s="623"/>
      <c r="F57" s="623"/>
      <c r="G57" s="623"/>
      <c r="H57" s="623"/>
      <c r="I57" s="623"/>
      <c r="J57" s="624"/>
      <c r="K57" s="624"/>
      <c r="L57" s="624"/>
      <c r="M57" s="624"/>
      <c r="N57" s="624"/>
      <c r="O57" s="624"/>
      <c r="P57" s="624"/>
      <c r="Q57" s="624"/>
      <c r="R57" s="624"/>
      <c r="S57" s="624"/>
      <c r="T57" s="624"/>
      <c r="U57" s="624"/>
      <c r="V57" s="624"/>
      <c r="W57" s="624"/>
      <c r="X57" s="624"/>
      <c r="Y57" s="624"/>
      <c r="Z57" s="624"/>
      <c r="AA57" s="624"/>
      <c r="AB57" s="624"/>
      <c r="AC57" s="226"/>
      <c r="AD57" s="624"/>
      <c r="AE57" s="624"/>
      <c r="AF57" s="624"/>
      <c r="AG57" s="624"/>
      <c r="AH57" s="624"/>
      <c r="AI57" s="624"/>
      <c r="AJ57" s="624"/>
      <c r="AK57" s="624"/>
      <c r="AL57" s="624"/>
      <c r="AM57" s="624"/>
      <c r="AN57" s="624"/>
      <c r="AO57" s="624"/>
      <c r="AP57" s="624"/>
      <c r="AQ57" s="624"/>
      <c r="AR57" s="624"/>
      <c r="AS57" s="624"/>
      <c r="AT57" s="624"/>
      <c r="AU57" s="624"/>
      <c r="AV57" s="624"/>
      <c r="AW57" s="624"/>
      <c r="AX57" s="624"/>
      <c r="AY57" s="624"/>
      <c r="AZ57" s="624"/>
      <c r="BA57" s="624"/>
      <c r="BB57" s="624"/>
      <c r="BC57" s="624"/>
      <c r="BD57" s="624"/>
      <c r="BE57" s="624"/>
      <c r="BF57" s="624"/>
      <c r="BG57" s="227"/>
    </row>
    <row r="58" spans="1:73" s="222" customFormat="1">
      <c r="A58" s="225"/>
      <c r="B58" s="226"/>
      <c r="C58" s="226"/>
      <c r="D58" s="623"/>
      <c r="E58" s="623"/>
      <c r="F58" s="623"/>
      <c r="G58" s="623"/>
      <c r="H58" s="623"/>
      <c r="I58" s="623"/>
      <c r="J58" s="624"/>
      <c r="K58" s="624"/>
      <c r="L58" s="624"/>
      <c r="M58" s="624"/>
      <c r="N58" s="624"/>
      <c r="O58" s="624"/>
      <c r="P58" s="624"/>
      <c r="Q58" s="624"/>
      <c r="R58" s="624"/>
      <c r="S58" s="624"/>
      <c r="T58" s="624"/>
      <c r="U58" s="624"/>
      <c r="V58" s="624"/>
      <c r="W58" s="624"/>
      <c r="X58" s="624"/>
      <c r="Y58" s="624"/>
      <c r="Z58" s="624"/>
      <c r="AA58" s="624"/>
      <c r="AB58" s="624"/>
      <c r="AC58" s="226"/>
      <c r="AD58" s="624"/>
      <c r="AE58" s="624"/>
      <c r="AF58" s="624"/>
      <c r="AG58" s="624"/>
      <c r="AH58" s="624"/>
      <c r="AI58" s="624"/>
      <c r="AJ58" s="624"/>
      <c r="AK58" s="624"/>
      <c r="AL58" s="624"/>
      <c r="AM58" s="624"/>
      <c r="AN58" s="624"/>
      <c r="AO58" s="624"/>
      <c r="AP58" s="624"/>
      <c r="AQ58" s="624"/>
      <c r="AR58" s="624"/>
      <c r="AS58" s="624"/>
      <c r="AT58" s="624"/>
      <c r="AU58" s="624"/>
      <c r="AV58" s="624"/>
      <c r="AW58" s="624"/>
      <c r="AX58" s="624"/>
      <c r="AY58" s="624"/>
      <c r="AZ58" s="624"/>
      <c r="BA58" s="624"/>
      <c r="BB58" s="624"/>
      <c r="BC58" s="624"/>
      <c r="BD58" s="624"/>
      <c r="BE58" s="624"/>
      <c r="BF58" s="624"/>
      <c r="BG58" s="227"/>
      <c r="BL58" s="243"/>
      <c r="BM58" s="243"/>
      <c r="BN58" s="243"/>
      <c r="BO58" s="243"/>
    </row>
    <row r="59" spans="1:73" s="222" customFormat="1" ht="15" customHeight="1">
      <c r="A59" s="225"/>
      <c r="B59" s="226"/>
      <c r="C59" s="226"/>
      <c r="D59" s="623"/>
      <c r="E59" s="623"/>
      <c r="F59" s="623"/>
      <c r="G59" s="623"/>
      <c r="H59" s="623"/>
      <c r="I59" s="623"/>
      <c r="J59" s="624"/>
      <c r="K59" s="624"/>
      <c r="L59" s="624"/>
      <c r="M59" s="624"/>
      <c r="N59" s="624"/>
      <c r="O59" s="624"/>
      <c r="P59" s="624"/>
      <c r="Q59" s="624"/>
      <c r="R59" s="624"/>
      <c r="S59" s="624"/>
      <c r="T59" s="624"/>
      <c r="U59" s="624"/>
      <c r="V59" s="624"/>
      <c r="W59" s="624"/>
      <c r="X59" s="624"/>
      <c r="Y59" s="624"/>
      <c r="Z59" s="624"/>
      <c r="AA59" s="624"/>
      <c r="AB59" s="624"/>
      <c r="AC59" s="226"/>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624"/>
      <c r="BB59" s="624"/>
      <c r="BC59" s="624"/>
      <c r="BD59" s="624"/>
      <c r="BE59" s="624"/>
      <c r="BF59" s="624"/>
      <c r="BG59" s="227"/>
      <c r="BK59" s="612" t="s">
        <v>121</v>
      </c>
      <c r="BL59" s="612"/>
      <c r="BM59" s="612"/>
      <c r="BN59" s="243"/>
      <c r="BO59" s="243"/>
    </row>
    <row r="60" spans="1:73" s="222" customFormat="1" ht="30" customHeight="1" thickBot="1">
      <c r="A60" s="254"/>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7"/>
      <c r="BK60" s="612"/>
      <c r="BL60" s="612"/>
      <c r="BM60" s="612"/>
      <c r="BN60" s="243"/>
      <c r="BO60" s="258"/>
      <c r="BP60" s="612" t="s">
        <v>82</v>
      </c>
      <c r="BQ60" s="612" t="s">
        <v>83</v>
      </c>
      <c r="BR60" s="258"/>
      <c r="BS60" s="258" t="s">
        <v>88</v>
      </c>
    </row>
    <row r="61" spans="1:73" s="222" customFormat="1" ht="32.25" customHeight="1" thickBot="1">
      <c r="A61" s="546" t="str">
        <f>IF(AK12=Datos!$A$6,"ANÁLISIS DE LA OPORTUNIDAD","ANÁLISIS DEL RIESGO")</f>
        <v>ANÁLISIS DEL RIESGO</v>
      </c>
      <c r="B61" s="547"/>
      <c r="C61" s="547"/>
      <c r="D61" s="547"/>
      <c r="E61" s="547"/>
      <c r="F61" s="547"/>
      <c r="G61" s="547"/>
      <c r="H61" s="547"/>
      <c r="I61" s="547"/>
      <c r="J61" s="548"/>
      <c r="K61" s="230"/>
      <c r="L61" s="230"/>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4"/>
      <c r="BK61" s="258" t="s">
        <v>72</v>
      </c>
      <c r="BL61" s="259" t="e">
        <f>BS76</f>
        <v>#REF!</v>
      </c>
      <c r="BM61" s="259" t="e">
        <f>IF(AND(I65="",I66=""),"",INDEX($R$69:$R$73,$BL$61,1))</f>
        <v>#REF!</v>
      </c>
      <c r="BO61" s="258"/>
      <c r="BP61" s="613"/>
      <c r="BQ61" s="613"/>
      <c r="BR61" s="258"/>
      <c r="BS61" s="258" t="s">
        <v>72</v>
      </c>
      <c r="BT61" s="259" t="e">
        <f>IF($AK$12&lt;&gt;"",BL61,"")</f>
        <v>#REF!</v>
      </c>
      <c r="BU61" s="259" t="e">
        <f>IF($AK$12&lt;&gt;"",$BM$61,"")</f>
        <v>#REF!</v>
      </c>
    </row>
    <row r="62" spans="1:73" s="222" customFormat="1" ht="14.45" customHeight="1">
      <c r="A62" s="225"/>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530" t="s">
        <v>50</v>
      </c>
      <c r="AA62" s="530"/>
      <c r="AB62" s="530"/>
      <c r="AC62" s="530"/>
      <c r="AD62" s="530"/>
      <c r="AE62" s="530"/>
      <c r="AF62" s="530"/>
      <c r="AG62" s="530"/>
      <c r="AH62" s="530"/>
      <c r="AI62" s="530"/>
      <c r="AJ62" s="530"/>
      <c r="AK62" s="530"/>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7"/>
      <c r="BK62" s="258" t="s">
        <v>71</v>
      </c>
      <c r="BL62" s="259" t="e">
        <f>H81</f>
        <v>#REF!</v>
      </c>
      <c r="BM62" s="259" t="e">
        <f>INDEX($R$76:$R$80,$BL$62,1)</f>
        <v>#REF!</v>
      </c>
      <c r="BO62" s="258" t="s">
        <v>81</v>
      </c>
      <c r="BP62" s="259" t="e">
        <f>BL62-1</f>
        <v>#REF!</v>
      </c>
      <c r="BQ62" s="259" t="e">
        <f>BM62</f>
        <v>#REF!</v>
      </c>
      <c r="BR62" s="258"/>
      <c r="BS62" s="258" t="s">
        <v>71</v>
      </c>
      <c r="BT62" s="259" t="e">
        <f>IF($AK$12="","",IF($AK$12=1,$BP$62,$BL$62))</f>
        <v>#REF!</v>
      </c>
      <c r="BU62" s="259" t="e">
        <f>IF($AK$12="","",IF($AK$12=1,$BQ$62,$BM$62))</f>
        <v>#REF!</v>
      </c>
    </row>
    <row r="63" spans="1:73" s="222" customFormat="1" ht="14.45" customHeight="1">
      <c r="A63" s="225"/>
      <c r="B63" s="226"/>
      <c r="C63" s="226"/>
      <c r="D63" s="532" t="s">
        <v>51</v>
      </c>
      <c r="E63" s="532"/>
      <c r="F63" s="532"/>
      <c r="G63" s="532"/>
      <c r="H63" s="226"/>
      <c r="I63" s="226"/>
      <c r="J63" s="226"/>
      <c r="K63" s="226"/>
      <c r="L63" s="226"/>
      <c r="M63" s="226"/>
      <c r="N63" s="226"/>
      <c r="O63" s="226"/>
      <c r="P63" s="226"/>
      <c r="Q63" s="226"/>
      <c r="R63" s="226"/>
      <c r="S63" s="226"/>
      <c r="T63" s="226"/>
      <c r="U63" s="226"/>
      <c r="V63" s="226"/>
      <c r="W63" s="226"/>
      <c r="X63" s="226"/>
      <c r="Y63" s="226"/>
      <c r="Z63" s="231"/>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7"/>
    </row>
    <row r="64" spans="1:73" s="222" customFormat="1" ht="14.45" customHeight="1">
      <c r="A64" s="225"/>
      <c r="B64" s="226"/>
      <c r="C64" s="226"/>
      <c r="D64" s="226"/>
      <c r="E64" s="532" t="str">
        <f>IF(AK12=Datos!$A$6,"Seleccione la factibilidad o frecuencia de presencia de la oportunidad","Seleccione la factibilidad o frecuencia de presencia del riesgo")</f>
        <v>Seleccione la factibilidad o frecuencia de presencia del riesgo</v>
      </c>
      <c r="F64" s="532"/>
      <c r="G64" s="532"/>
      <c r="H64" s="532"/>
      <c r="I64" s="532"/>
      <c r="J64" s="532"/>
      <c r="K64" s="532"/>
      <c r="L64" s="532"/>
      <c r="M64" s="532"/>
      <c r="N64" s="532"/>
      <c r="O64" s="532"/>
      <c r="P64" s="532"/>
      <c r="Q64" s="532"/>
      <c r="R64" s="532"/>
      <c r="S64" s="532"/>
      <c r="T64" s="532"/>
      <c r="U64" s="532"/>
      <c r="V64" s="532"/>
      <c r="W64" s="532"/>
      <c r="X64" s="532"/>
      <c r="Y64" s="532"/>
      <c r="Z64" s="532"/>
      <c r="AA64" s="226"/>
      <c r="AB64" s="538" t="str">
        <f>IF(AK12=Datos!$A$6,"Escala de impacto-beneficio resultante","Escala de impacto resultante")</f>
        <v>Escala de impacto resultante</v>
      </c>
      <c r="AC64" s="529"/>
      <c r="AD64" s="529"/>
      <c r="AE64" s="529"/>
      <c r="AF64" s="529"/>
      <c r="AG64" s="529"/>
      <c r="AH64" s="529"/>
      <c r="AI64" s="529"/>
      <c r="AJ64" s="529"/>
      <c r="AK64" s="539"/>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7"/>
      <c r="BK64" s="259"/>
      <c r="BL64" s="259" t="str">
        <f>IF($AK$12=1,Datos!$P$2,IF(OR($AK$12=2,$AK$12=3,$AK$12=4,$AK$12=5,$AK$12=6,$AK$12=7),Datos!$Q$2,IF($AK$12=8,Datos!$R$2,"")))</f>
        <v>Insignificante (1)</v>
      </c>
      <c r="BM64" s="259" t="str">
        <f>IF($AK$12=1,Datos!$P$3,IF(OR($AK$12=2,$AK$12=3,$AK$12=4,$AK$12=5,$AK$12=6,$AK$12=7),Datos!$Q$3,IF($AK$12=8,Datos!$R$3,"")))</f>
        <v>Menor (2)</v>
      </c>
      <c r="BN64" s="259" t="str">
        <f>IF($AK$12=1,Datos!$P$4,IF(OR($AK$12=2,$AK$12=3,$AK$12=4,$AK$12=5,$AK$12=6,$AK$12=7),Datos!$Q$4,IF($AK$12=8,Datos!$R$4,"")))</f>
        <v>Moderado (3)</v>
      </c>
      <c r="BO64" s="259" t="str">
        <f>IF($AK$12=1,Datos!$P$5,IF(OR($AK$12=2,$AK$12=3,$AK$12=4,$AK$12=5,$AK$12=6,$AK$12=7),Datos!$Q$5,IF($AK$12=8,Datos!$R$5,"")))</f>
        <v>Mayor (4)</v>
      </c>
      <c r="BP64" s="259" t="str">
        <f>IF($AK$12=1,Datos!$P$6,IF(OR($AK$12=2,$AK$12=3,$AK$12=4,$AK$12=5,$AK$12=6,$AK$12=7),Datos!$Q$6,IF($AK$12=8,Datos!$R$6,"")))</f>
        <v>Catastrófico (5)</v>
      </c>
    </row>
    <row r="65" spans="1:75" s="222" customFormat="1" ht="14.45" customHeight="1">
      <c r="A65" s="225"/>
      <c r="B65" s="226"/>
      <c r="C65" s="226"/>
      <c r="D65" s="226"/>
      <c r="E65" s="680" t="s">
        <v>100</v>
      </c>
      <c r="F65" s="680"/>
      <c r="G65" s="680"/>
      <c r="H65" s="681"/>
      <c r="I65" s="682" t="e">
        <f>IF(#REF!="","",#REF!)</f>
        <v>#REF!</v>
      </c>
      <c r="J65" s="683"/>
      <c r="K65" s="683"/>
      <c r="L65" s="683"/>
      <c r="M65" s="683"/>
      <c r="N65" s="683"/>
      <c r="O65" s="683"/>
      <c r="P65" s="683"/>
      <c r="Q65" s="683"/>
      <c r="R65" s="683"/>
      <c r="S65" s="683"/>
      <c r="T65" s="683"/>
      <c r="U65" s="683"/>
      <c r="V65" s="683"/>
      <c r="W65" s="241"/>
      <c r="X65" s="226"/>
      <c r="Y65" s="226"/>
      <c r="Z65" s="226"/>
      <c r="AA65" s="226"/>
      <c r="AB65" s="537">
        <f>IF($AK$12=1,"",IF($AK$12=5,5,1))</f>
        <v>1</v>
      </c>
      <c r="AC65" s="537"/>
      <c r="AD65" s="537">
        <f>IF($AK$12=1,"",IF($AK$12=5,4,2))</f>
        <v>2</v>
      </c>
      <c r="AE65" s="537"/>
      <c r="AF65" s="537">
        <f>IF($AK$12=1,1,IF($AK$12=5,3,3))</f>
        <v>3</v>
      </c>
      <c r="AG65" s="537"/>
      <c r="AH65" s="537">
        <f>IF($AK$12=1,2,IF($AK$12=5,2,4))</f>
        <v>4</v>
      </c>
      <c r="AI65" s="537"/>
      <c r="AJ65" s="537">
        <f>IF($AK$12=1,3,IF($AK$12=5,1,5))</f>
        <v>5</v>
      </c>
      <c r="AK65" s="537"/>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7"/>
      <c r="BK65" s="259" t="str">
        <f>IF(OR($AK$12=1,$AK$12=2,$AK$12=3,$AK$12=4,$AK$12=5,$AK$12=6,$AK$12=7),Datos!O2,IF($AK$12=8,Datos!O6,""))</f>
        <v>Rara vez (1)</v>
      </c>
      <c r="BL65" s="259" t="str">
        <f>IF($AK$12=Datos!A2,"",IF($AK$12=Datos!A6,Datos!T5,Datos!$S$5))</f>
        <v>Baja</v>
      </c>
      <c r="BM65" s="259" t="str">
        <f>IF($AK$12=Datos!A2,"",IF($AK$12=Datos!A6,Datos!T5,Datos!$S$5))</f>
        <v>Baja</v>
      </c>
      <c r="BN65" s="259" t="str">
        <f>IF($AK$12=Datos!A6,Datos!T4,Datos!S4)</f>
        <v>Moderada</v>
      </c>
      <c r="BO65" s="259" t="str">
        <f>IF($AK$12=Datos!A6,Datos!T3,Datos!S3)</f>
        <v>Alta</v>
      </c>
      <c r="BP65" s="259" t="str">
        <f>IF($AK$12=Datos!A6,Datos!T2,Datos!S2)</f>
        <v>Extrema</v>
      </c>
    </row>
    <row r="66" spans="1:75" s="222" customFormat="1" ht="27" customHeight="1">
      <c r="A66" s="225"/>
      <c r="B66" s="226"/>
      <c r="C66" s="226"/>
      <c r="D66" s="226"/>
      <c r="E66" s="680" t="s">
        <v>98</v>
      </c>
      <c r="F66" s="680"/>
      <c r="G66" s="680"/>
      <c r="H66" s="681"/>
      <c r="I66" s="682" t="e">
        <f>IF(#REF!="","",#REF!)</f>
        <v>#REF!</v>
      </c>
      <c r="J66" s="683"/>
      <c r="K66" s="683"/>
      <c r="L66" s="683"/>
      <c r="M66" s="683"/>
      <c r="N66" s="683"/>
      <c r="O66" s="683"/>
      <c r="P66" s="683"/>
      <c r="Q66" s="683"/>
      <c r="R66" s="683"/>
      <c r="S66" s="683"/>
      <c r="T66" s="683"/>
      <c r="U66" s="683"/>
      <c r="V66" s="683"/>
      <c r="W66" s="241"/>
      <c r="X66" s="226"/>
      <c r="Y66" s="226"/>
      <c r="Z66" s="526" t="s">
        <v>49</v>
      </c>
      <c r="AA66" s="603">
        <f>IF($AK$12=5,5,1)</f>
        <v>1</v>
      </c>
      <c r="AB66" s="520" t="str">
        <f>IF(ISERROR(BL71=TRUE),"",IF(BL71="","",BL71))</f>
        <v/>
      </c>
      <c r="AC66" s="521"/>
      <c r="AD66" s="520" t="str">
        <f>IF(ISERROR(BM71=TRUE),"",IF(BM71="","",BM71))</f>
        <v/>
      </c>
      <c r="AE66" s="521"/>
      <c r="AF66" s="513" t="str">
        <f>IF(ISERROR(BN71=TRUE),"",IF(BN71="","",BN71))</f>
        <v/>
      </c>
      <c r="AG66" s="514"/>
      <c r="AH66" s="503" t="str">
        <f>IF(ISERROR(BO71=TRUE),"",IF(BO71="","",BO71))</f>
        <v/>
      </c>
      <c r="AI66" s="504"/>
      <c r="AJ66" s="507" t="str">
        <f>IF(ISERROR(BP71=TRUE),"",IF(BP71="","",BP71))</f>
        <v/>
      </c>
      <c r="AK66" s="508"/>
      <c r="AL66" s="226"/>
      <c r="AM66" s="226"/>
      <c r="AN66" s="226"/>
      <c r="AO66" s="226"/>
      <c r="AP66" s="435" t="str">
        <f>IF(AK12=Datos!$A$6,"Zona de ubicación de la oportunidad","Zona de ubicación del riesgo")</f>
        <v>Zona de ubicación del riesgo</v>
      </c>
      <c r="AQ66" s="435"/>
      <c r="AR66" s="435"/>
      <c r="AS66" s="435"/>
      <c r="AT66" s="435"/>
      <c r="AU66" s="435"/>
      <c r="AV66" s="435"/>
      <c r="AW66" s="435"/>
      <c r="AX66" s="435"/>
      <c r="AY66" s="435"/>
      <c r="AZ66" s="435"/>
      <c r="BA66" s="435"/>
      <c r="BB66" s="435"/>
      <c r="BC66" s="435"/>
      <c r="BD66" s="435"/>
      <c r="BE66" s="435"/>
      <c r="BF66" s="435"/>
      <c r="BG66" s="227"/>
      <c r="BK66" s="259" t="str">
        <f>IF(OR($AK$12=1,$AK$12=2,$AK$12=3,$AK$12=4,$AK$12=5,$AK$12=6,$AK$12=7),Datos!O3,IF($AK$12=8,Datos!O5,""))</f>
        <v>Improbable (2)</v>
      </c>
      <c r="BL66" s="259" t="str">
        <f>IF($AK$12=Datos!A2,"",IF($AK$12=Datos!A6,Datos!T5,Datos!$S$5))</f>
        <v>Baja</v>
      </c>
      <c r="BM66" s="259" t="str">
        <f>IF($AK$12=Datos!A2,"",IF($AK$12=Datos!A6,Datos!T5,Datos!$S$5))</f>
        <v>Baja</v>
      </c>
      <c r="BN66" s="259" t="str">
        <f>IF($AK$12=Datos!A6,Datos!T4,Datos!S4)</f>
        <v>Moderada</v>
      </c>
      <c r="BO66" s="259" t="str">
        <f>IF($AK$12=Datos!A6,Datos!T3,Datos!S3)</f>
        <v>Alta</v>
      </c>
      <c r="BP66" s="259" t="str">
        <f>IF($AK$12=Datos!A6,Datos!T2,Datos!S2)</f>
        <v>Extrema</v>
      </c>
      <c r="BQ66" s="258">
        <v>1</v>
      </c>
    </row>
    <row r="67" spans="1:75" s="222" customFormat="1" ht="27" customHeight="1">
      <c r="A67" s="2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527"/>
      <c r="AA67" s="603"/>
      <c r="AB67" s="522"/>
      <c r="AC67" s="523"/>
      <c r="AD67" s="522"/>
      <c r="AE67" s="523"/>
      <c r="AF67" s="515"/>
      <c r="AG67" s="516"/>
      <c r="AH67" s="505"/>
      <c r="AI67" s="506"/>
      <c r="AJ67" s="509"/>
      <c r="AK67" s="510"/>
      <c r="AL67" s="226"/>
      <c r="AM67" s="226"/>
      <c r="AN67" s="226"/>
      <c r="AO67" s="226"/>
      <c r="AP67" s="524" t="e">
        <f>IF(OR(J71="",J78=""),"",INDEX($BK$64:$BP$69,MATCH($BM$61,$BK$64:$BK$69,0),MATCH($BM$62,$BK$64:$BP$64,0)))</f>
        <v>#REF!</v>
      </c>
      <c r="AQ67" s="524"/>
      <c r="AR67" s="524"/>
      <c r="AS67" s="524"/>
      <c r="AT67" s="524"/>
      <c r="AU67" s="524"/>
      <c r="AV67" s="524"/>
      <c r="AW67" s="524"/>
      <c r="AX67" s="524"/>
      <c r="AY67" s="524"/>
      <c r="AZ67" s="524"/>
      <c r="BA67" s="524"/>
      <c r="BB67" s="524"/>
      <c r="BC67" s="524"/>
      <c r="BD67" s="524"/>
      <c r="BE67" s="524"/>
      <c r="BF67" s="524"/>
      <c r="BG67" s="227"/>
      <c r="BK67" s="259" t="str">
        <f>IF(OR($AK$12=1,$AK$12=2,$AK$12=3,$AK$12=4,$AK$12=5,$AK$12=6,$AK$12=7),Datos!O4,IF($AK$12=8,Datos!O4,""))</f>
        <v>Posible (3)</v>
      </c>
      <c r="BL67" s="259" t="str">
        <f>IF($AK$12=Datos!A2,"",IF($AK$12=Datos!A6,Datos!T5,Datos!$S$5))</f>
        <v>Baja</v>
      </c>
      <c r="BM67" s="259" t="str">
        <f>IF($AK$12=Datos!A2,"",IF($AK$12=Datos!A6,Datos!T4,Datos!S4))</f>
        <v>Moderada</v>
      </c>
      <c r="BN67" s="259" t="str">
        <f>IF($AK$12=Datos!A6,Datos!T3,Datos!S3)</f>
        <v>Alta</v>
      </c>
      <c r="BO67" s="259" t="str">
        <f>IF($AK$12=Datos!A6,Datos!T2,Datos!S2)</f>
        <v>Extrema</v>
      </c>
      <c r="BP67" s="259" t="str">
        <f>IF($AK$12=Datos!A6,Datos!T2,Datos!S2)</f>
        <v>Extrema</v>
      </c>
    </row>
    <row r="68" spans="1:75" s="222" customFormat="1" ht="27" customHeight="1">
      <c r="A68" s="225"/>
      <c r="B68" s="226"/>
      <c r="C68" s="226"/>
      <c r="D68" s="226"/>
      <c r="E68" s="226"/>
      <c r="F68" s="226"/>
      <c r="G68" s="226"/>
      <c r="H68" s="226"/>
      <c r="I68" s="226"/>
      <c r="J68" s="226"/>
      <c r="K68" s="226"/>
      <c r="L68" s="226"/>
      <c r="M68" s="226"/>
      <c r="N68" s="226"/>
      <c r="O68" s="226"/>
      <c r="P68" s="226"/>
      <c r="Q68" s="226"/>
      <c r="R68" s="616"/>
      <c r="S68" s="616"/>
      <c r="T68" s="616"/>
      <c r="U68" s="616"/>
      <c r="V68" s="616"/>
      <c r="W68" s="616"/>
      <c r="X68" s="226"/>
      <c r="Y68" s="226"/>
      <c r="Z68" s="527"/>
      <c r="AA68" s="603">
        <f>IF($AK$12=5,4,2)</f>
        <v>2</v>
      </c>
      <c r="AB68" s="520" t="str">
        <f>IF(ISERROR(BL72=TRUE),"",IF(BL72="","",BL72))</f>
        <v/>
      </c>
      <c r="AC68" s="521"/>
      <c r="AD68" s="520" t="str">
        <f>IF(ISERROR(BM72=TRUE),"",IF(BM72="","",BM72))</f>
        <v/>
      </c>
      <c r="AE68" s="521"/>
      <c r="AF68" s="513" t="str">
        <f>IF(ISERROR(BN72=TRUE),"",IF(BN72="","",BN72))</f>
        <v/>
      </c>
      <c r="AG68" s="514"/>
      <c r="AH68" s="503" t="str">
        <f>IF(ISERROR(BO72=TRUE),"",IF(BO72="","",BO72))</f>
        <v/>
      </c>
      <c r="AI68" s="504"/>
      <c r="AJ68" s="507" t="str">
        <f>IF(ISERROR(BP72=TRUE),"",IF(BP72="","",BP72))</f>
        <v/>
      </c>
      <c r="AK68" s="508"/>
      <c r="AL68" s="226"/>
      <c r="AM68" s="226"/>
      <c r="AN68" s="226"/>
      <c r="AO68" s="226"/>
      <c r="AP68" s="524"/>
      <c r="AQ68" s="524"/>
      <c r="AR68" s="524"/>
      <c r="AS68" s="524"/>
      <c r="AT68" s="524"/>
      <c r="AU68" s="524"/>
      <c r="AV68" s="524"/>
      <c r="AW68" s="524"/>
      <c r="AX68" s="524"/>
      <c r="AY68" s="524"/>
      <c r="AZ68" s="524"/>
      <c r="BA68" s="524"/>
      <c r="BB68" s="524"/>
      <c r="BC68" s="524"/>
      <c r="BD68" s="524"/>
      <c r="BE68" s="524"/>
      <c r="BF68" s="524"/>
      <c r="BG68" s="227"/>
      <c r="BK68" s="259" t="str">
        <f>IF(OR($AK$12=1,$AK$12=2,$AK$12=3,$AK$12=4,$AK$12=5,$AK$12=6,$AK$12=7),Datos!O5,IF($AK$12=8,Datos!O3,""))</f>
        <v>Probable (4)</v>
      </c>
      <c r="BL68" s="259" t="str">
        <f>IF($AK$12=Datos!A2,"",IF($AK$12=Datos!A6,Datos!T4,Datos!S4))</f>
        <v>Moderada</v>
      </c>
      <c r="BM68" s="259" t="str">
        <f>IF($AK$12=Datos!A2,"",IF($AK$12=Datos!A6,Datos!T3,Datos!S3))</f>
        <v>Alta</v>
      </c>
      <c r="BN68" s="259" t="str">
        <f>IF($AK$12=Datos!A6,Datos!T3,Datos!S3)</f>
        <v>Alta</v>
      </c>
      <c r="BO68" s="259" t="str">
        <f>IF($AK$12=Datos!A6,Datos!T2,Datos!S2)</f>
        <v>Extrema</v>
      </c>
      <c r="BP68" s="259" t="str">
        <f>IF($AK$12=Datos!A6,Datos!T2,Datos!S2)</f>
        <v>Extrema</v>
      </c>
      <c r="BV68" s="226"/>
      <c r="BW68" s="226"/>
    </row>
    <row r="69" spans="1:75" s="222" customFormat="1" ht="27" customHeight="1">
      <c r="A69" s="225"/>
      <c r="B69" s="226"/>
      <c r="C69" s="226"/>
      <c r="D69" s="226"/>
      <c r="E69" s="525" t="s">
        <v>49</v>
      </c>
      <c r="F69" s="525"/>
      <c r="G69" s="525"/>
      <c r="H69" s="525"/>
      <c r="I69" s="525"/>
      <c r="J69" s="525"/>
      <c r="K69" s="525"/>
      <c r="L69" s="525"/>
      <c r="M69" s="525"/>
      <c r="N69" s="525"/>
      <c r="O69" s="525"/>
      <c r="P69" s="525"/>
      <c r="Q69" s="226"/>
      <c r="R69" s="615" t="str">
        <f>IF(OR($AK$12=1,$AK$12=2,$AK$12=3,$AK$12=4),Datos!O2,IF($AK$12=5,Datos!O6,""))</f>
        <v>Rara vez (1)</v>
      </c>
      <c r="S69" s="615"/>
      <c r="T69" s="615"/>
      <c r="U69" s="615"/>
      <c r="V69" s="615"/>
      <c r="W69" s="615"/>
      <c r="X69" s="226"/>
      <c r="Y69" s="226"/>
      <c r="Z69" s="527"/>
      <c r="AA69" s="603"/>
      <c r="AB69" s="522"/>
      <c r="AC69" s="523"/>
      <c r="AD69" s="522"/>
      <c r="AE69" s="523"/>
      <c r="AF69" s="515"/>
      <c r="AG69" s="516"/>
      <c r="AH69" s="505"/>
      <c r="AI69" s="506"/>
      <c r="AJ69" s="509"/>
      <c r="AK69" s="510"/>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7"/>
      <c r="BK69" s="259" t="str">
        <f>IF(OR($AK$12=1,$AK$12=2,$AK$12=3,$AK$12=4,$AK$12=5,$AK$12=6,$AK$12=7),Datos!O6,IF($AK$12=8,Datos!O2,""))</f>
        <v>Casi seguro (5)</v>
      </c>
      <c r="BL69" s="259" t="str">
        <f>IF($AK$12=Datos!A2,"",IF($AK$12=Datos!A6,Datos!T3,Datos!S3))</f>
        <v>Alta</v>
      </c>
      <c r="BM69" s="259" t="str">
        <f>IF($AK$12=Datos!A2,"",IF($AK$12=Datos!A6,Datos!T3,Datos!S3))</f>
        <v>Alta</v>
      </c>
      <c r="BN69" s="259" t="str">
        <f>IF($AK$12=Datos!A6,Datos!T2,Datos!S2)</f>
        <v>Extrema</v>
      </c>
      <c r="BO69" s="259" t="str">
        <f>IF($AK$12=Datos!A6,Datos!T2,Datos!S2)</f>
        <v>Extrema</v>
      </c>
      <c r="BP69" s="259" t="str">
        <f>IF($AK$12=Datos!A6,Datos!T2,Datos!S2)</f>
        <v>Extrema</v>
      </c>
      <c r="BR69" s="258"/>
      <c r="BS69" s="612" t="s">
        <v>201</v>
      </c>
      <c r="BT69" s="612" t="s">
        <v>161</v>
      </c>
      <c r="BU69" s="614"/>
      <c r="BV69" s="226"/>
      <c r="BW69" s="226"/>
    </row>
    <row r="70" spans="1:75" s="222" customFormat="1" ht="27" customHeight="1">
      <c r="A70" s="225"/>
      <c r="B70" s="226"/>
      <c r="C70" s="226"/>
      <c r="D70" s="226"/>
      <c r="E70" s="226"/>
      <c r="F70" s="226"/>
      <c r="G70" s="226"/>
      <c r="H70" s="226"/>
      <c r="I70" s="226"/>
      <c r="J70" s="244"/>
      <c r="K70" s="245"/>
      <c r="L70" s="245"/>
      <c r="M70" s="245"/>
      <c r="N70" s="245"/>
      <c r="O70" s="245"/>
      <c r="P70" s="246"/>
      <c r="Q70" s="226"/>
      <c r="R70" s="615" t="str">
        <f>IF(OR($AK$12=1,$AK$12=2,$AK$12=3,$AK$12=4),Datos!O3,IF($AK$12=5,Datos!O5,""))</f>
        <v>Improbable (2)</v>
      </c>
      <c r="S70" s="615"/>
      <c r="T70" s="615"/>
      <c r="U70" s="615"/>
      <c r="V70" s="615"/>
      <c r="W70" s="615"/>
      <c r="X70" s="226"/>
      <c r="Y70" s="226"/>
      <c r="Z70" s="527"/>
      <c r="AA70" s="603">
        <f>IF($AK$12=5,3,3)</f>
        <v>3</v>
      </c>
      <c r="AB70" s="520" t="str">
        <f>IF(ISERROR(BL73=TRUE),"",IF(BL73="","",BL73))</f>
        <v/>
      </c>
      <c r="AC70" s="521"/>
      <c r="AD70" s="513" t="str">
        <f>IF(ISERROR(BM73=TRUE),"",IF(BM73="","",BM73))</f>
        <v/>
      </c>
      <c r="AE70" s="514"/>
      <c r="AF70" s="503" t="str">
        <f>IF(ISERROR(BN73=TRUE),"",IF(BN73="","",BN73))</f>
        <v/>
      </c>
      <c r="AG70" s="504"/>
      <c r="AH70" s="507" t="str">
        <f>IF(ISERROR(BO73=TRUE),"",IF(BO73="","",BO73))</f>
        <v/>
      </c>
      <c r="AI70" s="508"/>
      <c r="AJ70" s="507" t="str">
        <f>IF(ISERROR(BP73=TRUE),"",IF(BP73="","",BP73))</f>
        <v/>
      </c>
      <c r="AK70" s="508"/>
      <c r="AL70" s="226"/>
      <c r="AM70" s="226"/>
      <c r="AN70" s="226"/>
      <c r="AO70" s="226"/>
      <c r="AP70" s="435" t="s">
        <v>266</v>
      </c>
      <c r="AQ70" s="435"/>
      <c r="AR70" s="435"/>
      <c r="AS70" s="435"/>
      <c r="AT70" s="435"/>
      <c r="AU70" s="435"/>
      <c r="AV70" s="435"/>
      <c r="AW70" s="435"/>
      <c r="AX70" s="435"/>
      <c r="AY70" s="435"/>
      <c r="AZ70" s="435"/>
      <c r="BA70" s="435"/>
      <c r="BB70" s="435"/>
      <c r="BC70" s="435"/>
      <c r="BD70" s="435"/>
      <c r="BE70" s="435"/>
      <c r="BF70" s="435"/>
      <c r="BG70" s="227"/>
      <c r="BL70" s="222" t="s">
        <v>123</v>
      </c>
      <c r="BM70" s="222" t="s">
        <v>131</v>
      </c>
      <c r="BR70" s="258"/>
      <c r="BS70" s="613"/>
      <c r="BT70" s="613"/>
      <c r="BU70" s="614"/>
      <c r="BV70" s="226"/>
      <c r="BW70" s="226"/>
    </row>
    <row r="71" spans="1:75" s="222" customFormat="1" ht="27" customHeight="1">
      <c r="A71" s="225"/>
      <c r="B71" s="226"/>
      <c r="C71" s="226"/>
      <c r="D71" s="226"/>
      <c r="E71" s="226"/>
      <c r="F71" s="226"/>
      <c r="G71" s="226"/>
      <c r="H71" s="226"/>
      <c r="I71" s="226"/>
      <c r="J71" s="619" t="e">
        <f>BM61</f>
        <v>#REF!</v>
      </c>
      <c r="K71" s="619"/>
      <c r="L71" s="619"/>
      <c r="M71" s="619"/>
      <c r="N71" s="619"/>
      <c r="O71" s="619"/>
      <c r="P71" s="619"/>
      <c r="Q71" s="226"/>
      <c r="R71" s="615" t="str">
        <f>IF(OR($AK$12=1,$AK$12=2,$AK$12=3,$AK$12=4),Datos!O4,IF($AK$12=5,Datos!O4,""))</f>
        <v>Posible (3)</v>
      </c>
      <c r="S71" s="615"/>
      <c r="T71" s="615"/>
      <c r="U71" s="615"/>
      <c r="V71" s="615"/>
      <c r="W71" s="615"/>
      <c r="X71" s="226"/>
      <c r="Y71" s="226"/>
      <c r="Z71" s="527"/>
      <c r="AA71" s="603"/>
      <c r="AB71" s="522"/>
      <c r="AC71" s="523"/>
      <c r="AD71" s="515"/>
      <c r="AE71" s="516"/>
      <c r="AF71" s="505"/>
      <c r="AG71" s="506"/>
      <c r="AH71" s="509"/>
      <c r="AI71" s="510"/>
      <c r="AJ71" s="509"/>
      <c r="AK71" s="510"/>
      <c r="AL71" s="226"/>
      <c r="AM71" s="226"/>
      <c r="AN71" s="226"/>
      <c r="AO71" s="226"/>
      <c r="AP71" s="512"/>
      <c r="AQ71" s="512"/>
      <c r="AR71" s="512"/>
      <c r="AS71" s="512"/>
      <c r="AT71" s="512"/>
      <c r="AU71" s="512"/>
      <c r="AV71" s="512"/>
      <c r="AW71" s="512"/>
      <c r="AX71" s="512"/>
      <c r="AY71" s="512"/>
      <c r="AZ71" s="512"/>
      <c r="BA71" s="512"/>
      <c r="BB71" s="512"/>
      <c r="BC71" s="512"/>
      <c r="BD71" s="512"/>
      <c r="BE71" s="512"/>
      <c r="BF71" s="512"/>
      <c r="BG71" s="227"/>
      <c r="BK71" s="258">
        <f>AA66</f>
        <v>1</v>
      </c>
      <c r="BL71" s="259" t="e">
        <f>IF(AK12="","",IF(AND(BK65=$BU$61,$BL$64=$BU$62),"X",""))</f>
        <v>#REF!</v>
      </c>
      <c r="BM71" s="259" t="e">
        <f>IF(AK12="","",IF(AND(BK65=$BU$61,$BM$64=$BU$62),"X",""))</f>
        <v>#REF!</v>
      </c>
      <c r="BN71" s="259" t="e">
        <f>IF(AK12="","",IF(AND(BK65=$BU$61,$BN$64=$BU$62),"X",""))</f>
        <v>#REF!</v>
      </c>
      <c r="BO71" s="259" t="e">
        <f>IF(AK12="","",IF(AND(BK65=$BU$61,$BO$64=$BU$62),"X",""))</f>
        <v>#REF!</v>
      </c>
      <c r="BP71" s="259" t="e">
        <f>IF(AK12="","",IF(AND(BK65=$BU$61,$BP$64=$BU$62),"X",""))</f>
        <v>#REF!</v>
      </c>
      <c r="BR71" s="258" t="str">
        <f>AH66</f>
        <v/>
      </c>
      <c r="BS71" s="259" t="e">
        <f>IF(AND($AK$12&lt;&gt;Datos!$A$6,OR($I$65=Datos!M2,$I$66=Datos!N2)),1,0)</f>
        <v>#REF!</v>
      </c>
      <c r="BT71" s="259" t="e">
        <f>IF(AND($AK$12=Datos!$A$6,OR($I$65=Datos!M2,$I$66=Datos!N2)),5,0)</f>
        <v>#REF!</v>
      </c>
      <c r="BU71" s="241"/>
      <c r="BV71" s="226"/>
      <c r="BW71" s="226"/>
    </row>
    <row r="72" spans="1:75" s="222" customFormat="1" ht="27" customHeight="1">
      <c r="A72" s="225"/>
      <c r="B72" s="226"/>
      <c r="C72" s="226"/>
      <c r="D72" s="226"/>
      <c r="E72" s="226"/>
      <c r="F72" s="226"/>
      <c r="G72" s="226"/>
      <c r="H72" s="226"/>
      <c r="I72" s="226"/>
      <c r="J72" s="247"/>
      <c r="K72" s="248"/>
      <c r="L72" s="248"/>
      <c r="M72" s="248"/>
      <c r="N72" s="248"/>
      <c r="O72" s="248"/>
      <c r="P72" s="249"/>
      <c r="Q72" s="226"/>
      <c r="R72" s="615" t="str">
        <f>IF(OR($AK$12=1,$AK$12=2,$AK$12=3,$AK$12=4),Datos!O5,IF($AK$12=5,Datos!O3,""))</f>
        <v>Probable (4)</v>
      </c>
      <c r="S72" s="615"/>
      <c r="T72" s="615"/>
      <c r="U72" s="615"/>
      <c r="V72" s="615"/>
      <c r="W72" s="615"/>
      <c r="X72" s="226"/>
      <c r="Y72" s="226"/>
      <c r="Z72" s="527"/>
      <c r="AA72" s="603">
        <f>IF($AK$12=5,2,4)</f>
        <v>4</v>
      </c>
      <c r="AB72" s="513" t="str">
        <f>IF(ISERROR(BL74=TRUE),"",IF(BL74="","",BL74))</f>
        <v/>
      </c>
      <c r="AC72" s="514"/>
      <c r="AD72" s="503" t="str">
        <f>IF(ISERROR(BM74=TRUE),"",IF(BM74="","",BM74))</f>
        <v/>
      </c>
      <c r="AE72" s="504"/>
      <c r="AF72" s="503" t="str">
        <f>IF(ISERROR(BN74=TRUE),"",IF(BN74="","",BN74))</f>
        <v/>
      </c>
      <c r="AG72" s="504"/>
      <c r="AH72" s="507" t="str">
        <f>IF(ISERROR(BO74=TRUE),"",IF(BO74="","",BO74))</f>
        <v/>
      </c>
      <c r="AI72" s="508"/>
      <c r="AJ72" s="507" t="str">
        <f>IF(ISERROR(BP74=TRUE),"",IF(BP74="","",BP74))</f>
        <v/>
      </c>
      <c r="AK72" s="508"/>
      <c r="AL72" s="226"/>
      <c r="AM72" s="226"/>
      <c r="AN72" s="226"/>
      <c r="AO72" s="226"/>
      <c r="AP72" s="512"/>
      <c r="AQ72" s="512"/>
      <c r="AR72" s="512"/>
      <c r="AS72" s="512"/>
      <c r="AT72" s="512"/>
      <c r="AU72" s="512"/>
      <c r="AV72" s="512"/>
      <c r="AW72" s="512"/>
      <c r="AX72" s="512"/>
      <c r="AY72" s="512"/>
      <c r="AZ72" s="512"/>
      <c r="BA72" s="512"/>
      <c r="BB72" s="512"/>
      <c r="BC72" s="512"/>
      <c r="BD72" s="512"/>
      <c r="BE72" s="512"/>
      <c r="BF72" s="512"/>
      <c r="BG72" s="227"/>
      <c r="BK72" s="258">
        <f>AA68</f>
        <v>2</v>
      </c>
      <c r="BL72" s="259" t="e">
        <f>IF(AK12="","",IF(AND(BK66=$BU$61,$BL$64=$BU$62),"X",""))</f>
        <v>#REF!</v>
      </c>
      <c r="BM72" s="259" t="e">
        <f>IF(AK12="","",IF(AND(BK66=$BU$61,$BM$64=$BU$62),"X",""))</f>
        <v>#REF!</v>
      </c>
      <c r="BN72" s="259" t="e">
        <f>IF(AK12="","",IF(AND(BK66=$BU$61,$BN$64=$BU$62),"X",""))</f>
        <v>#REF!</v>
      </c>
      <c r="BO72" s="259" t="e">
        <f>IF(AK12="","",IF(AND(BK66=$BU$61,$BO$64=$BU$62),"X",""))</f>
        <v>#REF!</v>
      </c>
      <c r="BP72" s="259" t="e">
        <f>IF(AK12="","",IF(AND(BK66=$BU$61,$BP$64=$BU$62),"X",""))</f>
        <v>#REF!</v>
      </c>
      <c r="BR72" s="258" t="str">
        <f>AH68</f>
        <v/>
      </c>
      <c r="BS72" s="259" t="e">
        <f>IF(AND($AK$12&lt;&gt;Datos!$A$6,OR($I$65=Datos!M3,$I$66=Datos!N3)),2,0)</f>
        <v>#REF!</v>
      </c>
      <c r="BT72" s="259" t="e">
        <f>IF(AND($AK$12=Datos!$A$6,OR($I$65=Datos!M3,$I$66=Datos!N3)),4,0)</f>
        <v>#REF!</v>
      </c>
      <c r="BU72" s="241"/>
      <c r="BV72" s="226"/>
      <c r="BW72" s="226"/>
    </row>
    <row r="73" spans="1:75" s="222" customFormat="1" ht="27" customHeight="1">
      <c r="A73" s="225"/>
      <c r="B73" s="226"/>
      <c r="C73" s="598" t="s">
        <v>269</v>
      </c>
      <c r="D73" s="598"/>
      <c r="E73" s="226"/>
      <c r="F73" s="226"/>
      <c r="G73" s="226"/>
      <c r="H73" s="226"/>
      <c r="I73" s="226"/>
      <c r="J73" s="226"/>
      <c r="K73" s="226"/>
      <c r="L73" s="226"/>
      <c r="M73" s="226"/>
      <c r="N73" s="226"/>
      <c r="O73" s="226"/>
      <c r="P73" s="226"/>
      <c r="Q73" s="226"/>
      <c r="R73" s="615" t="str">
        <f>IF(OR($AK$12=1,$AK$12=2,$AK$12=3,$AK$12=4),Datos!O6,IF($AK$12=5,Datos!O2,""))</f>
        <v>Casi seguro (5)</v>
      </c>
      <c r="S73" s="615"/>
      <c r="T73" s="615"/>
      <c r="U73" s="615"/>
      <c r="V73" s="615"/>
      <c r="W73" s="615"/>
      <c r="X73" s="226"/>
      <c r="Y73" s="226"/>
      <c r="Z73" s="527"/>
      <c r="AA73" s="603"/>
      <c r="AB73" s="515"/>
      <c r="AC73" s="516"/>
      <c r="AD73" s="505"/>
      <c r="AE73" s="506"/>
      <c r="AF73" s="505"/>
      <c r="AG73" s="506"/>
      <c r="AH73" s="509"/>
      <c r="AI73" s="510"/>
      <c r="AJ73" s="509"/>
      <c r="AK73" s="510"/>
      <c r="AL73" s="226"/>
      <c r="AM73" s="226"/>
      <c r="AN73" s="226"/>
      <c r="AO73" s="226"/>
      <c r="AP73" s="512"/>
      <c r="AQ73" s="512"/>
      <c r="AR73" s="512"/>
      <c r="AS73" s="512"/>
      <c r="AT73" s="512"/>
      <c r="AU73" s="512"/>
      <c r="AV73" s="512"/>
      <c r="AW73" s="512"/>
      <c r="AX73" s="512"/>
      <c r="AY73" s="512"/>
      <c r="AZ73" s="512"/>
      <c r="BA73" s="512"/>
      <c r="BB73" s="512"/>
      <c r="BC73" s="512"/>
      <c r="BD73" s="512"/>
      <c r="BE73" s="512"/>
      <c r="BF73" s="512"/>
      <c r="BG73" s="227"/>
      <c r="BK73" s="258">
        <f>AA70</f>
        <v>3</v>
      </c>
      <c r="BL73" s="259" t="e">
        <f>IF(AK12="","",IF(AND(BK67=$BU$61,$BL$64=$BU$62),"X",""))</f>
        <v>#REF!</v>
      </c>
      <c r="BM73" s="259" t="e">
        <f>IF(AK12="","",IF(AND(BK67=$BU$61,$BM$64=$BU$62),"X",""))</f>
        <v>#REF!</v>
      </c>
      <c r="BN73" s="259" t="e">
        <f>IF(AK12="","",IF(AND(BK67=$BU$61,$BN$64=$BU$62),"X",""))</f>
        <v>#REF!</v>
      </c>
      <c r="BO73" s="259" t="e">
        <f>IF(AK12="","",IF(AND(BK67=$BU$61,$BO$64=$BU$62),"X",""))</f>
        <v>#REF!</v>
      </c>
      <c r="BP73" s="259" t="e">
        <f>IF(AK12="","",IF(AND(BK67=$BU$61,$BP$64=$BU$62),"X",""))</f>
        <v>#REF!</v>
      </c>
      <c r="BR73" s="258" t="str">
        <f>AH70</f>
        <v/>
      </c>
      <c r="BS73" s="259" t="e">
        <f>IF(AND($AK$12&lt;&gt;Datos!$A$6,OR($I$65=Datos!M4,$I$66=Datos!N4)),3,0)</f>
        <v>#REF!</v>
      </c>
      <c r="BT73" s="259" t="e">
        <f>IF(AND($AK$12=Datos!$A$6,OR($I$65=Datos!M4,$I$66=Datos!N4)),3,0)</f>
        <v>#REF!</v>
      </c>
      <c r="BU73" s="241"/>
      <c r="BV73" s="226"/>
      <c r="BW73" s="226"/>
    </row>
    <row r="74" spans="1:75" s="222" customFormat="1" ht="27" customHeight="1">
      <c r="A74" s="225"/>
      <c r="B74" s="226"/>
      <c r="C74" s="598"/>
      <c r="D74" s="598"/>
      <c r="E74" s="599" t="str">
        <f>Datos!B2</f>
        <v>Riesgo de Corrupción</v>
      </c>
      <c r="F74" s="600"/>
      <c r="G74" s="600"/>
      <c r="H74" s="601"/>
      <c r="I74" s="602" t="str">
        <f>Datos!B3</f>
        <v>Riesgo Estratégico</v>
      </c>
      <c r="J74" s="602"/>
      <c r="K74" s="602"/>
      <c r="L74" s="602"/>
      <c r="M74" s="602" t="str">
        <f>Datos!B4</f>
        <v xml:space="preserve">Riesgo de Gestión </v>
      </c>
      <c r="N74" s="602"/>
      <c r="O74" s="602"/>
      <c r="P74" s="602"/>
      <c r="Q74" s="250"/>
      <c r="R74" s="270"/>
      <c r="S74" s="270"/>
      <c r="T74" s="270"/>
      <c r="U74" s="270"/>
      <c r="V74" s="270"/>
      <c r="W74" s="270"/>
      <c r="X74" s="226"/>
      <c r="Y74" s="226"/>
      <c r="Z74" s="527"/>
      <c r="AA74" s="603">
        <f>IF($AK$12=5,1,5)</f>
        <v>5</v>
      </c>
      <c r="AB74" s="503" t="str">
        <f>IF(ISERROR(BL75=TRUE),"",IF(BL75="","",BL75))</f>
        <v/>
      </c>
      <c r="AC74" s="504"/>
      <c r="AD74" s="503" t="str">
        <f>IF(ISERROR(BM75=TRUE),"",IF(BM75="","",BM75))</f>
        <v/>
      </c>
      <c r="AE74" s="504"/>
      <c r="AF74" s="507" t="str">
        <f>IF(ISERROR(BN75=TRUE),"",IF(BN75="","",BN75))</f>
        <v/>
      </c>
      <c r="AG74" s="508"/>
      <c r="AH74" s="507" t="str">
        <f>IF(ISERROR(BO75=TRUE),"",IF(BO75="","",BO75))</f>
        <v/>
      </c>
      <c r="AI74" s="508"/>
      <c r="AJ74" s="507" t="str">
        <f>IF(ISERROR(BP75=TRUE),"",IF(BP75="","",BP75))</f>
        <v/>
      </c>
      <c r="AK74" s="508"/>
      <c r="AL74" s="226"/>
      <c r="AM74" s="226"/>
      <c r="AN74" s="226"/>
      <c r="AO74" s="226"/>
      <c r="AP74" s="512"/>
      <c r="AQ74" s="512"/>
      <c r="AR74" s="512"/>
      <c r="AS74" s="512"/>
      <c r="AT74" s="512"/>
      <c r="AU74" s="512"/>
      <c r="AV74" s="512"/>
      <c r="AW74" s="512"/>
      <c r="AX74" s="512"/>
      <c r="AY74" s="512"/>
      <c r="AZ74" s="512"/>
      <c r="BA74" s="512"/>
      <c r="BB74" s="512"/>
      <c r="BC74" s="512"/>
      <c r="BD74" s="512"/>
      <c r="BE74" s="512"/>
      <c r="BF74" s="512"/>
      <c r="BG74" s="227"/>
      <c r="BK74" s="258">
        <f>AA72</f>
        <v>4</v>
      </c>
      <c r="BL74" s="259" t="e">
        <f>IF(AK12="","",IF(AND(BK68=$BU$61,$BL$64=$BU$62),"X",""))</f>
        <v>#REF!</v>
      </c>
      <c r="BM74" s="259" t="e">
        <f>IF(AK12="","",IF(AND(BK68=$BU$61,$BM$64=$BU$62),"X",""))</f>
        <v>#REF!</v>
      </c>
      <c r="BN74" s="259" t="e">
        <f>IF(AK12="","",IF(AND(BK68=$BU$61,$BN$64=$BU$62),"X",""))</f>
        <v>#REF!</v>
      </c>
      <c r="BO74" s="261" t="e">
        <f>IF(AK12="","",IF(AND(BK68=$BU$61,$BO$64=$BU$62),"X",""))</f>
        <v>#REF!</v>
      </c>
      <c r="BP74" s="259" t="e">
        <f>IF(AK12="","",IF(AND(BK68=$BU$61,$BP$64=$BU$62),"X",""))</f>
        <v>#REF!</v>
      </c>
      <c r="BR74" s="258" t="str">
        <f>AH72</f>
        <v/>
      </c>
      <c r="BS74" s="259" t="e">
        <f>IF(AND($AK$12&lt;&gt;Datos!$A$6,OR($I$65=Datos!M5,$I$66=Datos!N5)),4,0)</f>
        <v>#REF!</v>
      </c>
      <c r="BT74" s="259" t="e">
        <f>IF(AND($AK$12=Datos!$A$6,OR($I$65=Datos!M5,$I$66=Datos!N5)),2,0)</f>
        <v>#REF!</v>
      </c>
      <c r="BU74" s="241"/>
      <c r="BV74" s="232"/>
      <c r="BW74" s="226"/>
    </row>
    <row r="75" spans="1:75" s="222" customFormat="1" ht="27" customHeight="1">
      <c r="A75" s="225"/>
      <c r="B75" s="226"/>
      <c r="C75" s="598"/>
      <c r="D75" s="598"/>
      <c r="E75" s="602" t="str">
        <f>Datos!B5</f>
        <v>Riesgo de Seguridad de la información</v>
      </c>
      <c r="F75" s="602"/>
      <c r="G75" s="602"/>
      <c r="H75" s="602"/>
      <c r="I75" s="602"/>
      <c r="J75" s="602"/>
      <c r="K75" s="602"/>
      <c r="L75" s="602"/>
      <c r="M75" s="620"/>
      <c r="N75" s="621"/>
      <c r="O75" s="621"/>
      <c r="P75" s="622"/>
      <c r="Q75" s="250"/>
      <c r="R75" s="270"/>
      <c r="S75" s="270"/>
      <c r="T75" s="270"/>
      <c r="U75" s="270"/>
      <c r="V75" s="270"/>
      <c r="W75" s="270"/>
      <c r="X75" s="226"/>
      <c r="Y75" s="226"/>
      <c r="Z75" s="528"/>
      <c r="AA75" s="603"/>
      <c r="AB75" s="505"/>
      <c r="AC75" s="506"/>
      <c r="AD75" s="505"/>
      <c r="AE75" s="506"/>
      <c r="AF75" s="509"/>
      <c r="AG75" s="510"/>
      <c r="AH75" s="509"/>
      <c r="AI75" s="510"/>
      <c r="AJ75" s="509"/>
      <c r="AK75" s="510"/>
      <c r="AL75" s="226"/>
      <c r="AM75" s="226"/>
      <c r="AN75" s="226"/>
      <c r="AO75" s="226"/>
      <c r="AP75" s="512"/>
      <c r="AQ75" s="512"/>
      <c r="AR75" s="512"/>
      <c r="AS75" s="512"/>
      <c r="AT75" s="512"/>
      <c r="AU75" s="512"/>
      <c r="AV75" s="512"/>
      <c r="AW75" s="512"/>
      <c r="AX75" s="512"/>
      <c r="AY75" s="512"/>
      <c r="AZ75" s="512"/>
      <c r="BA75" s="512"/>
      <c r="BB75" s="512"/>
      <c r="BC75" s="512"/>
      <c r="BD75" s="512"/>
      <c r="BE75" s="512"/>
      <c r="BF75" s="512"/>
      <c r="BG75" s="227"/>
      <c r="BK75" s="258">
        <f>AA74</f>
        <v>5</v>
      </c>
      <c r="BL75" s="259" t="e">
        <f>IF(AK12="","",IF(AND(BK69=$BU$61,$BL$64=$BU$62),"X",""))</f>
        <v>#REF!</v>
      </c>
      <c r="BM75" s="259" t="e">
        <f>IF(AK12="","",IF(AND(BK69=$BU$61,$BM$64=$BU$62),"X",""))</f>
        <v>#REF!</v>
      </c>
      <c r="BN75" s="259" t="e">
        <f>IF(AK12="","",IF(AND(BK69=$BU$61,$BN$64=$BU$62),"X",""))</f>
        <v>#REF!</v>
      </c>
      <c r="BO75" s="259" t="e">
        <f>IF(AK12="","",IF(AND(BK69=$BU$61,$BO$64=$BU$62),"X",""))</f>
        <v>#REF!</v>
      </c>
      <c r="BP75" s="259" t="e">
        <f>IF(AK12="","",IF(AND(BK69=$BU$61,$BP$64=$BU$62),"X",""))</f>
        <v>#REF!</v>
      </c>
      <c r="BR75" s="258" t="str">
        <f>AH74</f>
        <v/>
      </c>
      <c r="BS75" s="259" t="e">
        <f>IF(AND($AK$12&lt;&gt;Datos!$A$6,OR($I$65=Datos!M6,$I$66=Datos!N6)),5,0)</f>
        <v>#REF!</v>
      </c>
      <c r="BT75" s="259" t="e">
        <f>IF(AND($AK$12=Datos!$A$6,OR($I$65=Datos!M6,$I$66=Datos!N6)),1,0)</f>
        <v>#REF!</v>
      </c>
      <c r="BU75" s="241"/>
      <c r="BV75" s="226"/>
      <c r="BW75" s="226"/>
    </row>
    <row r="76" spans="1:75" s="222" customFormat="1" ht="14.45" customHeight="1">
      <c r="A76" s="225"/>
      <c r="B76" s="226"/>
      <c r="C76" s="598"/>
      <c r="D76" s="598"/>
      <c r="E76" s="532"/>
      <c r="F76" s="532"/>
      <c r="G76" s="532"/>
      <c r="H76" s="532"/>
      <c r="I76" s="532"/>
      <c r="J76" s="525"/>
      <c r="K76" s="525"/>
      <c r="L76" s="525"/>
      <c r="M76" s="525"/>
      <c r="N76" s="525"/>
      <c r="O76" s="525"/>
      <c r="P76" s="525"/>
      <c r="Q76" s="250"/>
      <c r="R76" s="609" t="e">
        <f>IF($AK$12=1,Datos!P2,IF(OR($AK$12=2,$AK$12=3),#REF!,IF($AK$12=4,#REF!,IF($AK$12=5,#REF!,""))))</f>
        <v>#REF!</v>
      </c>
      <c r="S76" s="609"/>
      <c r="T76" s="609"/>
      <c r="U76" s="609"/>
      <c r="V76" s="609"/>
      <c r="W76" s="609"/>
      <c r="X76" s="226"/>
      <c r="Y76" s="226"/>
      <c r="Z76" s="251"/>
      <c r="AA76" s="226"/>
      <c r="AB76" s="226"/>
      <c r="AC76" s="226"/>
      <c r="AD76" s="226"/>
      <c r="AE76" s="226"/>
      <c r="AF76" s="226"/>
      <c r="AG76" s="226"/>
      <c r="AH76" s="226"/>
      <c r="AI76" s="226"/>
      <c r="AJ76" s="226"/>
      <c r="AK76" s="226"/>
      <c r="AL76" s="226"/>
      <c r="AM76" s="226"/>
      <c r="AN76" s="226"/>
      <c r="AO76" s="226"/>
      <c r="AP76" s="268"/>
      <c r="AQ76" s="268"/>
      <c r="AR76" s="268"/>
      <c r="AS76" s="268"/>
      <c r="AT76" s="268"/>
      <c r="AU76" s="268"/>
      <c r="AV76" s="268"/>
      <c r="AW76" s="268"/>
      <c r="AX76" s="268"/>
      <c r="AY76" s="268"/>
      <c r="AZ76" s="268"/>
      <c r="BA76" s="268"/>
      <c r="BB76" s="268"/>
      <c r="BC76" s="226"/>
      <c r="BD76" s="226"/>
      <c r="BE76" s="226"/>
      <c r="BF76" s="226"/>
      <c r="BG76" s="227"/>
      <c r="BK76" s="258"/>
      <c r="BL76" s="258">
        <v>1</v>
      </c>
      <c r="BM76" s="258">
        <v>2</v>
      </c>
      <c r="BN76" s="258">
        <v>3</v>
      </c>
      <c r="BO76" s="258">
        <v>4</v>
      </c>
      <c r="BP76" s="258">
        <v>5</v>
      </c>
      <c r="BR76" s="258" t="s">
        <v>124</v>
      </c>
      <c r="BS76" s="259" t="e">
        <f>SUM(BS71:BT75)</f>
        <v>#REF!</v>
      </c>
      <c r="BT76" s="258"/>
      <c r="BU76" s="226"/>
      <c r="BV76" s="226"/>
      <c r="BW76" s="226"/>
    </row>
    <row r="77" spans="1:75" s="222" customFormat="1" ht="14.25" customHeight="1">
      <c r="A77" s="225"/>
      <c r="B77" s="226"/>
      <c r="C77" s="598"/>
      <c r="D77" s="598"/>
      <c r="E77" s="604" t="str">
        <f>IF(AK12=Datos!$A$6,"Escala de impacto
(beneficio)","Escala de impacto")</f>
        <v>Escala de impacto</v>
      </c>
      <c r="F77" s="604"/>
      <c r="G77" s="604"/>
      <c r="H77" s="604"/>
      <c r="I77" s="605"/>
      <c r="J77" s="241"/>
      <c r="K77" s="226"/>
      <c r="L77" s="226"/>
      <c r="M77" s="226"/>
      <c r="N77" s="226"/>
      <c r="O77" s="226"/>
      <c r="P77" s="242"/>
      <c r="Q77" s="226"/>
      <c r="R77" s="679" t="e">
        <f>IF($AK$12=1,Datos!P3,IF(OR($AK$12=2,$AK$12=3),#REF!,IF($AK$12=4,#REF!,IF($AK$12=5,#REF!,""))))</f>
        <v>#REF!</v>
      </c>
      <c r="S77" s="679"/>
      <c r="T77" s="679"/>
      <c r="U77" s="679"/>
      <c r="V77" s="679"/>
      <c r="W77" s="679"/>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7"/>
      <c r="BR77" s="258"/>
      <c r="BS77" s="258"/>
      <c r="BT77" s="258"/>
    </row>
    <row r="78" spans="1:75" s="222" customFormat="1" ht="28.5" customHeight="1">
      <c r="A78" s="225"/>
      <c r="B78" s="226"/>
      <c r="C78" s="226"/>
      <c r="D78" s="226"/>
      <c r="E78" s="604"/>
      <c r="F78" s="604"/>
      <c r="G78" s="604"/>
      <c r="H78" s="604"/>
      <c r="I78" s="605"/>
      <c r="J78" s="606" t="e">
        <f>IF(J71="","", IF(ISERROR(BU62=TRUE),"",BU62))</f>
        <v>#REF!</v>
      </c>
      <c r="K78" s="607"/>
      <c r="L78" s="607"/>
      <c r="M78" s="607"/>
      <c r="N78" s="607"/>
      <c r="O78" s="607"/>
      <c r="P78" s="608"/>
      <c r="Q78" s="226"/>
      <c r="R78" s="611" t="e">
        <f>IF($AK$12=1,#REF!,IF(OR($AK$12=2,$AK$12=3),#REF!,IF($AK$12=4,#REF!,IF($AK$12=5,#REF!,""))))</f>
        <v>#REF!</v>
      </c>
      <c r="S78" s="611"/>
      <c r="T78" s="611"/>
      <c r="U78" s="611"/>
      <c r="V78" s="611"/>
      <c r="W78" s="611"/>
      <c r="X78" s="226"/>
      <c r="Y78" s="226"/>
      <c r="Z78" s="252"/>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7"/>
    </row>
    <row r="79" spans="1:75" s="222" customFormat="1" ht="15" customHeight="1">
      <c r="A79" s="225"/>
      <c r="B79" s="226"/>
      <c r="C79" s="226"/>
      <c r="D79" s="226"/>
      <c r="E79" s="604"/>
      <c r="F79" s="604"/>
      <c r="G79" s="604"/>
      <c r="H79" s="604"/>
      <c r="I79" s="605"/>
      <c r="J79" s="247"/>
      <c r="K79" s="248"/>
      <c r="L79" s="248"/>
      <c r="M79" s="248"/>
      <c r="N79" s="248"/>
      <c r="O79" s="248"/>
      <c r="P79" s="249"/>
      <c r="Q79" s="226"/>
      <c r="R79" s="611" t="e">
        <f>IF($AK$12=1,#REF!,IF(OR($AK$12=2,$AK$12=3),#REF!,IF($AK$12=4,#REF!,IF($AK$12=5,#REF!,""))))</f>
        <v>#REF!</v>
      </c>
      <c r="S79" s="611"/>
      <c r="T79" s="611"/>
      <c r="U79" s="611"/>
      <c r="V79" s="611"/>
      <c r="W79" s="611"/>
      <c r="X79" s="226"/>
      <c r="Y79" s="226"/>
      <c r="Z79" s="252"/>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7"/>
    </row>
    <row r="80" spans="1:75" s="222" customFormat="1" ht="30" hidden="1" customHeight="1">
      <c r="A80" s="225"/>
      <c r="B80" s="226"/>
      <c r="C80" s="226"/>
      <c r="D80" s="226"/>
      <c r="E80" s="226"/>
      <c r="F80" s="497" t="s">
        <v>63</v>
      </c>
      <c r="G80" s="497"/>
      <c r="H80" s="497" t="s">
        <v>64</v>
      </c>
      <c r="I80" s="497"/>
      <c r="J80" s="226"/>
      <c r="K80" s="226"/>
      <c r="L80" s="226"/>
      <c r="M80" s="226"/>
      <c r="N80" s="226"/>
      <c r="O80" s="226"/>
      <c r="P80" s="226"/>
      <c r="Q80" s="226"/>
      <c r="R80" s="425" t="e">
        <f>IF($AK$12=1,#REF!,IF(OR($AK$12=2,$AK$12=3),#REF!,IF($AK$12=4,#REF!,IF($AK$12=5,#REF!,""))))</f>
        <v>#REF!</v>
      </c>
      <c r="S80" s="425"/>
      <c r="T80" s="425"/>
      <c r="U80" s="425"/>
      <c r="V80" s="425"/>
      <c r="W80" s="425"/>
      <c r="X80" s="226"/>
      <c r="Y80" s="226"/>
      <c r="Z80" s="252"/>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7"/>
    </row>
    <row r="81" spans="1:78" s="222" customFormat="1" ht="32.450000000000003" hidden="1" customHeight="1">
      <c r="A81" s="225"/>
      <c r="B81" s="226"/>
      <c r="C81" s="226"/>
      <c r="D81" s="226"/>
      <c r="E81" s="226"/>
      <c r="F81" s="253"/>
      <c r="G81" s="228"/>
      <c r="H81" s="260" t="e">
        <f>IF(R76&lt;&gt;"",1,IF(R77&lt;&gt;"",2,IF(R78&lt;&gt;"",3,IF(R79&lt;&gt;"",4,IF(R80&lt;&gt;"",5,"")))))</f>
        <v>#REF!</v>
      </c>
      <c r="I81" s="228"/>
      <c r="J81" s="226"/>
      <c r="K81" s="226"/>
      <c r="L81" s="226"/>
      <c r="M81" s="226"/>
      <c r="N81" s="226"/>
      <c r="O81" s="226"/>
      <c r="P81" s="226"/>
      <c r="Q81" s="226"/>
      <c r="R81" s="270"/>
      <c r="S81" s="270"/>
      <c r="T81" s="270"/>
      <c r="U81" s="270"/>
      <c r="V81" s="270"/>
      <c r="W81" s="270"/>
      <c r="X81" s="226"/>
      <c r="Y81" s="226"/>
      <c r="Z81" s="252"/>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7"/>
      <c r="BL81" s="243"/>
      <c r="BM81" s="243"/>
      <c r="BN81" s="243"/>
      <c r="BO81" s="243"/>
    </row>
    <row r="82" spans="1:78" s="222" customFormat="1" ht="30" customHeight="1" thickBot="1">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6"/>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7"/>
    </row>
    <row r="83" spans="1:78" ht="32.25" customHeight="1" thickBot="1">
      <c r="A83" s="546" t="s">
        <v>76</v>
      </c>
      <c r="B83" s="547"/>
      <c r="C83" s="547"/>
      <c r="D83" s="547"/>
      <c r="E83" s="547"/>
      <c r="F83" s="547"/>
      <c r="G83" s="547"/>
      <c r="H83" s="547"/>
      <c r="I83" s="547"/>
      <c r="J83" s="548"/>
      <c r="K83" s="20"/>
      <c r="L83" s="20"/>
      <c r="M83" s="8"/>
      <c r="N83" s="8"/>
      <c r="O83" s="8"/>
      <c r="P83" s="8"/>
      <c r="Q83" s="8"/>
      <c r="R83" s="8"/>
      <c r="S83" s="8"/>
      <c r="T83" s="8"/>
      <c r="U83" s="8"/>
      <c r="V83" s="8"/>
      <c r="W83" s="8"/>
      <c r="X83" s="589" t="s">
        <v>209</v>
      </c>
      <c r="Y83" s="590"/>
      <c r="Z83" s="590"/>
      <c r="AA83" s="590"/>
      <c r="AB83" s="590"/>
      <c r="AC83" s="590"/>
      <c r="AD83" s="590"/>
      <c r="AE83" s="590"/>
      <c r="AF83" s="590"/>
      <c r="AG83" s="590"/>
      <c r="AH83" s="590"/>
      <c r="AI83" s="590"/>
      <c r="AJ83" s="590"/>
      <c r="AK83" s="590"/>
      <c r="AL83" s="590"/>
      <c r="AM83" s="591"/>
      <c r="AN83" s="592" t="s">
        <v>251</v>
      </c>
      <c r="AO83" s="593"/>
      <c r="AP83" s="593"/>
      <c r="AQ83" s="593"/>
      <c r="AR83" s="593"/>
      <c r="AS83" s="594"/>
      <c r="AT83" s="91"/>
      <c r="AU83" s="86"/>
      <c r="AV83" s="86"/>
      <c r="AW83" s="8"/>
      <c r="AX83" s="8"/>
      <c r="AY83" s="8"/>
      <c r="AZ83" s="8"/>
      <c r="BA83" s="8"/>
      <c r="BB83" s="8"/>
      <c r="BC83" s="8"/>
      <c r="BD83" s="8"/>
      <c r="BE83" s="8"/>
      <c r="BF83" s="8"/>
      <c r="BG83" s="9"/>
    </row>
    <row r="84" spans="1:78" ht="15" customHeight="1">
      <c r="A84" s="10"/>
      <c r="B84" s="11"/>
      <c r="C84" s="11"/>
      <c r="D84" s="81"/>
      <c r="E84" s="81"/>
      <c r="F84" s="81"/>
      <c r="G84" s="81"/>
      <c r="H84" s="81"/>
      <c r="I84" s="81"/>
      <c r="J84" s="81"/>
      <c r="K84" s="81"/>
      <c r="L84" s="81"/>
      <c r="M84" s="81"/>
      <c r="N84" s="81"/>
      <c r="O84" s="81"/>
      <c r="P84" s="81"/>
      <c r="Q84" s="81"/>
      <c r="R84" s="81"/>
      <c r="S84" s="81"/>
      <c r="T84" s="81"/>
      <c r="U84" s="81"/>
      <c r="V84" s="81"/>
      <c r="W84" s="81"/>
      <c r="X84" s="595" t="s">
        <v>102</v>
      </c>
      <c r="Y84" s="595"/>
      <c r="Z84" s="595"/>
      <c r="AA84" s="595"/>
      <c r="AB84" s="595" t="s">
        <v>210</v>
      </c>
      <c r="AC84" s="595"/>
      <c r="AD84" s="595" t="s">
        <v>211</v>
      </c>
      <c r="AE84" s="595"/>
      <c r="AF84" s="595" t="s">
        <v>212</v>
      </c>
      <c r="AG84" s="595"/>
      <c r="AH84" s="596" t="s">
        <v>214</v>
      </c>
      <c r="AI84" s="597"/>
      <c r="AJ84" s="595" t="s">
        <v>213</v>
      </c>
      <c r="AK84" s="595"/>
      <c r="AL84" s="583" t="s">
        <v>236</v>
      </c>
      <c r="AM84" s="583"/>
      <c r="AN84" s="584" t="s">
        <v>243</v>
      </c>
      <c r="AO84" s="584"/>
      <c r="AP84" s="584"/>
      <c r="AQ84" s="584"/>
      <c r="AR84" s="583" t="s">
        <v>250</v>
      </c>
      <c r="AS84" s="583"/>
      <c r="AT84" s="87"/>
      <c r="AU84" s="88"/>
      <c r="AV84" s="88"/>
      <c r="AW84" s="81"/>
      <c r="AX84" s="81"/>
      <c r="AY84" s="81"/>
      <c r="AZ84" s="80"/>
      <c r="BA84" s="80"/>
      <c r="BB84" s="80"/>
      <c r="BC84" s="11"/>
      <c r="BD84" s="11"/>
      <c r="BE84" s="30"/>
      <c r="BF84" s="11"/>
      <c r="BG84" s="13"/>
      <c r="BS84" s="585" t="s">
        <v>257</v>
      </c>
      <c r="BT84" s="586"/>
      <c r="BU84" s="587"/>
      <c r="BV84" s="585" t="s">
        <v>258</v>
      </c>
      <c r="BW84" s="586"/>
      <c r="BX84" s="587"/>
    </row>
    <row r="85" spans="1:78" ht="217.5" customHeight="1">
      <c r="A85" s="10"/>
      <c r="B85" s="11"/>
      <c r="C85" s="11"/>
      <c r="D85" s="435" t="s">
        <v>233</v>
      </c>
      <c r="E85" s="435"/>
      <c r="F85" s="435"/>
      <c r="G85" s="435"/>
      <c r="H85" s="435"/>
      <c r="I85" s="435"/>
      <c r="J85" s="435"/>
      <c r="K85" s="435"/>
      <c r="L85" s="435"/>
      <c r="M85" s="435"/>
      <c r="N85" s="435"/>
      <c r="O85" s="435"/>
      <c r="P85" s="435"/>
      <c r="Q85" s="435"/>
      <c r="R85" s="435"/>
      <c r="S85" s="435"/>
      <c r="T85" s="588" t="s">
        <v>73</v>
      </c>
      <c r="U85" s="588"/>
      <c r="V85" s="588"/>
      <c r="W85" s="588"/>
      <c r="X85" s="579" t="s">
        <v>203</v>
      </c>
      <c r="Y85" s="579"/>
      <c r="Z85" s="579" t="s">
        <v>204</v>
      </c>
      <c r="AA85" s="579"/>
      <c r="AB85" s="579" t="s">
        <v>205</v>
      </c>
      <c r="AC85" s="579"/>
      <c r="AD85" s="579" t="s">
        <v>277</v>
      </c>
      <c r="AE85" s="579"/>
      <c r="AF85" s="579" t="s">
        <v>206</v>
      </c>
      <c r="AG85" s="579"/>
      <c r="AH85" s="579" t="s">
        <v>207</v>
      </c>
      <c r="AI85" s="579"/>
      <c r="AJ85" s="579" t="s">
        <v>208</v>
      </c>
      <c r="AK85" s="579"/>
      <c r="AL85" s="583"/>
      <c r="AM85" s="583"/>
      <c r="AN85" s="580" t="s">
        <v>244</v>
      </c>
      <c r="AO85" s="581"/>
      <c r="AP85" s="581"/>
      <c r="AQ85" s="582"/>
      <c r="AR85" s="583"/>
      <c r="AS85" s="583"/>
      <c r="AT85" s="570" t="s">
        <v>256</v>
      </c>
      <c r="AU85" s="571"/>
      <c r="AV85" s="572"/>
      <c r="AW85" s="570" t="s">
        <v>255</v>
      </c>
      <c r="AX85" s="571"/>
      <c r="AY85" s="572"/>
      <c r="AZ85" s="573" t="str">
        <f>IF(AK12=Datos!A6,"¿El conjunto de controles ayuda a incrementar la probabilidad?","¿El conjunto de controles ayuda a disminunir la probabilidad?")</f>
        <v>¿El conjunto de controles ayuda a disminunir la probabilidad?</v>
      </c>
      <c r="BA85" s="574"/>
      <c r="BB85" s="575"/>
      <c r="BC85" s="576" t="s">
        <v>282</v>
      </c>
      <c r="BD85" s="577"/>
      <c r="BE85" s="577"/>
      <c r="BF85" s="577"/>
      <c r="BG85" s="578"/>
      <c r="BI85" s="39" t="str">
        <f>$X$84</f>
        <v>Responsable</v>
      </c>
      <c r="BJ85" s="39" t="str">
        <f>$X$84</f>
        <v>Responsable</v>
      </c>
      <c r="BK85" s="39" t="str">
        <f>$AB$84</f>
        <v>Periodicidad</v>
      </c>
      <c r="BL85" s="39" t="str">
        <f>$AD$84</f>
        <v>Propósito</v>
      </c>
      <c r="BM85" s="39" t="str">
        <f>$AF$84</f>
        <v>Realización</v>
      </c>
      <c r="BN85" s="39" t="str">
        <f>$AH$84</f>
        <v>Observación</v>
      </c>
      <c r="BO85" s="39" t="str">
        <f>$AJ$84</f>
        <v>Evidencia</v>
      </c>
      <c r="BP85" s="40" t="s">
        <v>78</v>
      </c>
      <c r="BQ85" s="76" t="s">
        <v>238</v>
      </c>
      <c r="BR85" s="76" t="s">
        <v>249</v>
      </c>
      <c r="BS85" s="74" t="str">
        <f>Datos!$AO$2</f>
        <v>Fuerte</v>
      </c>
      <c r="BT85" s="74" t="str">
        <f>Datos!$AO$3</f>
        <v>Moderado</v>
      </c>
      <c r="BU85" s="74" t="str">
        <f>Datos!$AO$4</f>
        <v>Débil</v>
      </c>
      <c r="BV85" s="74" t="s">
        <v>259</v>
      </c>
      <c r="BW85" s="74" t="s">
        <v>252</v>
      </c>
      <c r="BX85" s="74" t="s">
        <v>253</v>
      </c>
      <c r="BY85" s="74" t="s">
        <v>270</v>
      </c>
      <c r="BZ85" s="74" t="s">
        <v>265</v>
      </c>
    </row>
    <row r="86" spans="1:78" ht="26.25" customHeight="1">
      <c r="A86" s="10"/>
      <c r="B86" s="11"/>
      <c r="C86" s="11"/>
      <c r="D86" s="533"/>
      <c r="E86" s="533"/>
      <c r="F86" s="533"/>
      <c r="G86" s="533"/>
      <c r="H86" s="533"/>
      <c r="I86" s="533"/>
      <c r="J86" s="533"/>
      <c r="K86" s="533"/>
      <c r="L86" s="533"/>
      <c r="M86" s="533"/>
      <c r="N86" s="533"/>
      <c r="O86" s="533"/>
      <c r="P86" s="533"/>
      <c r="Q86" s="533"/>
      <c r="R86" s="533"/>
      <c r="S86" s="533"/>
      <c r="T86" s="534" t="str">
        <f t="shared" ref="T86:T95" si="0">IF(D86&lt;&gt;"","Preventivo","")</f>
        <v/>
      </c>
      <c r="U86" s="534"/>
      <c r="V86" s="534"/>
      <c r="W86" s="534"/>
      <c r="X86" s="535"/>
      <c r="Y86" s="536"/>
      <c r="Z86" s="535"/>
      <c r="AA86" s="536"/>
      <c r="AB86" s="535"/>
      <c r="AC86" s="536"/>
      <c r="AD86" s="535"/>
      <c r="AE86" s="536"/>
      <c r="AF86" s="535"/>
      <c r="AG86" s="536"/>
      <c r="AH86" s="535"/>
      <c r="AI86" s="536"/>
      <c r="AJ86" s="535"/>
      <c r="AK86" s="536"/>
      <c r="AL86" s="540" t="str">
        <f t="shared" ref="AL86:AL95" si="1">IF(D86&lt;&gt;"",BQ86,"")</f>
        <v/>
      </c>
      <c r="AM86" s="541"/>
      <c r="AN86" s="535"/>
      <c r="AO86" s="560"/>
      <c r="AP86" s="560"/>
      <c r="AQ86" s="536"/>
      <c r="AR86" s="540" t="str">
        <f>IF(AN86&lt;&gt;"",BR86,"")</f>
        <v/>
      </c>
      <c r="AS86" s="541"/>
      <c r="AT86" s="540" t="str">
        <f t="shared" ref="AT86:AT95" si="2">IF(BV86="","",BV86)</f>
        <v/>
      </c>
      <c r="AU86" s="542"/>
      <c r="AV86" s="541"/>
      <c r="AW86" s="561" t="str">
        <f>IF(OR(AT86="",BX96=""),"",BX96)</f>
        <v/>
      </c>
      <c r="AX86" s="562"/>
      <c r="AY86" s="563"/>
      <c r="AZ86" s="561" t="str">
        <f>IF(AW86="","",IF(BW$96&gt;=Datos!$AS$2,Datos!AQ2,Datos!AQ3))</f>
        <v/>
      </c>
      <c r="BA86" s="562"/>
      <c r="BB86" s="563"/>
      <c r="BC86" s="543"/>
      <c r="BD86" s="544"/>
      <c r="BE86" s="544"/>
      <c r="BF86" s="544"/>
      <c r="BG86" s="545"/>
      <c r="BI86" s="74" t="str">
        <f>IF(X86=Datos!$AH$2,15,"")</f>
        <v/>
      </c>
      <c r="BJ86" s="74" t="str">
        <f>IF(Z86=Datos!$AI$2,15,"")</f>
        <v/>
      </c>
      <c r="BK86" s="74" t="str">
        <f>IF(AB86=Datos!$AJ$2,15,"")</f>
        <v/>
      </c>
      <c r="BL86" s="74" t="str">
        <f>IF(AD86=Datos!$AK$2,15,"")</f>
        <v/>
      </c>
      <c r="BM86" s="74" t="str">
        <f>IF(AF86=Datos!$AL$2,15,"")</f>
        <v/>
      </c>
      <c r="BN86" s="74" t="str">
        <f>IF(AH86=Datos!$AM$2,15,"")</f>
        <v/>
      </c>
      <c r="BO86" s="74" t="str">
        <f>IF(AJ86=Datos!$AN$2,10,IF(AJ86=Datos!$AN$3,5,IF(AJ86=Datos!$AN$4,"","")))</f>
        <v/>
      </c>
      <c r="BP86" s="74">
        <f>SUM(BI86:BO86)</f>
        <v>0</v>
      </c>
      <c r="BQ86" s="74" t="str">
        <f>IF(D86="","",IF(BP86&gt;=96,Datos!$AO$2,IF(BP86&gt;=86,Datos!$AO$3,IF(BP86&lt;86,Datos!$AO$4,""))))</f>
        <v/>
      </c>
      <c r="BR86" s="74" t="str">
        <f>IF(AN86="","",IF(AN86=Datos!$AP$2,Datos!$AO$2,IF(AN86=Datos!$AP$3,Datos!$AO$3,IF(AN86=Datos!$AP$4,Datos!$AO$4,""))))</f>
        <v/>
      </c>
      <c r="BS86" s="74" t="str">
        <f>IF(AND(BQ86=$BS$85,BR86=$BS$85),$BS$85,"")</f>
        <v/>
      </c>
      <c r="BT86" s="74" t="str">
        <f>IF(AND(BQ86=$BS$85,BR86=$BT$85),$BT$85,IF(AND(BQ86=$BT$85,BR86=$BS$85),$BT$85,IF(AND(BQ86=$BT$85,BR86=$BT$85),$BT$85,"")))</f>
        <v/>
      </c>
      <c r="BU86" s="74" t="str">
        <f>IF(AND(BQ86=$BS$85,BR86=$BU$85),$BU$85,IF(AND(BQ86=$BT$85,BR86=$BU$85),$BU$85,IF(AND(BQ86=$BU$85,BR86=$BS$85),$BU$85,IF(AND(BQ86=$BU$85,BR86=$BT$85),$BU$85,IF(AND(BQ86=$BU$85,BR86=$BU$85),$BU$85,"")))))</f>
        <v/>
      </c>
      <c r="BV86" s="74" t="str">
        <f>IF(BS86&lt;&gt;"",BS86,IF(BT86&lt;&gt;"",BT86,IF(BU86&lt;&gt;"",BU86,"")))</f>
        <v/>
      </c>
      <c r="BW86" s="74" t="str">
        <f>IF(BV86=Datos!$AO$2,100,IF(BV86=Datos!$AO$3,50,IF(BV86=Datos!$AO$4,0,"")))</f>
        <v/>
      </c>
      <c r="BX86" s="79"/>
      <c r="BY86" s="82"/>
      <c r="BZ86" s="78"/>
    </row>
    <row r="87" spans="1:78" ht="26.25" customHeight="1">
      <c r="A87" s="10"/>
      <c r="B87" s="11"/>
      <c r="C87" s="11"/>
      <c r="D87" s="533"/>
      <c r="E87" s="533"/>
      <c r="F87" s="533"/>
      <c r="G87" s="533"/>
      <c r="H87" s="533"/>
      <c r="I87" s="533"/>
      <c r="J87" s="533"/>
      <c r="K87" s="533"/>
      <c r="L87" s="533"/>
      <c r="M87" s="533"/>
      <c r="N87" s="533"/>
      <c r="O87" s="533"/>
      <c r="P87" s="533"/>
      <c r="Q87" s="533"/>
      <c r="R87" s="533"/>
      <c r="S87" s="533"/>
      <c r="T87" s="534" t="str">
        <f t="shared" si="0"/>
        <v/>
      </c>
      <c r="U87" s="534"/>
      <c r="V87" s="534"/>
      <c r="W87" s="534"/>
      <c r="X87" s="535"/>
      <c r="Y87" s="536"/>
      <c r="Z87" s="535"/>
      <c r="AA87" s="536"/>
      <c r="AB87" s="535"/>
      <c r="AC87" s="536"/>
      <c r="AD87" s="535"/>
      <c r="AE87" s="536"/>
      <c r="AF87" s="535"/>
      <c r="AG87" s="536"/>
      <c r="AH87" s="535"/>
      <c r="AI87" s="536"/>
      <c r="AJ87" s="535"/>
      <c r="AK87" s="536"/>
      <c r="AL87" s="540" t="str">
        <f t="shared" si="1"/>
        <v/>
      </c>
      <c r="AM87" s="541"/>
      <c r="AN87" s="535"/>
      <c r="AO87" s="560"/>
      <c r="AP87" s="560"/>
      <c r="AQ87" s="536"/>
      <c r="AR87" s="540" t="str">
        <f t="shared" ref="AR87:AR95" si="3">IF(AN87&lt;&gt;"",BR87,"")</f>
        <v/>
      </c>
      <c r="AS87" s="541"/>
      <c r="AT87" s="540" t="str">
        <f t="shared" si="2"/>
        <v/>
      </c>
      <c r="AU87" s="542"/>
      <c r="AV87" s="541"/>
      <c r="AW87" s="564"/>
      <c r="AX87" s="565"/>
      <c r="AY87" s="566"/>
      <c r="AZ87" s="564"/>
      <c r="BA87" s="565"/>
      <c r="BB87" s="566"/>
      <c r="BC87" s="543"/>
      <c r="BD87" s="544"/>
      <c r="BE87" s="544"/>
      <c r="BF87" s="544"/>
      <c r="BG87" s="545"/>
      <c r="BI87" s="74" t="str">
        <f>IF(X87=Datos!$AH$2,15,"")</f>
        <v/>
      </c>
      <c r="BJ87" s="74" t="str">
        <f>IF(Z87=Datos!$AI$2,15,"")</f>
        <v/>
      </c>
      <c r="BK87" s="74" t="str">
        <f>IF(AB87=Datos!$AJ$2,15,"")</f>
        <v/>
      </c>
      <c r="BL87" s="74" t="str">
        <f>IF(AD87=Datos!$AK$2,15,"")</f>
        <v/>
      </c>
      <c r="BM87" s="74" t="str">
        <f>IF(AF87=Datos!$AL$2,15,"")</f>
        <v/>
      </c>
      <c r="BN87" s="74" t="str">
        <f>IF(AH87=Datos!$AM$2,15,"")</f>
        <v/>
      </c>
      <c r="BO87" s="74" t="str">
        <f>IF(AJ87=Datos!$AN$2,10,IF(AJ87=Datos!$AN$3,5,IF(AJ87=Datos!$AN$4,"","")))</f>
        <v/>
      </c>
      <c r="BP87" s="74">
        <f t="shared" ref="BP87:BP95" si="4">SUM(BI87:BO87)</f>
        <v>0</v>
      </c>
      <c r="BQ87" s="74" t="str">
        <f>IF(D87="","",IF(BP87&gt;=96,Datos!$AO$2,IF(BP87&gt;=86,Datos!$AO$3,IF(BP87&lt;86,Datos!$AO$4,""))))</f>
        <v/>
      </c>
      <c r="BR87" s="74" t="str">
        <f>IF(AN87="","",IF(AN87=Datos!$AP$2,Datos!$AO$2,IF(AN87=Datos!$AP$3,Datos!$AO$3,IF(AN87=Datos!$AP$4,Datos!$AO$4,""))))</f>
        <v/>
      </c>
      <c r="BS87" s="74" t="str">
        <f t="shared" ref="BS87:BS95" si="5">IF(AND(BQ87=$BS$85,BR87=$BS$85),$BS$85,"")</f>
        <v/>
      </c>
      <c r="BT87" s="74" t="str">
        <f t="shared" ref="BT87:BT95" si="6">IF(AND(BQ87=$BS$85,BR87=$BT$85),$BT$85,IF(AND(BQ87=$BT$85,BR87=$BS$85),$BT$85,IF(AND(BQ87=$BT$85,BR87=$BT$85),$BT$85,"")))</f>
        <v/>
      </c>
      <c r="BU87" s="74" t="str">
        <f t="shared" ref="BU87:BU95" si="7">IF(AND(BQ87=$BS$85,BR87=$BU$85),$BU$85,IF(AND(BQ87=$BT$85,BR87=$BU$85),$BU$85,IF(AND(BQ87=$BU$85,BR87=$BS$85),$BU$85,IF(AND(BQ87=$BU$85,BR87=$BT$85),$BU$85,IF(AND(BQ87=$BU$85,BR87=$BU$85),$BU$85,"")))))</f>
        <v/>
      </c>
      <c r="BV87" s="74" t="str">
        <f t="shared" ref="BV87:BV95" si="8">IF(BS87&lt;&gt;"",BS87,IF(BT87&lt;&gt;"",BT87,IF(BU87&lt;&gt;"",BU87,"")))</f>
        <v/>
      </c>
      <c r="BW87" s="74" t="str">
        <f>IF(BV87=Datos!$AO$2,100,IF(BV87=Datos!$AO$3,50,IF(BV87=Datos!$AO$4,0,"")))</f>
        <v/>
      </c>
      <c r="BX87" s="79"/>
      <c r="BY87" s="79"/>
      <c r="BZ87" s="78"/>
    </row>
    <row r="88" spans="1:78" ht="26.25" customHeight="1">
      <c r="A88" s="10"/>
      <c r="B88" s="11"/>
      <c r="C88" s="11"/>
      <c r="D88" s="533"/>
      <c r="E88" s="533"/>
      <c r="F88" s="533"/>
      <c r="G88" s="533"/>
      <c r="H88" s="533"/>
      <c r="I88" s="533"/>
      <c r="J88" s="533"/>
      <c r="K88" s="533"/>
      <c r="L88" s="533"/>
      <c r="M88" s="533"/>
      <c r="N88" s="533"/>
      <c r="O88" s="533"/>
      <c r="P88" s="533"/>
      <c r="Q88" s="533"/>
      <c r="R88" s="533"/>
      <c r="S88" s="533"/>
      <c r="T88" s="534" t="str">
        <f t="shared" si="0"/>
        <v/>
      </c>
      <c r="U88" s="534"/>
      <c r="V88" s="534"/>
      <c r="W88" s="534"/>
      <c r="X88" s="535"/>
      <c r="Y88" s="536"/>
      <c r="Z88" s="535"/>
      <c r="AA88" s="536"/>
      <c r="AB88" s="535"/>
      <c r="AC88" s="536"/>
      <c r="AD88" s="535"/>
      <c r="AE88" s="536"/>
      <c r="AF88" s="535"/>
      <c r="AG88" s="536"/>
      <c r="AH88" s="535"/>
      <c r="AI88" s="536"/>
      <c r="AJ88" s="535"/>
      <c r="AK88" s="536"/>
      <c r="AL88" s="540" t="str">
        <f t="shared" si="1"/>
        <v/>
      </c>
      <c r="AM88" s="541"/>
      <c r="AN88" s="535"/>
      <c r="AO88" s="560"/>
      <c r="AP88" s="560"/>
      <c r="AQ88" s="536"/>
      <c r="AR88" s="540" t="str">
        <f t="shared" si="3"/>
        <v/>
      </c>
      <c r="AS88" s="541"/>
      <c r="AT88" s="540" t="str">
        <f t="shared" si="2"/>
        <v/>
      </c>
      <c r="AU88" s="542"/>
      <c r="AV88" s="541"/>
      <c r="AW88" s="564"/>
      <c r="AX88" s="565"/>
      <c r="AY88" s="566"/>
      <c r="AZ88" s="564"/>
      <c r="BA88" s="565"/>
      <c r="BB88" s="566"/>
      <c r="BC88" s="543"/>
      <c r="BD88" s="544"/>
      <c r="BE88" s="544"/>
      <c r="BF88" s="544"/>
      <c r="BG88" s="545"/>
      <c r="BI88" s="74" t="str">
        <f>IF(X88=Datos!$AH$2,15,"")</f>
        <v/>
      </c>
      <c r="BJ88" s="74" t="str">
        <f>IF(Z88=Datos!$AI$2,15,"")</f>
        <v/>
      </c>
      <c r="BK88" s="74" t="str">
        <f>IF(AB88=Datos!$AJ$2,15,"")</f>
        <v/>
      </c>
      <c r="BL88" s="74" t="str">
        <f>IF(AD88=Datos!$AK$2,15,"")</f>
        <v/>
      </c>
      <c r="BM88" s="74" t="str">
        <f>IF(AF88=Datos!$AL$2,15,"")</f>
        <v/>
      </c>
      <c r="BN88" s="74" t="str">
        <f>IF(AH88=Datos!$AM$2,15,"")</f>
        <v/>
      </c>
      <c r="BO88" s="74" t="str">
        <f>IF(AJ88=Datos!$AN$2,10,IF(AJ88=Datos!$AN$3,5,IF(AJ88=Datos!$AN$4,"","")))</f>
        <v/>
      </c>
      <c r="BP88" s="74">
        <f t="shared" si="4"/>
        <v>0</v>
      </c>
      <c r="BQ88" s="74" t="str">
        <f>IF(D88="","",IF(BP88&gt;=96,Datos!$AO$2,IF(BP88&gt;=86,Datos!$AO$3,IF(BP88&lt;86,Datos!$AO$4,""))))</f>
        <v/>
      </c>
      <c r="BR88" s="74" t="str">
        <f>IF(AN88="","",IF(AN88=Datos!$AP$2,Datos!$AO$2,IF(AN88=Datos!$AP$3,Datos!$AO$3,IF(AN88=Datos!$AP$4,Datos!$AO$4,""))))</f>
        <v/>
      </c>
      <c r="BS88" s="74" t="str">
        <f t="shared" si="5"/>
        <v/>
      </c>
      <c r="BT88" s="74" t="str">
        <f t="shared" si="6"/>
        <v/>
      </c>
      <c r="BU88" s="74" t="str">
        <f t="shared" si="7"/>
        <v/>
      </c>
      <c r="BV88" s="74" t="str">
        <f t="shared" si="8"/>
        <v/>
      </c>
      <c r="BW88" s="74" t="str">
        <f>IF(BV88=Datos!$AO$2,100,IF(BV88=Datos!$AO$3,50,IF(BV88=Datos!$AO$4,0,"")))</f>
        <v/>
      </c>
      <c r="BX88" s="79"/>
      <c r="BY88" s="79"/>
      <c r="BZ88" s="78"/>
    </row>
    <row r="89" spans="1:78" ht="26.25" customHeight="1">
      <c r="A89" s="10"/>
      <c r="B89" s="11"/>
      <c r="C89" s="11"/>
      <c r="D89" s="533"/>
      <c r="E89" s="533"/>
      <c r="F89" s="533"/>
      <c r="G89" s="533"/>
      <c r="H89" s="533"/>
      <c r="I89" s="533"/>
      <c r="J89" s="533"/>
      <c r="K89" s="533"/>
      <c r="L89" s="533"/>
      <c r="M89" s="533"/>
      <c r="N89" s="533"/>
      <c r="O89" s="533"/>
      <c r="P89" s="533"/>
      <c r="Q89" s="533"/>
      <c r="R89" s="533"/>
      <c r="S89" s="533"/>
      <c r="T89" s="534" t="str">
        <f t="shared" si="0"/>
        <v/>
      </c>
      <c r="U89" s="534"/>
      <c r="V89" s="534"/>
      <c r="W89" s="534"/>
      <c r="X89" s="535"/>
      <c r="Y89" s="536"/>
      <c r="Z89" s="535"/>
      <c r="AA89" s="536"/>
      <c r="AB89" s="535"/>
      <c r="AC89" s="536"/>
      <c r="AD89" s="535"/>
      <c r="AE89" s="536"/>
      <c r="AF89" s="535"/>
      <c r="AG89" s="536"/>
      <c r="AH89" s="535"/>
      <c r="AI89" s="536"/>
      <c r="AJ89" s="535"/>
      <c r="AK89" s="536"/>
      <c r="AL89" s="540" t="str">
        <f t="shared" si="1"/>
        <v/>
      </c>
      <c r="AM89" s="541"/>
      <c r="AN89" s="535"/>
      <c r="AO89" s="560"/>
      <c r="AP89" s="560"/>
      <c r="AQ89" s="536"/>
      <c r="AR89" s="540" t="str">
        <f t="shared" si="3"/>
        <v/>
      </c>
      <c r="AS89" s="541"/>
      <c r="AT89" s="540" t="str">
        <f t="shared" si="2"/>
        <v/>
      </c>
      <c r="AU89" s="542"/>
      <c r="AV89" s="541"/>
      <c r="AW89" s="564"/>
      <c r="AX89" s="565"/>
      <c r="AY89" s="566"/>
      <c r="AZ89" s="564"/>
      <c r="BA89" s="565"/>
      <c r="BB89" s="566"/>
      <c r="BC89" s="543"/>
      <c r="BD89" s="544"/>
      <c r="BE89" s="544"/>
      <c r="BF89" s="544"/>
      <c r="BG89" s="545"/>
      <c r="BI89" s="74" t="str">
        <f>IF(X89=Datos!$AH$2,15,"")</f>
        <v/>
      </c>
      <c r="BJ89" s="74" t="str">
        <f>IF(Z89=Datos!$AI$2,15,"")</f>
        <v/>
      </c>
      <c r="BK89" s="74" t="str">
        <f>IF(AB89=Datos!$AJ$2,15,"")</f>
        <v/>
      </c>
      <c r="BL89" s="74" t="str">
        <f>IF(AD89=Datos!$AK$2,15,"")</f>
        <v/>
      </c>
      <c r="BM89" s="74" t="str">
        <f>IF(AF89=Datos!$AL$2,15,"")</f>
        <v/>
      </c>
      <c r="BN89" s="74" t="str">
        <f>IF(AH89=Datos!$AM$2,15,"")</f>
        <v/>
      </c>
      <c r="BO89" s="74" t="str">
        <f>IF(AJ89=Datos!$AN$2,10,IF(AJ89=Datos!$AN$3,5,IF(AJ89=Datos!$AN$4,"","")))</f>
        <v/>
      </c>
      <c r="BP89" s="74">
        <f t="shared" si="4"/>
        <v>0</v>
      </c>
      <c r="BQ89" s="74" t="str">
        <f>IF(D89="","",IF(BP89&gt;=96,Datos!$AO$2,IF(BP89&gt;=86,Datos!$AO$3,IF(BP89&lt;86,Datos!$AO$4,""))))</f>
        <v/>
      </c>
      <c r="BR89" s="74" t="str">
        <f>IF(AN89="","",IF(AN89=Datos!$AP$2,Datos!$AO$2,IF(AN89=Datos!$AP$3,Datos!$AO$3,IF(AN89=Datos!$AP$4,Datos!$AO$4,""))))</f>
        <v/>
      </c>
      <c r="BS89" s="74" t="str">
        <f t="shared" si="5"/>
        <v/>
      </c>
      <c r="BT89" s="74" t="str">
        <f t="shared" si="6"/>
        <v/>
      </c>
      <c r="BU89" s="74" t="str">
        <f t="shared" si="7"/>
        <v/>
      </c>
      <c r="BV89" s="74" t="str">
        <f t="shared" si="8"/>
        <v/>
      </c>
      <c r="BW89" s="74" t="str">
        <f>IF(BV89=Datos!$AO$2,100,IF(BV89=Datos!$AO$3,50,IF(BV89=Datos!$AO$4,0,"")))</f>
        <v/>
      </c>
      <c r="BX89" s="79"/>
      <c r="BY89" s="79"/>
      <c r="BZ89" s="78"/>
    </row>
    <row r="90" spans="1:78" ht="26.25" customHeight="1">
      <c r="A90" s="10"/>
      <c r="B90" s="11"/>
      <c r="C90" s="11"/>
      <c r="D90" s="533"/>
      <c r="E90" s="533"/>
      <c r="F90" s="533"/>
      <c r="G90" s="533"/>
      <c r="H90" s="533"/>
      <c r="I90" s="533"/>
      <c r="J90" s="533"/>
      <c r="K90" s="533"/>
      <c r="L90" s="533"/>
      <c r="M90" s="533"/>
      <c r="N90" s="533"/>
      <c r="O90" s="533"/>
      <c r="P90" s="533"/>
      <c r="Q90" s="533"/>
      <c r="R90" s="533"/>
      <c r="S90" s="533"/>
      <c r="T90" s="534" t="str">
        <f t="shared" si="0"/>
        <v/>
      </c>
      <c r="U90" s="534"/>
      <c r="V90" s="534"/>
      <c r="W90" s="534"/>
      <c r="X90" s="535"/>
      <c r="Y90" s="536"/>
      <c r="Z90" s="535"/>
      <c r="AA90" s="536"/>
      <c r="AB90" s="535"/>
      <c r="AC90" s="536"/>
      <c r="AD90" s="535"/>
      <c r="AE90" s="536"/>
      <c r="AF90" s="535"/>
      <c r="AG90" s="536"/>
      <c r="AH90" s="535"/>
      <c r="AI90" s="536"/>
      <c r="AJ90" s="535"/>
      <c r="AK90" s="536"/>
      <c r="AL90" s="540" t="str">
        <f t="shared" si="1"/>
        <v/>
      </c>
      <c r="AM90" s="541"/>
      <c r="AN90" s="535"/>
      <c r="AO90" s="560"/>
      <c r="AP90" s="560"/>
      <c r="AQ90" s="536"/>
      <c r="AR90" s="540" t="str">
        <f t="shared" si="3"/>
        <v/>
      </c>
      <c r="AS90" s="541"/>
      <c r="AT90" s="540" t="str">
        <f t="shared" si="2"/>
        <v/>
      </c>
      <c r="AU90" s="542"/>
      <c r="AV90" s="541"/>
      <c r="AW90" s="564"/>
      <c r="AX90" s="565"/>
      <c r="AY90" s="566"/>
      <c r="AZ90" s="564"/>
      <c r="BA90" s="565"/>
      <c r="BB90" s="566"/>
      <c r="BC90" s="543"/>
      <c r="BD90" s="544"/>
      <c r="BE90" s="544"/>
      <c r="BF90" s="544"/>
      <c r="BG90" s="545"/>
      <c r="BI90" s="74" t="str">
        <f>IF(X90=Datos!$AH$2,15,"")</f>
        <v/>
      </c>
      <c r="BJ90" s="74" t="str">
        <f>IF(Z90=Datos!$AI$2,15,"")</f>
        <v/>
      </c>
      <c r="BK90" s="74" t="str">
        <f>IF(AB90=Datos!$AJ$2,15,"")</f>
        <v/>
      </c>
      <c r="BL90" s="74" t="str">
        <f>IF(AD90=Datos!$AK$2,15,"")</f>
        <v/>
      </c>
      <c r="BM90" s="74" t="str">
        <f>IF(AF90=Datos!$AL$2,15,"")</f>
        <v/>
      </c>
      <c r="BN90" s="74" t="str">
        <f>IF(AH90=Datos!$AM$2,15,"")</f>
        <v/>
      </c>
      <c r="BO90" s="74" t="str">
        <f>IF(AJ90=Datos!$AN$2,10,IF(AJ90=Datos!$AN$3,5,IF(AJ90=Datos!$AN$4,"","")))</f>
        <v/>
      </c>
      <c r="BP90" s="74">
        <f t="shared" si="4"/>
        <v>0</v>
      </c>
      <c r="BQ90" s="74" t="str">
        <f>IF(D90="","",IF(BP90&gt;=96,Datos!$AO$2,IF(BP90&gt;=86,Datos!$AO$3,IF(BP90&lt;86,Datos!$AO$4,""))))</f>
        <v/>
      </c>
      <c r="BR90" s="74" t="str">
        <f>IF(AN90="","",IF(AN90=Datos!$AP$2,Datos!$AO$2,IF(AN90=Datos!$AP$3,Datos!$AO$3,IF(AN90=Datos!$AP$4,Datos!$AO$4,""))))</f>
        <v/>
      </c>
      <c r="BS90" s="74" t="str">
        <f t="shared" si="5"/>
        <v/>
      </c>
      <c r="BT90" s="74" t="str">
        <f t="shared" si="6"/>
        <v/>
      </c>
      <c r="BU90" s="74" t="str">
        <f t="shared" si="7"/>
        <v/>
      </c>
      <c r="BV90" s="74" t="str">
        <f t="shared" si="8"/>
        <v/>
      </c>
      <c r="BW90" s="74" t="str">
        <f>IF(BV90=Datos!$AO$2,100,IF(BV90=Datos!$AO$3,50,IF(BV90=Datos!$AO$4,0,"")))</f>
        <v/>
      </c>
      <c r="BX90" s="79"/>
      <c r="BY90" s="79"/>
      <c r="BZ90" s="78"/>
    </row>
    <row r="91" spans="1:78" ht="26.25" customHeight="1">
      <c r="A91" s="10"/>
      <c r="B91" s="11"/>
      <c r="C91" s="11"/>
      <c r="D91" s="533"/>
      <c r="E91" s="533"/>
      <c r="F91" s="533"/>
      <c r="G91" s="533"/>
      <c r="H91" s="533"/>
      <c r="I91" s="533"/>
      <c r="J91" s="533"/>
      <c r="K91" s="533"/>
      <c r="L91" s="533"/>
      <c r="M91" s="533"/>
      <c r="N91" s="533"/>
      <c r="O91" s="533"/>
      <c r="P91" s="533"/>
      <c r="Q91" s="533"/>
      <c r="R91" s="533"/>
      <c r="S91" s="533"/>
      <c r="T91" s="534" t="str">
        <f t="shared" si="0"/>
        <v/>
      </c>
      <c r="U91" s="534"/>
      <c r="V91" s="534"/>
      <c r="W91" s="534"/>
      <c r="X91" s="535"/>
      <c r="Y91" s="536"/>
      <c r="Z91" s="535"/>
      <c r="AA91" s="536"/>
      <c r="AB91" s="535"/>
      <c r="AC91" s="536"/>
      <c r="AD91" s="535"/>
      <c r="AE91" s="536"/>
      <c r="AF91" s="535"/>
      <c r="AG91" s="536"/>
      <c r="AH91" s="535"/>
      <c r="AI91" s="536"/>
      <c r="AJ91" s="535"/>
      <c r="AK91" s="536"/>
      <c r="AL91" s="540" t="str">
        <f t="shared" si="1"/>
        <v/>
      </c>
      <c r="AM91" s="541"/>
      <c r="AN91" s="535"/>
      <c r="AO91" s="560"/>
      <c r="AP91" s="560"/>
      <c r="AQ91" s="536"/>
      <c r="AR91" s="540" t="str">
        <f t="shared" si="3"/>
        <v/>
      </c>
      <c r="AS91" s="541"/>
      <c r="AT91" s="540" t="str">
        <f t="shared" si="2"/>
        <v/>
      </c>
      <c r="AU91" s="542"/>
      <c r="AV91" s="541"/>
      <c r="AW91" s="564"/>
      <c r="AX91" s="565"/>
      <c r="AY91" s="566"/>
      <c r="AZ91" s="564"/>
      <c r="BA91" s="565"/>
      <c r="BB91" s="566"/>
      <c r="BC91" s="543"/>
      <c r="BD91" s="544"/>
      <c r="BE91" s="544"/>
      <c r="BF91" s="544"/>
      <c r="BG91" s="545"/>
      <c r="BI91" s="74" t="str">
        <f>IF(X91=Datos!$AH$2,15,"")</f>
        <v/>
      </c>
      <c r="BJ91" s="74" t="str">
        <f>IF(Z91=Datos!$AI$2,15,"")</f>
        <v/>
      </c>
      <c r="BK91" s="74" t="str">
        <f>IF(AB91=Datos!$AJ$2,15,"")</f>
        <v/>
      </c>
      <c r="BL91" s="74" t="str">
        <f>IF(AD91=Datos!$AK$2,15,"")</f>
        <v/>
      </c>
      <c r="BM91" s="74" t="str">
        <f>IF(AF91=Datos!$AL$2,15,"")</f>
        <v/>
      </c>
      <c r="BN91" s="74" t="str">
        <f>IF(AH91=Datos!$AM$2,15,"")</f>
        <v/>
      </c>
      <c r="BO91" s="74" t="str">
        <f>IF(AJ91=Datos!$AN$2,10,IF(AJ91=Datos!$AN$3,5,IF(AJ91=Datos!$AN$4,"","")))</f>
        <v/>
      </c>
      <c r="BP91" s="74">
        <f t="shared" si="4"/>
        <v>0</v>
      </c>
      <c r="BQ91" s="74" t="str">
        <f>IF(D91="","",IF(BP91&gt;=96,Datos!$AO$2,IF(BP91&gt;=86,Datos!$AO$3,IF(BP91&lt;86,Datos!$AO$4,""))))</f>
        <v/>
      </c>
      <c r="BR91" s="74" t="str">
        <f>IF(AN91="","",IF(AN91=Datos!$AP$2,Datos!$AO$2,IF(AN91=Datos!$AP$3,Datos!$AO$3,IF(AN91=Datos!$AP$4,Datos!$AO$4,""))))</f>
        <v/>
      </c>
      <c r="BS91" s="74" t="str">
        <f t="shared" si="5"/>
        <v/>
      </c>
      <c r="BT91" s="74" t="str">
        <f t="shared" si="6"/>
        <v/>
      </c>
      <c r="BU91" s="74" t="str">
        <f t="shared" si="7"/>
        <v/>
      </c>
      <c r="BV91" s="74" t="str">
        <f t="shared" si="8"/>
        <v/>
      </c>
      <c r="BW91" s="74" t="str">
        <f>IF(BV91=Datos!$AO$2,100,IF(BV91=Datos!$AO$3,50,IF(BV91=Datos!$AO$4,0,"")))</f>
        <v/>
      </c>
      <c r="BX91" s="79"/>
      <c r="BY91" s="79"/>
      <c r="BZ91" s="78"/>
    </row>
    <row r="92" spans="1:78" ht="26.25" customHeight="1">
      <c r="A92" s="10"/>
      <c r="B92" s="11"/>
      <c r="C92" s="11"/>
      <c r="D92" s="533"/>
      <c r="E92" s="533"/>
      <c r="F92" s="533"/>
      <c r="G92" s="533"/>
      <c r="H92" s="533"/>
      <c r="I92" s="533"/>
      <c r="J92" s="533"/>
      <c r="K92" s="533"/>
      <c r="L92" s="533"/>
      <c r="M92" s="533"/>
      <c r="N92" s="533"/>
      <c r="O92" s="533"/>
      <c r="P92" s="533"/>
      <c r="Q92" s="533"/>
      <c r="R92" s="533"/>
      <c r="S92" s="533"/>
      <c r="T92" s="534" t="str">
        <f t="shared" si="0"/>
        <v/>
      </c>
      <c r="U92" s="534"/>
      <c r="V92" s="534"/>
      <c r="W92" s="534"/>
      <c r="X92" s="535"/>
      <c r="Y92" s="536"/>
      <c r="Z92" s="535"/>
      <c r="AA92" s="536"/>
      <c r="AB92" s="535"/>
      <c r="AC92" s="536"/>
      <c r="AD92" s="535"/>
      <c r="AE92" s="536"/>
      <c r="AF92" s="535"/>
      <c r="AG92" s="536"/>
      <c r="AH92" s="535"/>
      <c r="AI92" s="536"/>
      <c r="AJ92" s="535"/>
      <c r="AK92" s="536"/>
      <c r="AL92" s="540" t="str">
        <f t="shared" si="1"/>
        <v/>
      </c>
      <c r="AM92" s="541"/>
      <c r="AN92" s="535"/>
      <c r="AO92" s="560"/>
      <c r="AP92" s="560"/>
      <c r="AQ92" s="536"/>
      <c r="AR92" s="540" t="str">
        <f t="shared" si="3"/>
        <v/>
      </c>
      <c r="AS92" s="541"/>
      <c r="AT92" s="540" t="str">
        <f t="shared" si="2"/>
        <v/>
      </c>
      <c r="AU92" s="542"/>
      <c r="AV92" s="541"/>
      <c r="AW92" s="564"/>
      <c r="AX92" s="565"/>
      <c r="AY92" s="566"/>
      <c r="AZ92" s="564"/>
      <c r="BA92" s="565"/>
      <c r="BB92" s="566"/>
      <c r="BC92" s="543"/>
      <c r="BD92" s="544"/>
      <c r="BE92" s="544"/>
      <c r="BF92" s="544"/>
      <c r="BG92" s="545"/>
      <c r="BI92" s="74" t="str">
        <f>IF(X92=Datos!$AH$2,15,"")</f>
        <v/>
      </c>
      <c r="BJ92" s="74" t="str">
        <f>IF(Z92=Datos!$AI$2,15,"")</f>
        <v/>
      </c>
      <c r="BK92" s="74" t="str">
        <f>IF(AB92=Datos!$AJ$2,15,"")</f>
        <v/>
      </c>
      <c r="BL92" s="74" t="str">
        <f>IF(AD92=Datos!$AK$2,15,"")</f>
        <v/>
      </c>
      <c r="BM92" s="74" t="str">
        <f>IF(AF92=Datos!$AL$2,15,"")</f>
        <v/>
      </c>
      <c r="BN92" s="74" t="str">
        <f>IF(AH92=Datos!$AM$2,15,"")</f>
        <v/>
      </c>
      <c r="BO92" s="74" t="str">
        <f>IF(AJ92=Datos!$AN$2,10,IF(AJ92=Datos!$AN$3,5,IF(AJ92=Datos!$AN$4,"","")))</f>
        <v/>
      </c>
      <c r="BP92" s="74">
        <f t="shared" si="4"/>
        <v>0</v>
      </c>
      <c r="BQ92" s="74" t="str">
        <f>IF(D92="","",IF(BP92&gt;=96,Datos!$AO$2,IF(BP92&gt;=86,Datos!$AO$3,IF(BP92&lt;86,Datos!$AO$4,""))))</f>
        <v/>
      </c>
      <c r="BR92" s="74" t="str">
        <f>IF(AN92="","",IF(AN92=Datos!$AP$2,Datos!$AO$2,IF(AN92=Datos!$AP$3,Datos!$AO$3,IF(AN92=Datos!$AP$4,Datos!$AO$4,""))))</f>
        <v/>
      </c>
      <c r="BS92" s="74" t="str">
        <f t="shared" si="5"/>
        <v/>
      </c>
      <c r="BT92" s="74" t="str">
        <f t="shared" si="6"/>
        <v/>
      </c>
      <c r="BU92" s="74" t="str">
        <f t="shared" si="7"/>
        <v/>
      </c>
      <c r="BV92" s="74" t="str">
        <f t="shared" si="8"/>
        <v/>
      </c>
      <c r="BW92" s="74" t="str">
        <f>IF(BV92=Datos!$AO$2,100,IF(BV92=Datos!$AO$3,50,IF(BV92=Datos!$AO$4,0,"")))</f>
        <v/>
      </c>
      <c r="BX92" s="79"/>
      <c r="BY92" s="79"/>
      <c r="BZ92" s="78"/>
    </row>
    <row r="93" spans="1:78" ht="26.25" customHeight="1">
      <c r="A93" s="10"/>
      <c r="B93" s="11"/>
      <c r="C93" s="11"/>
      <c r="D93" s="533"/>
      <c r="E93" s="533"/>
      <c r="F93" s="533"/>
      <c r="G93" s="533"/>
      <c r="H93" s="533"/>
      <c r="I93" s="533"/>
      <c r="J93" s="533"/>
      <c r="K93" s="533"/>
      <c r="L93" s="533"/>
      <c r="M93" s="533"/>
      <c r="N93" s="533"/>
      <c r="O93" s="533"/>
      <c r="P93" s="533"/>
      <c r="Q93" s="533"/>
      <c r="R93" s="533"/>
      <c r="S93" s="533"/>
      <c r="T93" s="534" t="str">
        <f t="shared" si="0"/>
        <v/>
      </c>
      <c r="U93" s="534"/>
      <c r="V93" s="534"/>
      <c r="W93" s="534"/>
      <c r="X93" s="535"/>
      <c r="Y93" s="536"/>
      <c r="Z93" s="535"/>
      <c r="AA93" s="536"/>
      <c r="AB93" s="535"/>
      <c r="AC93" s="536"/>
      <c r="AD93" s="535"/>
      <c r="AE93" s="536"/>
      <c r="AF93" s="535"/>
      <c r="AG93" s="536"/>
      <c r="AH93" s="535"/>
      <c r="AI93" s="536"/>
      <c r="AJ93" s="535"/>
      <c r="AK93" s="536"/>
      <c r="AL93" s="540" t="str">
        <f t="shared" si="1"/>
        <v/>
      </c>
      <c r="AM93" s="541"/>
      <c r="AN93" s="535"/>
      <c r="AO93" s="560"/>
      <c r="AP93" s="560"/>
      <c r="AQ93" s="536"/>
      <c r="AR93" s="540" t="str">
        <f t="shared" si="3"/>
        <v/>
      </c>
      <c r="AS93" s="541"/>
      <c r="AT93" s="540" t="str">
        <f t="shared" si="2"/>
        <v/>
      </c>
      <c r="AU93" s="542"/>
      <c r="AV93" s="541"/>
      <c r="AW93" s="564"/>
      <c r="AX93" s="565"/>
      <c r="AY93" s="566"/>
      <c r="AZ93" s="564"/>
      <c r="BA93" s="565"/>
      <c r="BB93" s="566"/>
      <c r="BC93" s="543"/>
      <c r="BD93" s="544"/>
      <c r="BE93" s="544"/>
      <c r="BF93" s="544"/>
      <c r="BG93" s="545"/>
      <c r="BI93" s="74" t="str">
        <f>IF(X93=Datos!$AH$2,15,"")</f>
        <v/>
      </c>
      <c r="BJ93" s="74" t="str">
        <f>IF(Z93=Datos!$AI$2,15,"")</f>
        <v/>
      </c>
      <c r="BK93" s="74" t="str">
        <f>IF(AB93=Datos!$AJ$2,15,"")</f>
        <v/>
      </c>
      <c r="BL93" s="74" t="str">
        <f>IF(AD93=Datos!$AK$2,15,"")</f>
        <v/>
      </c>
      <c r="BM93" s="74" t="str">
        <f>IF(AF93=Datos!$AL$2,15,"")</f>
        <v/>
      </c>
      <c r="BN93" s="74" t="str">
        <f>IF(AH93=Datos!$AM$2,15,"")</f>
        <v/>
      </c>
      <c r="BO93" s="74" t="str">
        <f>IF(AJ93=Datos!$AN$2,10,IF(AJ93=Datos!$AN$3,5,IF(AJ93=Datos!$AN$4,"","")))</f>
        <v/>
      </c>
      <c r="BP93" s="74">
        <f t="shared" si="4"/>
        <v>0</v>
      </c>
      <c r="BQ93" s="74" t="str">
        <f>IF(D93="","",IF(BP93&gt;=96,Datos!$AO$2,IF(BP93&gt;=86,Datos!$AO$3,IF(BP93&lt;86,Datos!$AO$4,""))))</f>
        <v/>
      </c>
      <c r="BR93" s="74" t="str">
        <f>IF(AN93="","",IF(AN93=Datos!$AP$2,Datos!$AO$2,IF(AN93=Datos!$AP$3,Datos!$AO$3,IF(AN93=Datos!$AP$4,Datos!$AO$4,""))))</f>
        <v/>
      </c>
      <c r="BS93" s="74" t="str">
        <f t="shared" si="5"/>
        <v/>
      </c>
      <c r="BT93" s="74" t="str">
        <f t="shared" si="6"/>
        <v/>
      </c>
      <c r="BU93" s="74" t="str">
        <f t="shared" si="7"/>
        <v/>
      </c>
      <c r="BV93" s="74" t="str">
        <f t="shared" si="8"/>
        <v/>
      </c>
      <c r="BW93" s="74" t="str">
        <f>IF(BV93=Datos!$AO$2,100,IF(BV93=Datos!$AO$3,50,IF(BV93=Datos!$AO$4,0,"")))</f>
        <v/>
      </c>
      <c r="BX93" s="79"/>
      <c r="BY93" s="79"/>
      <c r="BZ93" s="78"/>
    </row>
    <row r="94" spans="1:78" ht="26.25" customHeight="1">
      <c r="A94" s="10"/>
      <c r="B94" s="11"/>
      <c r="C94" s="11"/>
      <c r="D94" s="533"/>
      <c r="E94" s="533"/>
      <c r="F94" s="533"/>
      <c r="G94" s="533"/>
      <c r="H94" s="533"/>
      <c r="I94" s="533"/>
      <c r="J94" s="533"/>
      <c r="K94" s="533"/>
      <c r="L94" s="533"/>
      <c r="M94" s="533"/>
      <c r="N94" s="533"/>
      <c r="O94" s="533"/>
      <c r="P94" s="533"/>
      <c r="Q94" s="533"/>
      <c r="R94" s="533"/>
      <c r="S94" s="533"/>
      <c r="T94" s="534" t="str">
        <f t="shared" si="0"/>
        <v/>
      </c>
      <c r="U94" s="534"/>
      <c r="V94" s="534"/>
      <c r="W94" s="534"/>
      <c r="X94" s="535"/>
      <c r="Y94" s="536"/>
      <c r="Z94" s="535"/>
      <c r="AA94" s="536"/>
      <c r="AB94" s="535"/>
      <c r="AC94" s="536"/>
      <c r="AD94" s="535"/>
      <c r="AE94" s="536"/>
      <c r="AF94" s="535"/>
      <c r="AG94" s="536"/>
      <c r="AH94" s="535"/>
      <c r="AI94" s="536"/>
      <c r="AJ94" s="535"/>
      <c r="AK94" s="536"/>
      <c r="AL94" s="540" t="str">
        <f t="shared" si="1"/>
        <v/>
      </c>
      <c r="AM94" s="541"/>
      <c r="AN94" s="535"/>
      <c r="AO94" s="560"/>
      <c r="AP94" s="560"/>
      <c r="AQ94" s="536"/>
      <c r="AR94" s="540" t="str">
        <f t="shared" si="3"/>
        <v/>
      </c>
      <c r="AS94" s="541"/>
      <c r="AT94" s="540" t="str">
        <f t="shared" si="2"/>
        <v/>
      </c>
      <c r="AU94" s="542"/>
      <c r="AV94" s="541"/>
      <c r="AW94" s="564"/>
      <c r="AX94" s="565"/>
      <c r="AY94" s="566"/>
      <c r="AZ94" s="564"/>
      <c r="BA94" s="565"/>
      <c r="BB94" s="566"/>
      <c r="BC94" s="543"/>
      <c r="BD94" s="544"/>
      <c r="BE94" s="544"/>
      <c r="BF94" s="544"/>
      <c r="BG94" s="545"/>
      <c r="BI94" s="74" t="str">
        <f>IF(X94=Datos!$AH$2,15,"")</f>
        <v/>
      </c>
      <c r="BJ94" s="74" t="str">
        <f>IF(Z94=Datos!$AI$2,15,"")</f>
        <v/>
      </c>
      <c r="BK94" s="74" t="str">
        <f>IF(AB94=Datos!$AJ$2,15,"")</f>
        <v/>
      </c>
      <c r="BL94" s="74" t="str">
        <f>IF(AD94=Datos!$AK$2,15,"")</f>
        <v/>
      </c>
      <c r="BM94" s="74" t="str">
        <f>IF(AF94=Datos!$AL$2,15,"")</f>
        <v/>
      </c>
      <c r="BN94" s="74" t="str">
        <f>IF(AH94=Datos!$AM$2,15,"")</f>
        <v/>
      </c>
      <c r="BO94" s="74" t="str">
        <f>IF(AJ94=Datos!$AN$2,10,IF(AJ94=Datos!$AN$3,5,IF(AJ94=Datos!$AN$4,"","")))</f>
        <v/>
      </c>
      <c r="BP94" s="74">
        <f t="shared" si="4"/>
        <v>0</v>
      </c>
      <c r="BQ94" s="74" t="str">
        <f>IF(D94="","",IF(BP94&gt;=96,Datos!$AO$2,IF(BP94&gt;=86,Datos!$AO$3,IF(BP94&lt;86,Datos!$AO$4,""))))</f>
        <v/>
      </c>
      <c r="BR94" s="74" t="str">
        <f>IF(AN94="","",IF(AN94=Datos!$AP$2,Datos!$AO$2,IF(AN94=Datos!$AP$3,Datos!$AO$3,IF(AN94=Datos!$AP$4,Datos!$AO$4,""))))</f>
        <v/>
      </c>
      <c r="BS94" s="74" t="str">
        <f t="shared" si="5"/>
        <v/>
      </c>
      <c r="BT94" s="74" t="str">
        <f t="shared" si="6"/>
        <v/>
      </c>
      <c r="BU94" s="74" t="str">
        <f t="shared" si="7"/>
        <v/>
      </c>
      <c r="BV94" s="74" t="str">
        <f t="shared" si="8"/>
        <v/>
      </c>
      <c r="BW94" s="74" t="str">
        <f>IF(BV94=Datos!$AO$2,100,IF(BV94=Datos!$AO$3,50,IF(BV94=Datos!$AO$4,0,"")))</f>
        <v/>
      </c>
      <c r="BX94" s="79"/>
      <c r="BY94" s="79"/>
      <c r="BZ94" s="78"/>
    </row>
    <row r="95" spans="1:78" ht="26.25" customHeight="1">
      <c r="A95" s="10"/>
      <c r="B95" s="11"/>
      <c r="C95" s="11"/>
      <c r="D95" s="533"/>
      <c r="E95" s="533"/>
      <c r="F95" s="533"/>
      <c r="G95" s="533"/>
      <c r="H95" s="533"/>
      <c r="I95" s="533"/>
      <c r="J95" s="533"/>
      <c r="K95" s="533"/>
      <c r="L95" s="533"/>
      <c r="M95" s="533"/>
      <c r="N95" s="533"/>
      <c r="O95" s="533"/>
      <c r="P95" s="533"/>
      <c r="Q95" s="533"/>
      <c r="R95" s="533"/>
      <c r="S95" s="533"/>
      <c r="T95" s="534" t="str">
        <f t="shared" si="0"/>
        <v/>
      </c>
      <c r="U95" s="534"/>
      <c r="V95" s="534"/>
      <c r="W95" s="534"/>
      <c r="X95" s="535"/>
      <c r="Y95" s="536"/>
      <c r="Z95" s="535"/>
      <c r="AA95" s="536"/>
      <c r="AB95" s="535"/>
      <c r="AC95" s="536"/>
      <c r="AD95" s="535"/>
      <c r="AE95" s="536"/>
      <c r="AF95" s="535"/>
      <c r="AG95" s="536"/>
      <c r="AH95" s="535"/>
      <c r="AI95" s="536"/>
      <c r="AJ95" s="535"/>
      <c r="AK95" s="536"/>
      <c r="AL95" s="540" t="str">
        <f t="shared" si="1"/>
        <v/>
      </c>
      <c r="AM95" s="541"/>
      <c r="AN95" s="535"/>
      <c r="AO95" s="560"/>
      <c r="AP95" s="560"/>
      <c r="AQ95" s="536"/>
      <c r="AR95" s="540" t="str">
        <f t="shared" si="3"/>
        <v/>
      </c>
      <c r="AS95" s="541"/>
      <c r="AT95" s="540" t="str">
        <f t="shared" si="2"/>
        <v/>
      </c>
      <c r="AU95" s="542"/>
      <c r="AV95" s="541"/>
      <c r="AW95" s="567"/>
      <c r="AX95" s="568"/>
      <c r="AY95" s="569"/>
      <c r="AZ95" s="567"/>
      <c r="BA95" s="568"/>
      <c r="BB95" s="569"/>
      <c r="BC95" s="543"/>
      <c r="BD95" s="544"/>
      <c r="BE95" s="544"/>
      <c r="BF95" s="544"/>
      <c r="BG95" s="545"/>
      <c r="BI95" s="74" t="str">
        <f>IF(X95=Datos!$AH$2,15,"")</f>
        <v/>
      </c>
      <c r="BJ95" s="74" t="str">
        <f>IF(Z95=Datos!$AI$2,15,"")</f>
        <v/>
      </c>
      <c r="BK95" s="74" t="str">
        <f>IF(AB95=Datos!$AJ$2,15,"")</f>
        <v/>
      </c>
      <c r="BL95" s="74" t="str">
        <f>IF(AD95=Datos!$AK$2,15,"")</f>
        <v/>
      </c>
      <c r="BM95" s="74" t="str">
        <f>IF(AF95=Datos!$AL$2,15,"")</f>
        <v/>
      </c>
      <c r="BN95" s="74" t="str">
        <f>IF(AH95=Datos!$AM$2,15,"")</f>
        <v/>
      </c>
      <c r="BO95" s="74" t="str">
        <f>IF(AJ95=Datos!$AN$2,10,IF(AJ95=Datos!$AN$3,5,IF(AJ95=Datos!$AN$4,"","")))</f>
        <v/>
      </c>
      <c r="BP95" s="74">
        <f t="shared" si="4"/>
        <v>0</v>
      </c>
      <c r="BQ95" s="74" t="str">
        <f>IF(D95="","",IF(BP95&gt;=96,Datos!$AO$2,IF(BP95&gt;=86,Datos!$AO$3,IF(BP95&lt;86,Datos!$AO$4,""))))</f>
        <v/>
      </c>
      <c r="BR95" s="74" t="str">
        <f>IF(AN95="","",IF(AN95=Datos!$AP$2,Datos!$AO$2,IF(AN95=Datos!$AP$3,Datos!$AO$3,IF(AN95=Datos!$AP$4,Datos!$AO$4,""))))</f>
        <v/>
      </c>
      <c r="BS95" s="74" t="str">
        <f t="shared" si="5"/>
        <v/>
      </c>
      <c r="BT95" s="74" t="str">
        <f t="shared" si="6"/>
        <v/>
      </c>
      <c r="BU95" s="74" t="str">
        <f t="shared" si="7"/>
        <v/>
      </c>
      <c r="BV95" s="74" t="str">
        <f t="shared" si="8"/>
        <v/>
      </c>
      <c r="BW95" s="74" t="str">
        <f>IF(BV95=Datos!$AO$2,100,IF(BV95=Datos!$AO$3,50,IF(BV95=Datos!$AO$4,0,"")))</f>
        <v/>
      </c>
      <c r="BX95" s="79"/>
      <c r="BY95" s="79"/>
      <c r="BZ95" s="78"/>
    </row>
    <row r="96" spans="1:78" ht="15" customHeight="1">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27"/>
      <c r="BF96" s="11"/>
      <c r="BG96" s="13"/>
      <c r="BI96" s="73"/>
      <c r="BJ96" s="73"/>
      <c r="BK96" s="73"/>
      <c r="BL96" s="73"/>
      <c r="BM96" s="73"/>
      <c r="BN96" s="73"/>
      <c r="BO96" s="73" t="s">
        <v>79</v>
      </c>
      <c r="BP96" s="73">
        <f>IF(COUNTA(D86:D95)=0,0,SUM(BP86:BP95)/(COUNTA(D86:D95)))</f>
        <v>0</v>
      </c>
      <c r="BV96" s="74" t="s">
        <v>254</v>
      </c>
      <c r="BW96" s="74">
        <f>IF(COUNTA(D86:D95)=0,0,SUM(BW86:BW95)/(COUNTA(D86:S95)))</f>
        <v>0</v>
      </c>
      <c r="BX96" s="77" t="str">
        <f>IF(BW96="","",IF(BW96=100,Datos!$AO$2,IF(BW96&gt;=50,Datos!$AO$3,Datos!$AO$4)))</f>
        <v>Débil</v>
      </c>
      <c r="BY96" s="77" t="str">
        <f>IF(AZ86="","",AZ86)</f>
        <v/>
      </c>
      <c r="BZ96" s="77" t="str">
        <f>IF(OR(BX96="",BY96=""),"",IF(AND(BX96=Datos!$AO$2,BY96=Datos!$AQ$2),2,IF(AND(BX96=Datos!$AO$2,BY96=Datos!$AQ$3),0,IF(AND(BX96=Datos!$AO$3,BY96=Datos!$AQ$2),1,IF(AND(BX96=Datos!$AO$3,BY96=Datos!$AQ$3),0,IF(BX96=Datos!$AO$4,0,""))))))</f>
        <v/>
      </c>
    </row>
    <row r="97" spans="1:78" ht="15" customHeight="1" thickBot="1">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3"/>
    </row>
    <row r="98" spans="1:78" ht="32.25" customHeight="1">
      <c r="A98" s="10"/>
      <c r="B98" s="11"/>
      <c r="C98" s="11"/>
      <c r="D98" s="11"/>
      <c r="E98" s="11"/>
      <c r="F98" s="11"/>
      <c r="G98" s="11"/>
      <c r="H98" s="11"/>
      <c r="I98" s="11"/>
      <c r="J98" s="11"/>
      <c r="K98" s="11"/>
      <c r="L98" s="11"/>
      <c r="M98" s="11"/>
      <c r="N98" s="11"/>
      <c r="O98" s="11"/>
      <c r="P98" s="11"/>
      <c r="Q98" s="11"/>
      <c r="R98" s="11"/>
      <c r="S98" s="11"/>
      <c r="T98" s="11"/>
      <c r="U98" s="11"/>
      <c r="V98" s="11"/>
      <c r="W98" s="11"/>
      <c r="X98" s="589" t="s">
        <v>209</v>
      </c>
      <c r="Y98" s="590"/>
      <c r="Z98" s="590"/>
      <c r="AA98" s="590"/>
      <c r="AB98" s="590"/>
      <c r="AC98" s="590"/>
      <c r="AD98" s="590"/>
      <c r="AE98" s="590"/>
      <c r="AF98" s="590"/>
      <c r="AG98" s="590"/>
      <c r="AH98" s="590"/>
      <c r="AI98" s="590"/>
      <c r="AJ98" s="590"/>
      <c r="AK98" s="590"/>
      <c r="AL98" s="590"/>
      <c r="AM98" s="591"/>
      <c r="AN98" s="592" t="s">
        <v>251</v>
      </c>
      <c r="AO98" s="593"/>
      <c r="AP98" s="593"/>
      <c r="AQ98" s="593"/>
      <c r="AR98" s="593"/>
      <c r="AS98" s="594"/>
      <c r="AT98" s="11"/>
      <c r="AU98" s="11"/>
      <c r="AV98" s="11"/>
      <c r="AW98" s="11"/>
      <c r="AX98" s="11"/>
      <c r="AY98" s="11"/>
      <c r="AZ98" s="11"/>
      <c r="BA98" s="11"/>
      <c r="BB98" s="11"/>
      <c r="BC98" s="11"/>
      <c r="BD98" s="11"/>
      <c r="BE98" s="11"/>
      <c r="BF98" s="11"/>
      <c r="BG98" s="13"/>
    </row>
    <row r="99" spans="1:78" ht="15" customHeight="1">
      <c r="A99" s="10"/>
      <c r="B99" s="11"/>
      <c r="C99" s="11"/>
      <c r="D99" s="81"/>
      <c r="E99" s="81"/>
      <c r="F99" s="81"/>
      <c r="G99" s="81"/>
      <c r="H99" s="81"/>
      <c r="I99" s="81"/>
      <c r="J99" s="81"/>
      <c r="K99" s="81"/>
      <c r="L99" s="81"/>
      <c r="M99" s="81"/>
      <c r="N99" s="81"/>
      <c r="O99" s="81"/>
      <c r="P99" s="81"/>
      <c r="Q99" s="81"/>
      <c r="R99" s="81"/>
      <c r="S99" s="81"/>
      <c r="T99" s="81"/>
      <c r="U99" s="81"/>
      <c r="V99" s="81"/>
      <c r="W99" s="81"/>
      <c r="X99" s="595" t="s">
        <v>102</v>
      </c>
      <c r="Y99" s="595"/>
      <c r="Z99" s="595"/>
      <c r="AA99" s="595"/>
      <c r="AB99" s="595" t="s">
        <v>210</v>
      </c>
      <c r="AC99" s="595"/>
      <c r="AD99" s="595" t="s">
        <v>211</v>
      </c>
      <c r="AE99" s="595"/>
      <c r="AF99" s="595" t="s">
        <v>212</v>
      </c>
      <c r="AG99" s="595"/>
      <c r="AH99" s="596" t="s">
        <v>214</v>
      </c>
      <c r="AI99" s="597"/>
      <c r="AJ99" s="595" t="s">
        <v>213</v>
      </c>
      <c r="AK99" s="595"/>
      <c r="AL99" s="583" t="s">
        <v>236</v>
      </c>
      <c r="AM99" s="583"/>
      <c r="AN99" s="584" t="s">
        <v>243</v>
      </c>
      <c r="AO99" s="584"/>
      <c r="AP99" s="584"/>
      <c r="AQ99" s="584"/>
      <c r="AR99" s="583" t="s">
        <v>250</v>
      </c>
      <c r="AS99" s="583"/>
      <c r="AT99" s="81"/>
      <c r="AU99" s="81"/>
      <c r="AV99" s="81"/>
      <c r="AW99" s="81"/>
      <c r="AX99" s="81"/>
      <c r="AY99" s="81"/>
      <c r="AZ99" s="11"/>
      <c r="BA99" s="11"/>
      <c r="BB99" s="11"/>
      <c r="BC99" s="11"/>
      <c r="BD99" s="11"/>
      <c r="BE99" s="30"/>
      <c r="BF99" s="11"/>
      <c r="BG99" s="13"/>
      <c r="BS99" s="585" t="s">
        <v>257</v>
      </c>
      <c r="BT99" s="586"/>
      <c r="BU99" s="587"/>
      <c r="BV99" s="585" t="s">
        <v>258</v>
      </c>
      <c r="BW99" s="586"/>
      <c r="BX99" s="587"/>
    </row>
    <row r="100" spans="1:78" ht="217.5" customHeight="1">
      <c r="A100" s="10"/>
      <c r="B100" s="11"/>
      <c r="C100" s="11"/>
      <c r="D100" s="435" t="s">
        <v>271</v>
      </c>
      <c r="E100" s="435"/>
      <c r="F100" s="435"/>
      <c r="G100" s="435"/>
      <c r="H100" s="435"/>
      <c r="I100" s="435"/>
      <c r="J100" s="435"/>
      <c r="K100" s="435"/>
      <c r="L100" s="435"/>
      <c r="M100" s="435"/>
      <c r="N100" s="435"/>
      <c r="O100" s="435"/>
      <c r="P100" s="435"/>
      <c r="Q100" s="435"/>
      <c r="R100" s="435"/>
      <c r="S100" s="435"/>
      <c r="T100" s="588" t="s">
        <v>73</v>
      </c>
      <c r="U100" s="588"/>
      <c r="V100" s="588"/>
      <c r="W100" s="588"/>
      <c r="X100" s="579" t="s">
        <v>203</v>
      </c>
      <c r="Y100" s="579"/>
      <c r="Z100" s="579" t="s">
        <v>204</v>
      </c>
      <c r="AA100" s="579"/>
      <c r="AB100" s="579" t="s">
        <v>205</v>
      </c>
      <c r="AC100" s="579"/>
      <c r="AD100" s="579" t="s">
        <v>277</v>
      </c>
      <c r="AE100" s="579"/>
      <c r="AF100" s="579" t="s">
        <v>206</v>
      </c>
      <c r="AG100" s="579"/>
      <c r="AH100" s="579" t="s">
        <v>207</v>
      </c>
      <c r="AI100" s="579"/>
      <c r="AJ100" s="579" t="s">
        <v>208</v>
      </c>
      <c r="AK100" s="579"/>
      <c r="AL100" s="583"/>
      <c r="AM100" s="583"/>
      <c r="AN100" s="580" t="s">
        <v>244</v>
      </c>
      <c r="AO100" s="581"/>
      <c r="AP100" s="581"/>
      <c r="AQ100" s="582"/>
      <c r="AR100" s="583"/>
      <c r="AS100" s="583"/>
      <c r="AT100" s="570" t="s">
        <v>256</v>
      </c>
      <c r="AU100" s="571"/>
      <c r="AV100" s="572"/>
      <c r="AW100" s="570" t="s">
        <v>255</v>
      </c>
      <c r="AX100" s="571"/>
      <c r="AY100" s="572"/>
      <c r="AZ100" s="573" t="str">
        <f>IF(AK12=Datos!A6,"¿El conjunto de controles ayuda a incrementar el impacto?","¿El conjunto de controles ayuda a disminunir la impacto?")</f>
        <v>¿El conjunto de controles ayuda a disminunir la impacto?</v>
      </c>
      <c r="BA100" s="574"/>
      <c r="BB100" s="575"/>
      <c r="BC100" s="576" t="s">
        <v>282</v>
      </c>
      <c r="BD100" s="577"/>
      <c r="BE100" s="577"/>
      <c r="BF100" s="577"/>
      <c r="BG100" s="578"/>
      <c r="BI100" s="39" t="str">
        <f>$X$84</f>
        <v>Responsable</v>
      </c>
      <c r="BJ100" s="39" t="str">
        <f>$X$84</f>
        <v>Responsable</v>
      </c>
      <c r="BK100" s="39" t="str">
        <f>$AB$84</f>
        <v>Periodicidad</v>
      </c>
      <c r="BL100" s="39" t="str">
        <f>$AD$84</f>
        <v>Propósito</v>
      </c>
      <c r="BM100" s="39" t="str">
        <f>$AF$84</f>
        <v>Realización</v>
      </c>
      <c r="BN100" s="39" t="str">
        <f>$AH$84</f>
        <v>Observación</v>
      </c>
      <c r="BO100" s="39" t="str">
        <f>$AJ$84</f>
        <v>Evidencia</v>
      </c>
      <c r="BP100" s="40" t="s">
        <v>78</v>
      </c>
      <c r="BQ100" s="76" t="s">
        <v>238</v>
      </c>
      <c r="BR100" s="76" t="s">
        <v>249</v>
      </c>
      <c r="BS100" s="74" t="str">
        <f>Datos!$AO$2</f>
        <v>Fuerte</v>
      </c>
      <c r="BT100" s="74" t="str">
        <f>Datos!$AO$3</f>
        <v>Moderado</v>
      </c>
      <c r="BU100" s="74" t="str">
        <f>Datos!$AO$4</f>
        <v>Débil</v>
      </c>
      <c r="BV100" s="74" t="s">
        <v>237</v>
      </c>
      <c r="BW100" s="74" t="s">
        <v>252</v>
      </c>
      <c r="BX100" s="74" t="s">
        <v>253</v>
      </c>
      <c r="BY100" s="74" t="s">
        <v>270</v>
      </c>
      <c r="BZ100" s="74" t="s">
        <v>265</v>
      </c>
    </row>
    <row r="101" spans="1:78" ht="26.25" customHeight="1">
      <c r="A101" s="10"/>
      <c r="B101" s="11"/>
      <c r="C101" s="11"/>
      <c r="D101" s="533" t="s">
        <v>301</v>
      </c>
      <c r="E101" s="533"/>
      <c r="F101" s="533"/>
      <c r="G101" s="533"/>
      <c r="H101" s="533"/>
      <c r="I101" s="533"/>
      <c r="J101" s="533"/>
      <c r="K101" s="533"/>
      <c r="L101" s="533"/>
      <c r="M101" s="533"/>
      <c r="N101" s="533"/>
      <c r="O101" s="533"/>
      <c r="P101" s="533"/>
      <c r="Q101" s="533"/>
      <c r="R101" s="533"/>
      <c r="S101" s="533"/>
      <c r="T101" s="534" t="str">
        <f>IF(D101&lt;&gt;"","Detectivo","")</f>
        <v>Detectivo</v>
      </c>
      <c r="U101" s="534"/>
      <c r="V101" s="534"/>
      <c r="W101" s="534"/>
      <c r="X101" s="535" t="s">
        <v>222</v>
      </c>
      <c r="Y101" s="536"/>
      <c r="Z101" s="535" t="s">
        <v>224</v>
      </c>
      <c r="AA101" s="536"/>
      <c r="AB101" s="535" t="s">
        <v>226</v>
      </c>
      <c r="AC101" s="536"/>
      <c r="AD101" s="535" t="s">
        <v>228</v>
      </c>
      <c r="AE101" s="536"/>
      <c r="AF101" s="535" t="s">
        <v>230</v>
      </c>
      <c r="AG101" s="536"/>
      <c r="AH101" s="535" t="s">
        <v>267</v>
      </c>
      <c r="AI101" s="536"/>
      <c r="AJ101" s="535" t="s">
        <v>232</v>
      </c>
      <c r="AK101" s="536"/>
      <c r="AL101" s="540" t="str">
        <f t="shared" ref="AL101:AL110" si="9">IF(D101&lt;&gt;"",BQ101,"")</f>
        <v>Fuerte</v>
      </c>
      <c r="AM101" s="541"/>
      <c r="AN101" s="535" t="s">
        <v>246</v>
      </c>
      <c r="AO101" s="560"/>
      <c r="AP101" s="560"/>
      <c r="AQ101" s="536"/>
      <c r="AR101" s="540" t="str">
        <f t="shared" ref="AR101:AR110" si="10">IF(AN101&lt;&gt;"",BR101,"")</f>
        <v>Fuerte</v>
      </c>
      <c r="AS101" s="541"/>
      <c r="AT101" s="540" t="str">
        <f t="shared" ref="AT101:AT110" si="11">IF(BV101="","",BV101)</f>
        <v>Fuerte</v>
      </c>
      <c r="AU101" s="542"/>
      <c r="AV101" s="541"/>
      <c r="AW101" s="561" t="str">
        <f>IF(OR(AT101="",BX111=""),"",BX111)</f>
        <v>Moderado</v>
      </c>
      <c r="AX101" s="562"/>
      <c r="AY101" s="563"/>
      <c r="AZ101" s="561" t="str">
        <f>IF(AW101="","",IF($AK$12=1,Datos!$AR$4,IF(BW$111&gt;=Datos!$AT$2,Datos!$AR$2,IF(BW$111&gt;=Datos!$AT$3,Datos!$AR$3,IF(BW$111&lt;Datos!$AT$3,Datos!$AR$4,"")))))</f>
        <v>Indirectamente</v>
      </c>
      <c r="BA101" s="562"/>
      <c r="BB101" s="563"/>
      <c r="BC101" s="543"/>
      <c r="BD101" s="544"/>
      <c r="BE101" s="544"/>
      <c r="BF101" s="544"/>
      <c r="BG101" s="545"/>
      <c r="BI101" s="74">
        <f>IF(X101=Datos!$AH$2,15,"")</f>
        <v>15</v>
      </c>
      <c r="BJ101" s="74">
        <f>IF(Z101=Datos!$AI$2,15,"")</f>
        <v>15</v>
      </c>
      <c r="BK101" s="74">
        <f>IF(AB101=Datos!$AJ$2,15,"")</f>
        <v>15</v>
      </c>
      <c r="BL101" s="74">
        <f>IF(AD101=Datos!$AK$2,15,"")</f>
        <v>15</v>
      </c>
      <c r="BM101" s="74">
        <f>IF(AF101=Datos!$AL$2,15,"")</f>
        <v>15</v>
      </c>
      <c r="BN101" s="74">
        <f>IF(AH101=Datos!$AM$2,15,"")</f>
        <v>15</v>
      </c>
      <c r="BO101" s="74">
        <f>IF(AJ101=Datos!$AN$2,10,IF(AJ101=Datos!$AN$3,5,IF(AJ101=Datos!$AN$4,"","")))</f>
        <v>10</v>
      </c>
      <c r="BP101" s="74">
        <f>SUM(BI101:BO101)</f>
        <v>100</v>
      </c>
      <c r="BQ101" s="74" t="str">
        <f>IF(D101="","",IF(BP101&gt;=96,Datos!$AO$2,IF(BP101&gt;=86,Datos!$AO$3,IF(BP101&lt;86,Datos!$AO$4,""))))</f>
        <v>Fuerte</v>
      </c>
      <c r="BR101" s="74" t="str">
        <f>IF(AN101="","",IF(AN101=Datos!$AP$2,Datos!$AO$2,IF(AN101=Datos!$AP$3,Datos!$AO$3,IF(AN101=Datos!$AP$4,Datos!$AO$4,""))))</f>
        <v>Fuerte</v>
      </c>
      <c r="BS101" s="74" t="str">
        <f>IF(AND(BQ101=$BS$100,BR101=$BS$100),$BS$100,"")</f>
        <v>Fuerte</v>
      </c>
      <c r="BT101" s="74" t="str">
        <f>IF(AND(BQ101=$BS$100,BR101=$BT$100),$BT$100,IF(AND(BQ101=$BT$100,BR101=$BS$100),$BT$100,IF(AND(BQ101=$BT$100,BR101=$BT$100),$BT$100,"")))</f>
        <v/>
      </c>
      <c r="BU101" s="74" t="str">
        <f>IF(AND(BQ101=$BS$100,BR101=$BU$100),$BU$100,IF(AND(BQ101=$BT$100,BR101=$BU$100),$BU$100,IF(AND(BQ101=$BU$100,BR101=$BS$100),$BU$100,IF(AND(BQ101=$BU$100,BR101=$BT$100),$BU$100,IF(AND(BQ101=$BU$100,BR101=$BU$100),$BU$100,"")))))</f>
        <v/>
      </c>
      <c r="BV101" s="74" t="str">
        <f>IF(BS101&lt;&gt;"",BS101,IF(BT101&lt;&gt;"",BT101,IF(BU101&lt;&gt;"",BU101,"")))</f>
        <v>Fuerte</v>
      </c>
      <c r="BW101" s="74">
        <f>IF(BV101=Datos!$AO$2,100,IF(BV101=Datos!$AO$3,50,IF(BV101=Datos!$AO$4,0,"")))</f>
        <v>100</v>
      </c>
      <c r="BX101" s="79"/>
      <c r="BY101" s="82"/>
      <c r="BZ101" s="78"/>
    </row>
    <row r="102" spans="1:78" ht="26.25" customHeight="1">
      <c r="A102" s="10"/>
      <c r="B102" s="11"/>
      <c r="C102" s="11"/>
      <c r="D102" s="533" t="s">
        <v>302</v>
      </c>
      <c r="E102" s="533"/>
      <c r="F102" s="533"/>
      <c r="G102" s="533"/>
      <c r="H102" s="533"/>
      <c r="I102" s="533"/>
      <c r="J102" s="533"/>
      <c r="K102" s="533"/>
      <c r="L102" s="533"/>
      <c r="M102" s="533"/>
      <c r="N102" s="533"/>
      <c r="O102" s="533"/>
      <c r="P102" s="533"/>
      <c r="Q102" s="533"/>
      <c r="R102" s="533"/>
      <c r="S102" s="533"/>
      <c r="T102" s="534" t="str">
        <f t="shared" ref="T102:T110" si="12">IF(D102&lt;&gt;"","Detectivo","")</f>
        <v>Detectivo</v>
      </c>
      <c r="U102" s="534"/>
      <c r="V102" s="534"/>
      <c r="W102" s="534"/>
      <c r="X102" s="535" t="s">
        <v>222</v>
      </c>
      <c r="Y102" s="536"/>
      <c r="Z102" s="535" t="s">
        <v>224</v>
      </c>
      <c r="AA102" s="536"/>
      <c r="AB102" s="535" t="s">
        <v>226</v>
      </c>
      <c r="AC102" s="536"/>
      <c r="AD102" s="535" t="s">
        <v>228</v>
      </c>
      <c r="AE102" s="536"/>
      <c r="AF102" s="535" t="s">
        <v>230</v>
      </c>
      <c r="AG102" s="536"/>
      <c r="AH102" s="535" t="s">
        <v>267</v>
      </c>
      <c r="AI102" s="536"/>
      <c r="AJ102" s="535" t="s">
        <v>232</v>
      </c>
      <c r="AK102" s="536"/>
      <c r="AL102" s="540" t="str">
        <f t="shared" si="9"/>
        <v>Fuerte</v>
      </c>
      <c r="AM102" s="541"/>
      <c r="AN102" s="535" t="s">
        <v>246</v>
      </c>
      <c r="AO102" s="560"/>
      <c r="AP102" s="560"/>
      <c r="AQ102" s="536"/>
      <c r="AR102" s="540" t="str">
        <f t="shared" si="10"/>
        <v>Fuerte</v>
      </c>
      <c r="AS102" s="541"/>
      <c r="AT102" s="540" t="str">
        <f t="shared" si="11"/>
        <v>Fuerte</v>
      </c>
      <c r="AU102" s="542"/>
      <c r="AV102" s="541"/>
      <c r="AW102" s="564"/>
      <c r="AX102" s="565"/>
      <c r="AY102" s="566"/>
      <c r="AZ102" s="564"/>
      <c r="BA102" s="565"/>
      <c r="BB102" s="566"/>
      <c r="BC102" s="543"/>
      <c r="BD102" s="544"/>
      <c r="BE102" s="544"/>
      <c r="BF102" s="544"/>
      <c r="BG102" s="545"/>
      <c r="BI102" s="74">
        <f>IF(X102=Datos!$AH$2,15,"")</f>
        <v>15</v>
      </c>
      <c r="BJ102" s="74">
        <f>IF(Z102=Datos!$AI$2,15,"")</f>
        <v>15</v>
      </c>
      <c r="BK102" s="74">
        <f>IF(AB102=Datos!$AJ$2,15,"")</f>
        <v>15</v>
      </c>
      <c r="BL102" s="74">
        <f>IF(AD102=Datos!$AK$2,15,"")</f>
        <v>15</v>
      </c>
      <c r="BM102" s="74">
        <f>IF(AF102=Datos!$AL$2,15,"")</f>
        <v>15</v>
      </c>
      <c r="BN102" s="74">
        <f>IF(AH102=Datos!$AM$2,15,"")</f>
        <v>15</v>
      </c>
      <c r="BO102" s="74">
        <f>IF(AJ102=Datos!$AN$2,10,IF(AJ102=Datos!$AN$3,5,IF(AJ102=Datos!$AN$4,"","")))</f>
        <v>10</v>
      </c>
      <c r="BP102" s="74">
        <f t="shared" ref="BP102:BP110" si="13">SUM(BI102:BO102)</f>
        <v>100</v>
      </c>
      <c r="BQ102" s="74" t="str">
        <f>IF(D102="","",IF(BP102&gt;=96,Datos!$AO$2,IF(BP102&gt;=86,Datos!$AO$3,IF(BP102&lt;86,Datos!$AO$4,""))))</f>
        <v>Fuerte</v>
      </c>
      <c r="BR102" s="74" t="str">
        <f>IF(AN102="","",IF(AN102=Datos!$AP$2,Datos!$AO$2,IF(AN102=Datos!$AP$3,Datos!$AO$3,IF(AN102=Datos!$AP$4,Datos!$AO$4,""))))</f>
        <v>Fuerte</v>
      </c>
      <c r="BS102" s="74" t="str">
        <f t="shared" ref="BS102:BS110" si="14">IF(AND(BQ102=$BS$100,BR102=$BS$100),$BS$100,"")</f>
        <v>Fuerte</v>
      </c>
      <c r="BT102" s="74" t="str">
        <f t="shared" ref="BT102:BT110" si="15">IF(AND(BQ102=$BS$100,BR102=$BT$100),$BT$100,IF(AND(BQ102=$BT$100,BR102=$BS$100),$BT$100,IF(AND(BQ102=$BT$100,BR102=$BT$100),$BT$100,"")))</f>
        <v/>
      </c>
      <c r="BU102" s="74" t="str">
        <f t="shared" ref="BU102:BU110" si="16">IF(AND(BQ102=$BS$100,BR102=$BU$100),$BU$100,IF(AND(BQ102=$BT$100,BR102=$BU$100),$BU$100,IF(AND(BQ102=$BU$100,BR102=$BS$100),$BU$100,IF(AND(BQ102=$BU$100,BR102=$BT$100),$BU$100,IF(AND(BQ102=$BU$100,BR102=$BU$100),$BU$100,"")))))</f>
        <v/>
      </c>
      <c r="BV102" s="74" t="str">
        <f t="shared" ref="BV102:BV110" si="17">IF(BS102&lt;&gt;"",BS102,IF(BT102&lt;&gt;"",BT102,IF(BU102&lt;&gt;"",BU102,"")))</f>
        <v>Fuerte</v>
      </c>
      <c r="BW102" s="74">
        <f>IF(BV102=Datos!$AO$2,100,IF(BV102=Datos!$AO$3,50,IF(BV102=Datos!$AO$4,0,"")))</f>
        <v>100</v>
      </c>
      <c r="BX102" s="79"/>
      <c r="BY102" s="79"/>
      <c r="BZ102" s="78"/>
    </row>
    <row r="103" spans="1:78" ht="26.25" customHeight="1">
      <c r="A103" s="10"/>
      <c r="B103" s="11"/>
      <c r="C103" s="11"/>
      <c r="D103" s="533" t="s">
        <v>303</v>
      </c>
      <c r="E103" s="533"/>
      <c r="F103" s="533"/>
      <c r="G103" s="533"/>
      <c r="H103" s="533"/>
      <c r="I103" s="533"/>
      <c r="J103" s="533"/>
      <c r="K103" s="533"/>
      <c r="L103" s="533"/>
      <c r="M103" s="533"/>
      <c r="N103" s="533"/>
      <c r="O103" s="533"/>
      <c r="P103" s="533"/>
      <c r="Q103" s="533"/>
      <c r="R103" s="533"/>
      <c r="S103" s="533"/>
      <c r="T103" s="534" t="str">
        <f t="shared" si="12"/>
        <v>Detectivo</v>
      </c>
      <c r="U103" s="534"/>
      <c r="V103" s="534"/>
      <c r="W103" s="534"/>
      <c r="X103" s="535" t="s">
        <v>223</v>
      </c>
      <c r="Y103" s="536"/>
      <c r="Z103" s="535" t="s">
        <v>225</v>
      </c>
      <c r="AA103" s="536"/>
      <c r="AB103" s="535" t="s">
        <v>227</v>
      </c>
      <c r="AC103" s="536"/>
      <c r="AD103" s="535" t="s">
        <v>228</v>
      </c>
      <c r="AE103" s="536"/>
      <c r="AF103" s="535" t="s">
        <v>231</v>
      </c>
      <c r="AG103" s="536"/>
      <c r="AH103" s="535" t="s">
        <v>268</v>
      </c>
      <c r="AI103" s="536"/>
      <c r="AJ103" s="535" t="s">
        <v>235</v>
      </c>
      <c r="AK103" s="536"/>
      <c r="AL103" s="540" t="str">
        <f t="shared" si="9"/>
        <v>Débil</v>
      </c>
      <c r="AM103" s="541"/>
      <c r="AN103" s="535" t="s">
        <v>247</v>
      </c>
      <c r="AO103" s="560"/>
      <c r="AP103" s="560"/>
      <c r="AQ103" s="536"/>
      <c r="AR103" s="540" t="str">
        <f t="shared" si="10"/>
        <v>Moderado</v>
      </c>
      <c r="AS103" s="541"/>
      <c r="AT103" s="540" t="str">
        <f t="shared" si="11"/>
        <v>Débil</v>
      </c>
      <c r="AU103" s="542"/>
      <c r="AV103" s="541"/>
      <c r="AW103" s="564"/>
      <c r="AX103" s="565"/>
      <c r="AY103" s="566"/>
      <c r="AZ103" s="564"/>
      <c r="BA103" s="565"/>
      <c r="BB103" s="566"/>
      <c r="BC103" s="543"/>
      <c r="BD103" s="544"/>
      <c r="BE103" s="544"/>
      <c r="BF103" s="544"/>
      <c r="BG103" s="545"/>
      <c r="BI103" s="74" t="str">
        <f>IF(X103=Datos!$AH$2,15,"")</f>
        <v/>
      </c>
      <c r="BJ103" s="74" t="str">
        <f>IF(Z103=Datos!$AI$2,15,"")</f>
        <v/>
      </c>
      <c r="BK103" s="74" t="str">
        <f>IF(AB103=Datos!$AJ$2,15,"")</f>
        <v/>
      </c>
      <c r="BL103" s="74">
        <f>IF(AD103=Datos!$AK$2,15,"")</f>
        <v>15</v>
      </c>
      <c r="BM103" s="74" t="str">
        <f>IF(AF103=Datos!$AL$2,15,"")</f>
        <v/>
      </c>
      <c r="BN103" s="74" t="str">
        <f>IF(AH103=Datos!$AM$2,15,"")</f>
        <v/>
      </c>
      <c r="BO103" s="74">
        <f>IF(AJ103=Datos!$AN$2,10,IF(AJ103=Datos!$AN$3,5,IF(AJ103=Datos!$AN$4,"","")))</f>
        <v>5</v>
      </c>
      <c r="BP103" s="74">
        <f t="shared" si="13"/>
        <v>20</v>
      </c>
      <c r="BQ103" s="74" t="str">
        <f>IF(D103="","",IF(BP103&gt;=96,Datos!$AO$2,IF(BP103&gt;=86,Datos!$AO$3,IF(BP103&lt;86,Datos!$AO$4,""))))</f>
        <v>Débil</v>
      </c>
      <c r="BR103" s="74" t="str">
        <f>IF(AN103="","",IF(AN103=Datos!$AP$2,Datos!$AO$2,IF(AN103=Datos!$AP$3,Datos!$AO$3,IF(AN103=Datos!$AP$4,Datos!$AO$4,""))))</f>
        <v>Moderado</v>
      </c>
      <c r="BS103" s="74" t="str">
        <f t="shared" si="14"/>
        <v/>
      </c>
      <c r="BT103" s="74" t="str">
        <f t="shared" si="15"/>
        <v/>
      </c>
      <c r="BU103" s="74" t="str">
        <f t="shared" si="16"/>
        <v>Débil</v>
      </c>
      <c r="BV103" s="74" t="str">
        <f t="shared" si="17"/>
        <v>Débil</v>
      </c>
      <c r="BW103" s="74">
        <f>IF(BV103=Datos!$AO$2,100,IF(BV103=Datos!$AO$3,50,IF(BV103=Datos!$AO$4,0,"")))</f>
        <v>0</v>
      </c>
      <c r="BX103" s="79"/>
      <c r="BY103" s="79"/>
      <c r="BZ103" s="78"/>
    </row>
    <row r="104" spans="1:78" ht="26.25" customHeight="1">
      <c r="A104" s="10"/>
      <c r="B104" s="11"/>
      <c r="C104" s="11"/>
      <c r="D104" s="533"/>
      <c r="E104" s="533"/>
      <c r="F104" s="533"/>
      <c r="G104" s="533"/>
      <c r="H104" s="533"/>
      <c r="I104" s="533"/>
      <c r="J104" s="533"/>
      <c r="K104" s="533"/>
      <c r="L104" s="533"/>
      <c r="M104" s="533"/>
      <c r="N104" s="533"/>
      <c r="O104" s="533"/>
      <c r="P104" s="533"/>
      <c r="Q104" s="533"/>
      <c r="R104" s="533"/>
      <c r="S104" s="533"/>
      <c r="T104" s="534" t="str">
        <f t="shared" si="12"/>
        <v/>
      </c>
      <c r="U104" s="534"/>
      <c r="V104" s="534"/>
      <c r="W104" s="534"/>
      <c r="X104" s="535"/>
      <c r="Y104" s="536"/>
      <c r="Z104" s="535"/>
      <c r="AA104" s="536"/>
      <c r="AB104" s="535"/>
      <c r="AC104" s="536"/>
      <c r="AD104" s="535"/>
      <c r="AE104" s="536"/>
      <c r="AF104" s="535"/>
      <c r="AG104" s="536"/>
      <c r="AH104" s="535"/>
      <c r="AI104" s="536"/>
      <c r="AJ104" s="535"/>
      <c r="AK104" s="536"/>
      <c r="AL104" s="540" t="str">
        <f t="shared" si="9"/>
        <v/>
      </c>
      <c r="AM104" s="541"/>
      <c r="AN104" s="535"/>
      <c r="AO104" s="560"/>
      <c r="AP104" s="560"/>
      <c r="AQ104" s="536"/>
      <c r="AR104" s="540" t="str">
        <f t="shared" si="10"/>
        <v/>
      </c>
      <c r="AS104" s="541"/>
      <c r="AT104" s="540" t="str">
        <f t="shared" si="11"/>
        <v/>
      </c>
      <c r="AU104" s="542"/>
      <c r="AV104" s="541"/>
      <c r="AW104" s="564"/>
      <c r="AX104" s="565"/>
      <c r="AY104" s="566"/>
      <c r="AZ104" s="564"/>
      <c r="BA104" s="565"/>
      <c r="BB104" s="566"/>
      <c r="BC104" s="543"/>
      <c r="BD104" s="544"/>
      <c r="BE104" s="544"/>
      <c r="BF104" s="544"/>
      <c r="BG104" s="545"/>
      <c r="BI104" s="74" t="str">
        <f>IF(X104=Datos!$AH$2,15,"")</f>
        <v/>
      </c>
      <c r="BJ104" s="74" t="str">
        <f>IF(Z104=Datos!$AI$2,15,"")</f>
        <v/>
      </c>
      <c r="BK104" s="74" t="str">
        <f>IF(AB104=Datos!$AJ$2,15,"")</f>
        <v/>
      </c>
      <c r="BL104" s="74" t="str">
        <f>IF(AD104=Datos!$AK$2,15,"")</f>
        <v/>
      </c>
      <c r="BM104" s="74" t="str">
        <f>IF(AF104=Datos!$AL$2,15,"")</f>
        <v/>
      </c>
      <c r="BN104" s="74" t="str">
        <f>IF(AH104=Datos!$AM$2,15,"")</f>
        <v/>
      </c>
      <c r="BO104" s="74" t="str">
        <f>IF(AJ104=Datos!$AN$2,10,IF(AJ104=Datos!$AN$3,5,IF(AJ104=Datos!$AN$4,"","")))</f>
        <v/>
      </c>
      <c r="BP104" s="74">
        <f t="shared" si="13"/>
        <v>0</v>
      </c>
      <c r="BQ104" s="74" t="str">
        <f>IF(D104="","",IF(BP104&gt;=96,Datos!$AO$2,IF(BP104&gt;=86,Datos!$AO$3,IF(BP104&lt;86,Datos!$AO$4,""))))</f>
        <v/>
      </c>
      <c r="BR104" s="74" t="str">
        <f>IF(AN104="","",IF(AN104=Datos!$AP$2,Datos!$AO$2,IF(AN104=Datos!$AP$3,Datos!$AO$3,IF(AN104=Datos!$AP$4,Datos!$AO$4,""))))</f>
        <v/>
      </c>
      <c r="BS104" s="74" t="str">
        <f t="shared" si="14"/>
        <v/>
      </c>
      <c r="BT104" s="74" t="str">
        <f t="shared" si="15"/>
        <v/>
      </c>
      <c r="BU104" s="74" t="str">
        <f t="shared" si="16"/>
        <v/>
      </c>
      <c r="BV104" s="74" t="str">
        <f t="shared" si="17"/>
        <v/>
      </c>
      <c r="BW104" s="74" t="str">
        <f>IF(BV104=Datos!$AO$2,100,IF(BV104=Datos!$AO$3,50,IF(BV104=Datos!$AO$4,0,"")))</f>
        <v/>
      </c>
      <c r="BX104" s="79"/>
      <c r="BY104" s="79"/>
      <c r="BZ104" s="78"/>
    </row>
    <row r="105" spans="1:78" ht="26.25" customHeight="1">
      <c r="A105" s="10"/>
      <c r="B105" s="11"/>
      <c r="C105" s="11"/>
      <c r="D105" s="533"/>
      <c r="E105" s="533"/>
      <c r="F105" s="533"/>
      <c r="G105" s="533"/>
      <c r="H105" s="533"/>
      <c r="I105" s="533"/>
      <c r="J105" s="533"/>
      <c r="K105" s="533"/>
      <c r="L105" s="533"/>
      <c r="M105" s="533"/>
      <c r="N105" s="533"/>
      <c r="O105" s="533"/>
      <c r="P105" s="533"/>
      <c r="Q105" s="533"/>
      <c r="R105" s="533"/>
      <c r="S105" s="533"/>
      <c r="T105" s="534" t="str">
        <f t="shared" si="12"/>
        <v/>
      </c>
      <c r="U105" s="534"/>
      <c r="V105" s="534"/>
      <c r="W105" s="534"/>
      <c r="X105" s="535"/>
      <c r="Y105" s="536"/>
      <c r="Z105" s="535"/>
      <c r="AA105" s="536"/>
      <c r="AB105" s="535"/>
      <c r="AC105" s="536"/>
      <c r="AD105" s="535"/>
      <c r="AE105" s="536"/>
      <c r="AF105" s="535"/>
      <c r="AG105" s="536"/>
      <c r="AH105" s="535"/>
      <c r="AI105" s="536"/>
      <c r="AJ105" s="535"/>
      <c r="AK105" s="536"/>
      <c r="AL105" s="540" t="str">
        <f t="shared" si="9"/>
        <v/>
      </c>
      <c r="AM105" s="541"/>
      <c r="AN105" s="535"/>
      <c r="AO105" s="560"/>
      <c r="AP105" s="560"/>
      <c r="AQ105" s="536"/>
      <c r="AR105" s="540" t="str">
        <f t="shared" si="10"/>
        <v/>
      </c>
      <c r="AS105" s="541"/>
      <c r="AT105" s="540" t="str">
        <f t="shared" si="11"/>
        <v/>
      </c>
      <c r="AU105" s="542"/>
      <c r="AV105" s="541"/>
      <c r="AW105" s="564"/>
      <c r="AX105" s="565"/>
      <c r="AY105" s="566"/>
      <c r="AZ105" s="564"/>
      <c r="BA105" s="565"/>
      <c r="BB105" s="566"/>
      <c r="BC105" s="543"/>
      <c r="BD105" s="544"/>
      <c r="BE105" s="544"/>
      <c r="BF105" s="544"/>
      <c r="BG105" s="545"/>
      <c r="BI105" s="74" t="str">
        <f>IF(X105=Datos!$AH$2,15,"")</f>
        <v/>
      </c>
      <c r="BJ105" s="74" t="str">
        <f>IF(Z105=Datos!$AI$2,15,"")</f>
        <v/>
      </c>
      <c r="BK105" s="74" t="str">
        <f>IF(AB105=Datos!$AJ$2,15,"")</f>
        <v/>
      </c>
      <c r="BL105" s="74" t="str">
        <f>IF(AD105=Datos!$AK$2,15,"")</f>
        <v/>
      </c>
      <c r="BM105" s="74" t="str">
        <f>IF(AF105=Datos!$AL$2,15,"")</f>
        <v/>
      </c>
      <c r="BN105" s="74" t="str">
        <f>IF(AH105=Datos!$AM$2,15,"")</f>
        <v/>
      </c>
      <c r="BO105" s="74" t="str">
        <f>IF(AJ105=Datos!$AN$2,10,IF(AJ105=Datos!$AN$3,5,IF(AJ105=Datos!$AN$4,"","")))</f>
        <v/>
      </c>
      <c r="BP105" s="74">
        <f t="shared" si="13"/>
        <v>0</v>
      </c>
      <c r="BQ105" s="74" t="str">
        <f>IF(D105="","",IF(BP105&gt;=96,Datos!$AO$2,IF(BP105&gt;=86,Datos!$AO$3,IF(BP105&lt;86,Datos!$AO$4,""))))</f>
        <v/>
      </c>
      <c r="BR105" s="74" t="str">
        <f>IF(AN105="","",IF(AN105=Datos!$AP$2,Datos!$AO$2,IF(AN105=Datos!$AP$3,Datos!$AO$3,IF(AN105=Datos!$AP$4,Datos!$AO$4,""))))</f>
        <v/>
      </c>
      <c r="BS105" s="74" t="str">
        <f t="shared" si="14"/>
        <v/>
      </c>
      <c r="BT105" s="74" t="str">
        <f t="shared" si="15"/>
        <v/>
      </c>
      <c r="BU105" s="74" t="str">
        <f t="shared" si="16"/>
        <v/>
      </c>
      <c r="BV105" s="74" t="str">
        <f t="shared" si="17"/>
        <v/>
      </c>
      <c r="BW105" s="74" t="str">
        <f>IF(BV105=Datos!$AO$2,100,IF(BV105=Datos!$AO$3,50,IF(BV105=Datos!$AO$4,0,"")))</f>
        <v/>
      </c>
      <c r="BX105" s="79"/>
      <c r="BY105" s="79"/>
      <c r="BZ105" s="78"/>
    </row>
    <row r="106" spans="1:78" ht="26.25" customHeight="1">
      <c r="A106" s="10"/>
      <c r="B106" s="11"/>
      <c r="C106" s="11"/>
      <c r="D106" s="533"/>
      <c r="E106" s="533"/>
      <c r="F106" s="533"/>
      <c r="G106" s="533"/>
      <c r="H106" s="533"/>
      <c r="I106" s="533"/>
      <c r="J106" s="533"/>
      <c r="K106" s="533"/>
      <c r="L106" s="533"/>
      <c r="M106" s="533"/>
      <c r="N106" s="533"/>
      <c r="O106" s="533"/>
      <c r="P106" s="533"/>
      <c r="Q106" s="533"/>
      <c r="R106" s="533"/>
      <c r="S106" s="533"/>
      <c r="T106" s="534" t="str">
        <f t="shared" si="12"/>
        <v/>
      </c>
      <c r="U106" s="534"/>
      <c r="V106" s="534"/>
      <c r="W106" s="534"/>
      <c r="X106" s="535"/>
      <c r="Y106" s="536"/>
      <c r="Z106" s="535"/>
      <c r="AA106" s="536"/>
      <c r="AB106" s="535"/>
      <c r="AC106" s="536"/>
      <c r="AD106" s="535"/>
      <c r="AE106" s="536"/>
      <c r="AF106" s="535"/>
      <c r="AG106" s="536"/>
      <c r="AH106" s="535"/>
      <c r="AI106" s="536"/>
      <c r="AJ106" s="535"/>
      <c r="AK106" s="536"/>
      <c r="AL106" s="540" t="str">
        <f t="shared" si="9"/>
        <v/>
      </c>
      <c r="AM106" s="541"/>
      <c r="AN106" s="535"/>
      <c r="AO106" s="560"/>
      <c r="AP106" s="560"/>
      <c r="AQ106" s="536"/>
      <c r="AR106" s="540" t="str">
        <f t="shared" si="10"/>
        <v/>
      </c>
      <c r="AS106" s="541"/>
      <c r="AT106" s="540" t="str">
        <f t="shared" si="11"/>
        <v/>
      </c>
      <c r="AU106" s="542"/>
      <c r="AV106" s="541"/>
      <c r="AW106" s="564"/>
      <c r="AX106" s="565"/>
      <c r="AY106" s="566"/>
      <c r="AZ106" s="564"/>
      <c r="BA106" s="565"/>
      <c r="BB106" s="566"/>
      <c r="BC106" s="543"/>
      <c r="BD106" s="544"/>
      <c r="BE106" s="544"/>
      <c r="BF106" s="544"/>
      <c r="BG106" s="545"/>
      <c r="BI106" s="74" t="str">
        <f>IF(X106=Datos!$AH$2,15,"")</f>
        <v/>
      </c>
      <c r="BJ106" s="74" t="str">
        <f>IF(Z106=Datos!$AI$2,15,"")</f>
        <v/>
      </c>
      <c r="BK106" s="74" t="str">
        <f>IF(AB106=Datos!$AJ$2,15,"")</f>
        <v/>
      </c>
      <c r="BL106" s="74" t="str">
        <f>IF(AD106=Datos!$AK$2,15,"")</f>
        <v/>
      </c>
      <c r="BM106" s="74" t="str">
        <f>IF(AF106=Datos!$AL$2,15,"")</f>
        <v/>
      </c>
      <c r="BN106" s="74" t="str">
        <f>IF(AH106=Datos!$AM$2,15,"")</f>
        <v/>
      </c>
      <c r="BO106" s="74" t="str">
        <f>IF(AJ106=Datos!$AN$2,10,IF(AJ106=Datos!$AN$3,5,IF(AJ106=Datos!$AN$4,"","")))</f>
        <v/>
      </c>
      <c r="BP106" s="74">
        <f t="shared" si="13"/>
        <v>0</v>
      </c>
      <c r="BQ106" s="74" t="str">
        <f>IF(D106="","",IF(BP106&gt;=96,Datos!$AO$2,IF(BP106&gt;=86,Datos!$AO$3,IF(BP106&lt;86,Datos!$AO$4,""))))</f>
        <v/>
      </c>
      <c r="BR106" s="74" t="str">
        <f>IF(AN106="","",IF(AN106=Datos!$AP$2,Datos!$AO$2,IF(AN106=Datos!$AP$3,Datos!$AO$3,IF(AN106=Datos!$AP$4,Datos!$AO$4,""))))</f>
        <v/>
      </c>
      <c r="BS106" s="74" t="str">
        <f t="shared" si="14"/>
        <v/>
      </c>
      <c r="BT106" s="74" t="str">
        <f t="shared" si="15"/>
        <v/>
      </c>
      <c r="BU106" s="74" t="str">
        <f t="shared" si="16"/>
        <v/>
      </c>
      <c r="BV106" s="74" t="str">
        <f t="shared" si="17"/>
        <v/>
      </c>
      <c r="BW106" s="74" t="str">
        <f>IF(BV106=Datos!$AO$2,100,IF(BV106=Datos!$AO$3,50,IF(BV106=Datos!$AO$4,0,"")))</f>
        <v/>
      </c>
      <c r="BX106" s="79"/>
      <c r="BY106" s="79"/>
      <c r="BZ106" s="78"/>
    </row>
    <row r="107" spans="1:78" ht="26.25" customHeight="1">
      <c r="A107" s="10"/>
      <c r="B107" s="11"/>
      <c r="C107" s="11"/>
      <c r="D107" s="533"/>
      <c r="E107" s="533"/>
      <c r="F107" s="533"/>
      <c r="G107" s="533"/>
      <c r="H107" s="533"/>
      <c r="I107" s="533"/>
      <c r="J107" s="533"/>
      <c r="K107" s="533"/>
      <c r="L107" s="533"/>
      <c r="M107" s="533"/>
      <c r="N107" s="533"/>
      <c r="O107" s="533"/>
      <c r="P107" s="533"/>
      <c r="Q107" s="533"/>
      <c r="R107" s="533"/>
      <c r="S107" s="533"/>
      <c r="T107" s="534" t="str">
        <f t="shared" si="12"/>
        <v/>
      </c>
      <c r="U107" s="534"/>
      <c r="V107" s="534"/>
      <c r="W107" s="534"/>
      <c r="X107" s="535"/>
      <c r="Y107" s="536"/>
      <c r="Z107" s="535"/>
      <c r="AA107" s="536"/>
      <c r="AB107" s="535"/>
      <c r="AC107" s="536"/>
      <c r="AD107" s="535"/>
      <c r="AE107" s="536"/>
      <c r="AF107" s="535"/>
      <c r="AG107" s="536"/>
      <c r="AH107" s="535"/>
      <c r="AI107" s="536"/>
      <c r="AJ107" s="535"/>
      <c r="AK107" s="536"/>
      <c r="AL107" s="540" t="str">
        <f t="shared" si="9"/>
        <v/>
      </c>
      <c r="AM107" s="541"/>
      <c r="AN107" s="535"/>
      <c r="AO107" s="560"/>
      <c r="AP107" s="560"/>
      <c r="AQ107" s="536"/>
      <c r="AR107" s="540" t="str">
        <f t="shared" si="10"/>
        <v/>
      </c>
      <c r="AS107" s="541"/>
      <c r="AT107" s="540" t="str">
        <f t="shared" si="11"/>
        <v/>
      </c>
      <c r="AU107" s="542"/>
      <c r="AV107" s="541"/>
      <c r="AW107" s="564"/>
      <c r="AX107" s="565"/>
      <c r="AY107" s="566"/>
      <c r="AZ107" s="564"/>
      <c r="BA107" s="565"/>
      <c r="BB107" s="566"/>
      <c r="BC107" s="543"/>
      <c r="BD107" s="544"/>
      <c r="BE107" s="544"/>
      <c r="BF107" s="544"/>
      <c r="BG107" s="545"/>
      <c r="BI107" s="74" t="str">
        <f>IF(X107=Datos!$AH$2,15,"")</f>
        <v/>
      </c>
      <c r="BJ107" s="74" t="str">
        <f>IF(Z107=Datos!$AI$2,15,"")</f>
        <v/>
      </c>
      <c r="BK107" s="74" t="str">
        <f>IF(AB107=Datos!$AJ$2,15,"")</f>
        <v/>
      </c>
      <c r="BL107" s="74" t="str">
        <f>IF(AD107=Datos!$AK$2,15,"")</f>
        <v/>
      </c>
      <c r="BM107" s="74" t="str">
        <f>IF(AF107=Datos!$AL$2,15,"")</f>
        <v/>
      </c>
      <c r="BN107" s="74" t="str">
        <f>IF(AH107=Datos!$AM$2,15,"")</f>
        <v/>
      </c>
      <c r="BO107" s="74" t="str">
        <f>IF(AJ107=Datos!$AN$2,10,IF(AJ107=Datos!$AN$3,5,IF(AJ107=Datos!$AN$4,"","")))</f>
        <v/>
      </c>
      <c r="BP107" s="74">
        <f t="shared" si="13"/>
        <v>0</v>
      </c>
      <c r="BQ107" s="74" t="str">
        <f>IF(D107="","",IF(BP107&gt;=96,Datos!$AO$2,IF(BP107&gt;=86,Datos!$AO$3,IF(BP107&lt;86,Datos!$AO$4,""))))</f>
        <v/>
      </c>
      <c r="BR107" s="74" t="str">
        <f>IF(AN107="","",IF(AN107=Datos!$AP$2,Datos!$AO$2,IF(AN107=Datos!$AP$3,Datos!$AO$3,IF(AN107=Datos!$AP$4,Datos!$AO$4,""))))</f>
        <v/>
      </c>
      <c r="BS107" s="74" t="str">
        <f t="shared" si="14"/>
        <v/>
      </c>
      <c r="BT107" s="74" t="str">
        <f t="shared" si="15"/>
        <v/>
      </c>
      <c r="BU107" s="74" t="str">
        <f t="shared" si="16"/>
        <v/>
      </c>
      <c r="BV107" s="74" t="str">
        <f t="shared" si="17"/>
        <v/>
      </c>
      <c r="BW107" s="74" t="str">
        <f>IF(BV107=Datos!$AO$2,100,IF(BV107=Datos!$AO$3,50,IF(BV107=Datos!$AO$4,0,"")))</f>
        <v/>
      </c>
      <c r="BX107" s="79"/>
      <c r="BY107" s="79"/>
      <c r="BZ107" s="78"/>
    </row>
    <row r="108" spans="1:78" ht="26.25" customHeight="1">
      <c r="A108" s="10"/>
      <c r="B108" s="11"/>
      <c r="C108" s="11"/>
      <c r="D108" s="533"/>
      <c r="E108" s="533"/>
      <c r="F108" s="533"/>
      <c r="G108" s="533"/>
      <c r="H108" s="533"/>
      <c r="I108" s="533"/>
      <c r="J108" s="533"/>
      <c r="K108" s="533"/>
      <c r="L108" s="533"/>
      <c r="M108" s="533"/>
      <c r="N108" s="533"/>
      <c r="O108" s="533"/>
      <c r="P108" s="533"/>
      <c r="Q108" s="533"/>
      <c r="R108" s="533"/>
      <c r="S108" s="533"/>
      <c r="T108" s="534" t="str">
        <f t="shared" si="12"/>
        <v/>
      </c>
      <c r="U108" s="534"/>
      <c r="V108" s="534"/>
      <c r="W108" s="534"/>
      <c r="X108" s="535"/>
      <c r="Y108" s="536"/>
      <c r="Z108" s="535"/>
      <c r="AA108" s="536"/>
      <c r="AB108" s="535"/>
      <c r="AC108" s="536"/>
      <c r="AD108" s="535"/>
      <c r="AE108" s="536"/>
      <c r="AF108" s="535"/>
      <c r="AG108" s="536"/>
      <c r="AH108" s="535"/>
      <c r="AI108" s="536"/>
      <c r="AJ108" s="535"/>
      <c r="AK108" s="536"/>
      <c r="AL108" s="540" t="str">
        <f t="shared" si="9"/>
        <v/>
      </c>
      <c r="AM108" s="541"/>
      <c r="AN108" s="535"/>
      <c r="AO108" s="560"/>
      <c r="AP108" s="560"/>
      <c r="AQ108" s="536"/>
      <c r="AR108" s="540" t="str">
        <f t="shared" si="10"/>
        <v/>
      </c>
      <c r="AS108" s="541"/>
      <c r="AT108" s="540" t="str">
        <f t="shared" si="11"/>
        <v/>
      </c>
      <c r="AU108" s="542"/>
      <c r="AV108" s="541"/>
      <c r="AW108" s="564"/>
      <c r="AX108" s="565"/>
      <c r="AY108" s="566"/>
      <c r="AZ108" s="564"/>
      <c r="BA108" s="565"/>
      <c r="BB108" s="566"/>
      <c r="BC108" s="543"/>
      <c r="BD108" s="544"/>
      <c r="BE108" s="544"/>
      <c r="BF108" s="544"/>
      <c r="BG108" s="545"/>
      <c r="BI108" s="74" t="str">
        <f>IF(X108=Datos!$AH$2,15,"")</f>
        <v/>
      </c>
      <c r="BJ108" s="74" t="str">
        <f>IF(Z108=Datos!$AI$2,15,"")</f>
        <v/>
      </c>
      <c r="BK108" s="74" t="str">
        <f>IF(AB108=Datos!$AJ$2,15,"")</f>
        <v/>
      </c>
      <c r="BL108" s="74" t="str">
        <f>IF(AD108=Datos!$AK$2,15,"")</f>
        <v/>
      </c>
      <c r="BM108" s="74" t="str">
        <f>IF(AF108=Datos!$AL$2,15,"")</f>
        <v/>
      </c>
      <c r="BN108" s="74" t="str">
        <f>IF(AH108=Datos!$AM$2,15,"")</f>
        <v/>
      </c>
      <c r="BO108" s="74" t="str">
        <f>IF(AJ108=Datos!$AN$2,10,IF(AJ108=Datos!$AN$3,5,IF(AJ108=Datos!$AN$4,"","")))</f>
        <v/>
      </c>
      <c r="BP108" s="74">
        <f t="shared" si="13"/>
        <v>0</v>
      </c>
      <c r="BQ108" s="74" t="str">
        <f>IF(D108="","",IF(BP108&gt;=96,Datos!$AO$2,IF(BP108&gt;=86,Datos!$AO$3,IF(BP108&lt;86,Datos!$AO$4,""))))</f>
        <v/>
      </c>
      <c r="BR108" s="74" t="str">
        <f>IF(AN108="","",IF(AN108=Datos!$AP$2,Datos!$AO$2,IF(AN108=Datos!$AP$3,Datos!$AO$3,IF(AN108=Datos!$AP$4,Datos!$AO$4,""))))</f>
        <v/>
      </c>
      <c r="BS108" s="74" t="str">
        <f t="shared" si="14"/>
        <v/>
      </c>
      <c r="BT108" s="74" t="str">
        <f t="shared" si="15"/>
        <v/>
      </c>
      <c r="BU108" s="74" t="str">
        <f t="shared" si="16"/>
        <v/>
      </c>
      <c r="BV108" s="74" t="str">
        <f t="shared" si="17"/>
        <v/>
      </c>
      <c r="BW108" s="74" t="str">
        <f>IF(BV108=Datos!$AO$2,100,IF(BV108=Datos!$AO$3,50,IF(BV108=Datos!$AO$4,0,"")))</f>
        <v/>
      </c>
      <c r="BX108" s="79"/>
      <c r="BY108" s="79"/>
      <c r="BZ108" s="78"/>
    </row>
    <row r="109" spans="1:78" ht="26.25" customHeight="1">
      <c r="A109" s="10"/>
      <c r="B109" s="11"/>
      <c r="C109" s="11"/>
      <c r="D109" s="533"/>
      <c r="E109" s="533"/>
      <c r="F109" s="533"/>
      <c r="G109" s="533"/>
      <c r="H109" s="533"/>
      <c r="I109" s="533"/>
      <c r="J109" s="533"/>
      <c r="K109" s="533"/>
      <c r="L109" s="533"/>
      <c r="M109" s="533"/>
      <c r="N109" s="533"/>
      <c r="O109" s="533"/>
      <c r="P109" s="533"/>
      <c r="Q109" s="533"/>
      <c r="R109" s="533"/>
      <c r="S109" s="533"/>
      <c r="T109" s="534" t="str">
        <f t="shared" si="12"/>
        <v/>
      </c>
      <c r="U109" s="534"/>
      <c r="V109" s="534"/>
      <c r="W109" s="534"/>
      <c r="X109" s="535"/>
      <c r="Y109" s="536"/>
      <c r="Z109" s="535"/>
      <c r="AA109" s="536"/>
      <c r="AB109" s="535"/>
      <c r="AC109" s="536"/>
      <c r="AD109" s="535"/>
      <c r="AE109" s="536"/>
      <c r="AF109" s="535"/>
      <c r="AG109" s="536"/>
      <c r="AH109" s="535"/>
      <c r="AI109" s="536"/>
      <c r="AJ109" s="535"/>
      <c r="AK109" s="536"/>
      <c r="AL109" s="540" t="str">
        <f t="shared" si="9"/>
        <v/>
      </c>
      <c r="AM109" s="541"/>
      <c r="AN109" s="535"/>
      <c r="AO109" s="560"/>
      <c r="AP109" s="560"/>
      <c r="AQ109" s="536"/>
      <c r="AR109" s="540" t="str">
        <f t="shared" si="10"/>
        <v/>
      </c>
      <c r="AS109" s="541"/>
      <c r="AT109" s="540" t="str">
        <f t="shared" si="11"/>
        <v/>
      </c>
      <c r="AU109" s="542"/>
      <c r="AV109" s="541"/>
      <c r="AW109" s="564"/>
      <c r="AX109" s="565"/>
      <c r="AY109" s="566"/>
      <c r="AZ109" s="564"/>
      <c r="BA109" s="565"/>
      <c r="BB109" s="566"/>
      <c r="BC109" s="543"/>
      <c r="BD109" s="544"/>
      <c r="BE109" s="544"/>
      <c r="BF109" s="544"/>
      <c r="BG109" s="545"/>
      <c r="BI109" s="74" t="str">
        <f>IF(X109=Datos!$AH$2,15,"")</f>
        <v/>
      </c>
      <c r="BJ109" s="74" t="str">
        <f>IF(Z109=Datos!$AI$2,15,"")</f>
        <v/>
      </c>
      <c r="BK109" s="74" t="str">
        <f>IF(AB109=Datos!$AJ$2,15,"")</f>
        <v/>
      </c>
      <c r="BL109" s="74" t="str">
        <f>IF(AD109=Datos!$AK$2,15,"")</f>
        <v/>
      </c>
      <c r="BM109" s="74" t="str">
        <f>IF(AF109=Datos!$AL$2,15,"")</f>
        <v/>
      </c>
      <c r="BN109" s="74" t="str">
        <f>IF(AH109=Datos!$AM$2,15,"")</f>
        <v/>
      </c>
      <c r="BO109" s="74" t="str">
        <f>IF(AJ109=Datos!$AN$2,10,IF(AJ109=Datos!$AN$3,5,IF(AJ109=Datos!$AN$4,"","")))</f>
        <v/>
      </c>
      <c r="BP109" s="74">
        <f t="shared" si="13"/>
        <v>0</v>
      </c>
      <c r="BQ109" s="74" t="str">
        <f>IF(D109="","",IF(BP109&gt;=96,Datos!$AO$2,IF(BP109&gt;=86,Datos!$AO$3,IF(BP109&lt;86,Datos!$AO$4,""))))</f>
        <v/>
      </c>
      <c r="BR109" s="74" t="str">
        <f>IF(AN109="","",IF(AN109=Datos!$AP$2,Datos!$AO$2,IF(AN109=Datos!$AP$3,Datos!$AO$3,IF(AN109=Datos!$AP$4,Datos!$AO$4,""))))</f>
        <v/>
      </c>
      <c r="BS109" s="74" t="str">
        <f t="shared" si="14"/>
        <v/>
      </c>
      <c r="BT109" s="74" t="str">
        <f t="shared" si="15"/>
        <v/>
      </c>
      <c r="BU109" s="74" t="str">
        <f t="shared" si="16"/>
        <v/>
      </c>
      <c r="BV109" s="74" t="str">
        <f t="shared" si="17"/>
        <v/>
      </c>
      <c r="BW109" s="74" t="str">
        <f>IF(BV109=Datos!$AO$2,100,IF(BV109=Datos!$AO$3,50,IF(BV109=Datos!$AO$4,0,"")))</f>
        <v/>
      </c>
      <c r="BX109" s="79"/>
      <c r="BY109" s="79"/>
      <c r="BZ109" s="78"/>
    </row>
    <row r="110" spans="1:78" ht="26.25" customHeight="1">
      <c r="A110" s="10"/>
      <c r="B110" s="11"/>
      <c r="C110" s="11"/>
      <c r="D110" s="533"/>
      <c r="E110" s="533"/>
      <c r="F110" s="533"/>
      <c r="G110" s="533"/>
      <c r="H110" s="533"/>
      <c r="I110" s="533"/>
      <c r="J110" s="533"/>
      <c r="K110" s="533"/>
      <c r="L110" s="533"/>
      <c r="M110" s="533"/>
      <c r="N110" s="533"/>
      <c r="O110" s="533"/>
      <c r="P110" s="533"/>
      <c r="Q110" s="533"/>
      <c r="R110" s="533"/>
      <c r="S110" s="533"/>
      <c r="T110" s="534" t="str">
        <f t="shared" si="12"/>
        <v/>
      </c>
      <c r="U110" s="534"/>
      <c r="V110" s="534"/>
      <c r="W110" s="534"/>
      <c r="X110" s="535"/>
      <c r="Y110" s="536"/>
      <c r="Z110" s="535"/>
      <c r="AA110" s="536"/>
      <c r="AB110" s="535"/>
      <c r="AC110" s="536"/>
      <c r="AD110" s="535"/>
      <c r="AE110" s="536"/>
      <c r="AF110" s="535"/>
      <c r="AG110" s="536"/>
      <c r="AH110" s="535"/>
      <c r="AI110" s="536"/>
      <c r="AJ110" s="535"/>
      <c r="AK110" s="536"/>
      <c r="AL110" s="540" t="str">
        <f t="shared" si="9"/>
        <v/>
      </c>
      <c r="AM110" s="541"/>
      <c r="AN110" s="535"/>
      <c r="AO110" s="560"/>
      <c r="AP110" s="560"/>
      <c r="AQ110" s="536"/>
      <c r="AR110" s="540" t="str">
        <f t="shared" si="10"/>
        <v/>
      </c>
      <c r="AS110" s="541"/>
      <c r="AT110" s="540" t="str">
        <f t="shared" si="11"/>
        <v/>
      </c>
      <c r="AU110" s="542"/>
      <c r="AV110" s="541"/>
      <c r="AW110" s="567"/>
      <c r="AX110" s="568"/>
      <c r="AY110" s="569"/>
      <c r="AZ110" s="567"/>
      <c r="BA110" s="568"/>
      <c r="BB110" s="569"/>
      <c r="BC110" s="543"/>
      <c r="BD110" s="544"/>
      <c r="BE110" s="544"/>
      <c r="BF110" s="544"/>
      <c r="BG110" s="545"/>
      <c r="BI110" s="74" t="str">
        <f>IF(X110=Datos!$AH$2,15,"")</f>
        <v/>
      </c>
      <c r="BJ110" s="74" t="str">
        <f>IF(Z110=Datos!$AI$2,15,"")</f>
        <v/>
      </c>
      <c r="BK110" s="74" t="str">
        <f>IF(AB110=Datos!$AJ$2,15,"")</f>
        <v/>
      </c>
      <c r="BL110" s="74" t="str">
        <f>IF(AD110=Datos!$AK$2,15,"")</f>
        <v/>
      </c>
      <c r="BM110" s="74" t="str">
        <f>IF(AF110=Datos!$AL$2,15,"")</f>
        <v/>
      </c>
      <c r="BN110" s="74" t="str">
        <f>IF(AH110=Datos!$AM$2,15,"")</f>
        <v/>
      </c>
      <c r="BO110" s="74" t="str">
        <f>IF(AJ110=Datos!$AN$2,10,IF(AJ110=Datos!$AN$3,5,IF(AJ110=Datos!$AN$4,"","")))</f>
        <v/>
      </c>
      <c r="BP110" s="74">
        <f t="shared" si="13"/>
        <v>0</v>
      </c>
      <c r="BQ110" s="74" t="str">
        <f>IF(D110="","",IF(BP110&gt;=96,Datos!$AO$2,IF(BP110&gt;=86,Datos!$AO$3,IF(BP110&lt;86,Datos!$AO$4,""))))</f>
        <v/>
      </c>
      <c r="BR110" s="74" t="str">
        <f>IF(AN110="","",IF(AN110=Datos!$AP$2,Datos!$AO$2,IF(AN110=Datos!$AP$3,Datos!$AO$3,IF(AN110=Datos!$AP$4,Datos!$AO$4,""))))</f>
        <v/>
      </c>
      <c r="BS110" s="74" t="str">
        <f t="shared" si="14"/>
        <v/>
      </c>
      <c r="BT110" s="74" t="str">
        <f t="shared" si="15"/>
        <v/>
      </c>
      <c r="BU110" s="74" t="str">
        <f t="shared" si="16"/>
        <v/>
      </c>
      <c r="BV110" s="74" t="str">
        <f t="shared" si="17"/>
        <v/>
      </c>
      <c r="BW110" s="74" t="str">
        <f>IF(BV110=Datos!$AO$2,100,IF(BV110=Datos!$AO$3,50,IF(BV110=Datos!$AO$4,0,"")))</f>
        <v/>
      </c>
      <c r="BX110" s="79"/>
      <c r="BY110" s="79"/>
      <c r="BZ110" s="78"/>
    </row>
    <row r="111" spans="1:78" ht="15" customHeight="1">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27"/>
      <c r="BG111" s="13"/>
      <c r="BI111" s="73"/>
      <c r="BJ111" s="73"/>
      <c r="BK111" s="73"/>
      <c r="BL111" s="73"/>
      <c r="BM111" s="73"/>
      <c r="BN111" s="73"/>
      <c r="BO111" s="73" t="s">
        <v>79</v>
      </c>
      <c r="BP111" s="73">
        <f>IF(COUNTA(D101:D110)=0,0,SUM(BP101:BP110)/(COUNTA(D101:D110)))</f>
        <v>73.333333333333329</v>
      </c>
      <c r="BV111" s="74" t="s">
        <v>254</v>
      </c>
      <c r="BW111" s="74">
        <f>IF(COUNTA(D101:D110)=0,0,SUM(BW101:BW110)/(COUNTA(D101:S110)))</f>
        <v>66.666666666666671</v>
      </c>
      <c r="BX111" s="77" t="str">
        <f>IF(BW111="","",IF(BW111=100,Datos!$AO$2,IF(BW111&gt;=50,Datos!$AO$3,Datos!$AO$4)))</f>
        <v>Moderado</v>
      </c>
      <c r="BY111" s="77" t="str">
        <f>IF(AZ101="","",AZ101)</f>
        <v>Indirectamente</v>
      </c>
      <c r="BZ111" s="77">
        <f>IF(OR(BX111="",BY111=""),"",IF($AK$12=1,0,IF(AND(BX111=Datos!$AO$2,BY111=Datos!$AR$2),2,IF(AND(BX111=Datos!$AO$2,BY111=Datos!$AR$3),1,IF(AND(BX111=Datos!$AO$2,BY111=Datos!$AR$4),0,IF(AND(BX111=Datos!$AO$3,BY111=Datos!$AR$2),1,IF(AND(BX111=Datos!$AO$3,BY111=Datos!$AR$3),0,IF(AND(BX111=Datos!$AO$3,BY111=Datos!$AR$4),0,IF(BX111=Datos!$AO$4,0,"")))))))))</f>
        <v>0</v>
      </c>
    </row>
    <row r="112" spans="1:78" ht="15" customHeight="1" thickBot="1">
      <c r="A112" s="3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8"/>
    </row>
    <row r="113" spans="1:73" ht="32.25" customHeight="1" thickBot="1">
      <c r="A113" s="546" t="str">
        <f>IF(AK12=Datos!$A$6,"VALORACIÓN DE LA OPORTUNIDAD","VALORACIÓN DEL RIESGO")</f>
        <v>VALORACIÓN DEL RIESGO</v>
      </c>
      <c r="B113" s="547"/>
      <c r="C113" s="547"/>
      <c r="D113" s="547"/>
      <c r="E113" s="547"/>
      <c r="F113" s="547"/>
      <c r="G113" s="547"/>
      <c r="H113" s="547"/>
      <c r="I113" s="547"/>
      <c r="J113" s="548"/>
      <c r="K113" s="20"/>
      <c r="L113" s="20"/>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9"/>
      <c r="BO113" s="6" t="s">
        <v>79</v>
      </c>
      <c r="BP113" s="6">
        <f>IF(COUNTA(D101:S110)=0,0,SUM(BP101:BP105)/(COUNTA(D101:S110)))</f>
        <v>73.333333333333329</v>
      </c>
    </row>
    <row r="114" spans="1:73" ht="27" customHeight="1">
      <c r="A114" s="41"/>
      <c r="B114" s="130"/>
      <c r="C114" s="130"/>
      <c r="D114" s="130"/>
      <c r="E114" s="130"/>
      <c r="F114" s="130"/>
      <c r="G114" s="130"/>
      <c r="H114" s="130"/>
      <c r="I114" s="130"/>
      <c r="J114" s="130"/>
      <c r="K114" s="12"/>
      <c r="L114" s="12"/>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3"/>
    </row>
    <row r="115" spans="1:73" ht="21" customHeight="1">
      <c r="A115" s="41"/>
      <c r="B115" s="130"/>
      <c r="C115" s="130"/>
      <c r="D115" s="130"/>
      <c r="E115" s="130"/>
      <c r="F115" s="130"/>
      <c r="G115" s="130"/>
      <c r="H115" s="130"/>
      <c r="I115" s="130"/>
      <c r="J115" s="130"/>
      <c r="K115" s="12"/>
      <c r="L115" s="12"/>
      <c r="M115" s="11"/>
      <c r="N115" s="11"/>
      <c r="O115" s="11"/>
      <c r="P115" s="11"/>
      <c r="Q115" s="11"/>
      <c r="R115" s="11"/>
      <c r="S115" s="11"/>
      <c r="T115" s="11"/>
      <c r="U115" s="549" t="str">
        <f>IF(AK12=Datos!$A$6,"Número máximo de cuadrantes a aumentar","Número máximo de cuadrantes a disminuir")</f>
        <v>Número máximo de cuadrantes a disminuir</v>
      </c>
      <c r="V115" s="550"/>
      <c r="W115" s="551"/>
      <c r="X115" s="551"/>
      <c r="Y115" s="551"/>
      <c r="Z115" s="551"/>
      <c r="AA115" s="551"/>
      <c r="AB115" s="551"/>
      <c r="AC115" s="551"/>
      <c r="AD115" s="551"/>
      <c r="AE115" s="551"/>
      <c r="AF115" s="551"/>
      <c r="AG115" s="551"/>
      <c r="AH115" s="551"/>
      <c r="AI115" s="551"/>
      <c r="AJ115" s="551"/>
      <c r="AK115" s="552"/>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3"/>
    </row>
    <row r="116" spans="1:73">
      <c r="A116" s="41"/>
      <c r="B116" s="130"/>
      <c r="C116" s="130"/>
      <c r="D116" s="130"/>
      <c r="E116" s="130"/>
      <c r="F116" s="130"/>
      <c r="G116" s="130"/>
      <c r="H116" s="130"/>
      <c r="I116" s="130"/>
      <c r="J116" s="130"/>
      <c r="K116" s="12"/>
      <c r="L116" s="12"/>
      <c r="M116" s="11"/>
      <c r="N116" s="11"/>
      <c r="O116" s="11"/>
      <c r="P116" s="11"/>
      <c r="Q116" s="11"/>
      <c r="R116" s="11"/>
      <c r="S116" s="11"/>
      <c r="T116" s="11"/>
      <c r="U116" s="553" t="s">
        <v>72</v>
      </c>
      <c r="V116" s="554"/>
      <c r="W116" s="554"/>
      <c r="X116" s="554"/>
      <c r="Y116" s="554"/>
      <c r="Z116" s="555">
        <f>IF(COUNTA(D86:D95)=0,0,IF(BZ96=0,0,BZ96))</f>
        <v>0</v>
      </c>
      <c r="AA116" s="556"/>
      <c r="AB116" s="11"/>
      <c r="AC116" s="11"/>
      <c r="AD116" s="11"/>
      <c r="AE116" s="557" t="s">
        <v>71</v>
      </c>
      <c r="AF116" s="557"/>
      <c r="AG116" s="557"/>
      <c r="AH116" s="557"/>
      <c r="AI116" s="558"/>
      <c r="AJ116" s="559">
        <f>IF(COUNTA(D101:D110)=0,0,IF(BZ111=0,0,BZ111))</f>
        <v>0</v>
      </c>
      <c r="AK116" s="559"/>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3"/>
    </row>
    <row r="117" spans="1:73">
      <c r="A117" s="41"/>
      <c r="B117" s="130"/>
      <c r="C117" s="130"/>
      <c r="D117" s="130"/>
      <c r="E117" s="130"/>
      <c r="F117" s="130"/>
      <c r="G117" s="130"/>
      <c r="H117" s="130"/>
      <c r="I117" s="130"/>
      <c r="J117" s="130"/>
      <c r="K117" s="12"/>
      <c r="L117" s="12"/>
      <c r="M117" s="11"/>
      <c r="N117" s="11"/>
      <c r="O117" s="11"/>
      <c r="P117" s="11"/>
      <c r="Q117" s="11"/>
      <c r="R117" s="11"/>
      <c r="S117" s="11"/>
      <c r="T117" s="11"/>
      <c r="U117" s="42"/>
      <c r="V117" s="42"/>
      <c r="W117" s="42"/>
      <c r="X117" s="42"/>
      <c r="Y117" s="42"/>
      <c r="Z117" s="43"/>
      <c r="AA117" s="43"/>
      <c r="AB117" s="11"/>
      <c r="AC117" s="11"/>
      <c r="AD117" s="11"/>
      <c r="AE117" s="43"/>
      <c r="AF117" s="43"/>
      <c r="AG117" s="43"/>
      <c r="AH117" s="43"/>
      <c r="AI117" s="43"/>
      <c r="AJ117" s="43"/>
      <c r="AK117" s="43"/>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3"/>
    </row>
    <row r="118" spans="1:73" ht="14.45" customHeight="1">
      <c r="A118" s="41"/>
      <c r="B118" s="130"/>
      <c r="C118" s="130"/>
      <c r="D118" s="130"/>
      <c r="E118" s="130"/>
      <c r="F118" s="130"/>
      <c r="G118" s="130"/>
      <c r="H118" s="130"/>
      <c r="I118" s="130"/>
      <c r="J118" s="130"/>
      <c r="K118" s="12"/>
      <c r="L118" s="12"/>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3"/>
    </row>
    <row r="119" spans="1:73">
      <c r="A119" s="41"/>
      <c r="B119" s="130"/>
      <c r="C119" s="130"/>
      <c r="D119" s="130"/>
      <c r="E119" s="130"/>
      <c r="F119" s="130"/>
      <c r="G119" s="130"/>
      <c r="H119" s="130"/>
      <c r="I119" s="130"/>
      <c r="J119" s="130"/>
      <c r="K119" s="12"/>
      <c r="L119" s="12"/>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3"/>
    </row>
    <row r="120" spans="1:73" ht="14.45" customHeight="1">
      <c r="A120" s="1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530" t="s">
        <v>50</v>
      </c>
      <c r="AA120" s="530"/>
      <c r="AB120" s="530"/>
      <c r="AC120" s="530"/>
      <c r="AD120" s="530"/>
      <c r="AE120" s="530"/>
      <c r="AF120" s="530"/>
      <c r="AG120" s="530"/>
      <c r="AH120" s="530"/>
      <c r="AI120" s="530"/>
      <c r="AJ120" s="530"/>
      <c r="AK120" s="530"/>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3"/>
      <c r="BK120" s="531" t="s">
        <v>122</v>
      </c>
      <c r="BL120" s="531"/>
      <c r="BM120" s="531"/>
    </row>
    <row r="121" spans="1:73" ht="14.45" customHeight="1">
      <c r="A121" s="10"/>
      <c r="B121" s="11"/>
      <c r="C121" s="11"/>
      <c r="D121" s="532" t="s">
        <v>51</v>
      </c>
      <c r="E121" s="532"/>
      <c r="F121" s="532"/>
      <c r="G121" s="532"/>
      <c r="H121" s="11"/>
      <c r="I121" s="11"/>
      <c r="J121" s="11"/>
      <c r="K121" s="11"/>
      <c r="L121" s="11"/>
      <c r="M121" s="11"/>
      <c r="N121" s="11"/>
      <c r="O121" s="11"/>
      <c r="P121" s="11"/>
      <c r="Q121" s="11"/>
      <c r="R121" s="11"/>
      <c r="S121" s="11"/>
      <c r="T121" s="11"/>
      <c r="U121" s="11"/>
      <c r="V121" s="11"/>
      <c r="W121" s="11"/>
      <c r="X121" s="11"/>
      <c r="Y121" s="11"/>
      <c r="Z121" s="2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3"/>
      <c r="BK121" s="531"/>
      <c r="BL121" s="531"/>
      <c r="BM121" s="531"/>
      <c r="BN121" s="25"/>
      <c r="BO121" s="25"/>
      <c r="BP121" s="531" t="s">
        <v>82</v>
      </c>
      <c r="BQ121" s="531" t="s">
        <v>83</v>
      </c>
      <c r="BS121" s="6" t="s">
        <v>88</v>
      </c>
    </row>
    <row r="122" spans="1:73" ht="14.45" customHeight="1">
      <c r="A122" s="10"/>
      <c r="B122" s="11"/>
      <c r="C122" s="11"/>
      <c r="D122" s="11"/>
      <c r="E122" s="11"/>
      <c r="F122" s="11"/>
      <c r="G122" s="11"/>
      <c r="H122" s="11"/>
      <c r="I122" s="11"/>
      <c r="J122" s="11"/>
      <c r="K122" s="11"/>
      <c r="L122" s="11"/>
      <c r="M122" s="11"/>
      <c r="N122" s="11"/>
      <c r="O122" s="11"/>
      <c r="P122" s="11"/>
      <c r="Q122" s="11"/>
      <c r="R122" s="497" t="str">
        <f>Datos!O2</f>
        <v>Rara vez (1)</v>
      </c>
      <c r="S122" s="497"/>
      <c r="T122" s="497"/>
      <c r="U122" s="497"/>
      <c r="V122" s="497"/>
      <c r="W122" s="497"/>
      <c r="X122" s="11"/>
      <c r="Y122" s="11"/>
      <c r="Z122" s="11"/>
      <c r="AA122" s="11"/>
      <c r="AB122" s="538" t="str">
        <f>IF(AK12=Datos!$A$6,"Escala de impacto-beneficio resultante","Escala de impacto resultante")</f>
        <v>Escala de impacto resultante</v>
      </c>
      <c r="AC122" s="529"/>
      <c r="AD122" s="529"/>
      <c r="AE122" s="529"/>
      <c r="AF122" s="529"/>
      <c r="AG122" s="529"/>
      <c r="AH122" s="529"/>
      <c r="AI122" s="529"/>
      <c r="AJ122" s="529"/>
      <c r="AK122" s="539"/>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3"/>
      <c r="BK122" s="6" t="s">
        <v>72</v>
      </c>
      <c r="BL122" s="19" t="e">
        <f>IF(AK12=Datos!A6,BQ132,BL132)</f>
        <v>#REF!</v>
      </c>
      <c r="BM122" s="19" t="e">
        <f>INDEX($R$122:$W$126,$BL$122,1)</f>
        <v>#REF!</v>
      </c>
      <c r="BP122" s="537"/>
      <c r="BQ122" s="537"/>
      <c r="BS122" s="6" t="s">
        <v>72</v>
      </c>
      <c r="BT122" s="19" t="e">
        <f>IF($AK$12&lt;&gt;"",BL122,"")</f>
        <v>#REF!</v>
      </c>
      <c r="BU122" s="19" t="e">
        <f>IF($AK$12&lt;&gt;"",$BM$122,"")</f>
        <v>#REF!</v>
      </c>
    </row>
    <row r="123" spans="1:73" ht="14.45" customHeight="1">
      <c r="A123" s="10"/>
      <c r="B123" s="11"/>
      <c r="C123" s="11"/>
      <c r="D123" s="11"/>
      <c r="E123" s="11"/>
      <c r="F123" s="11"/>
      <c r="G123" s="11"/>
      <c r="H123" s="11"/>
      <c r="I123" s="11"/>
      <c r="J123" s="11"/>
      <c r="K123" s="11"/>
      <c r="L123" s="11"/>
      <c r="M123" s="11"/>
      <c r="N123" s="11"/>
      <c r="O123" s="11"/>
      <c r="P123" s="11"/>
      <c r="Q123" s="11"/>
      <c r="R123" s="497" t="str">
        <f>Datos!O3</f>
        <v>Improbable (2)</v>
      </c>
      <c r="S123" s="497"/>
      <c r="T123" s="497"/>
      <c r="U123" s="497"/>
      <c r="V123" s="497"/>
      <c r="W123" s="497"/>
      <c r="X123" s="11"/>
      <c r="Y123" s="11"/>
      <c r="Z123" s="11"/>
      <c r="AA123" s="11"/>
      <c r="AB123" s="529">
        <f>AB65</f>
        <v>1</v>
      </c>
      <c r="AC123" s="529"/>
      <c r="AD123" s="529">
        <f>AD65</f>
        <v>2</v>
      </c>
      <c r="AE123" s="529"/>
      <c r="AF123" s="529">
        <f>AF65</f>
        <v>3</v>
      </c>
      <c r="AG123" s="529"/>
      <c r="AH123" s="529">
        <f>AH65</f>
        <v>4</v>
      </c>
      <c r="AI123" s="529"/>
      <c r="AJ123" s="529">
        <f>AJ65</f>
        <v>5</v>
      </c>
      <c r="AK123" s="529"/>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3"/>
      <c r="BK123" s="6" t="s">
        <v>71</v>
      </c>
      <c r="BL123" s="19" t="e">
        <f>IF($AK$12&lt;&gt;"",(INDEX($BK$125:$BN$131,MATCH($BT$62,$BK$125:$BK$131,0),MATCH($AJ$116,$BK$126:$BN$126,0))),"")</f>
        <v>#REF!</v>
      </c>
      <c r="BM123" s="19" t="e">
        <f>INDEX($R$129:$W$133,$BL$123,1)</f>
        <v>#REF!</v>
      </c>
      <c r="BO123" s="6" t="s">
        <v>89</v>
      </c>
      <c r="BP123" s="19" t="e">
        <f>IF($AK$12&lt;&gt;"",(INDEX($BK$125:$BN$131,MATCH($BT$62,$BK$125:$BK$131,0),MATCH($AJ$116,$BK$126:$BN$126,0))),"")</f>
        <v>#REF!</v>
      </c>
      <c r="BQ123" s="19" t="e">
        <f>INDEX($R$129:$W$133,$BP$123+1,1)</f>
        <v>#REF!</v>
      </c>
      <c r="BS123" s="6" t="s">
        <v>71</v>
      </c>
      <c r="BT123" s="19" t="e">
        <f>IF($AK$12="","",IF($AK$12=1,$BP$123,$BL$123))</f>
        <v>#REF!</v>
      </c>
      <c r="BU123" s="19" t="e">
        <f>IF($AK$12="","",IF($AK$12=1,$BQ$123,$BM$123))</f>
        <v>#REF!</v>
      </c>
    </row>
    <row r="124" spans="1:73" ht="28.5" customHeight="1">
      <c r="A124" s="10"/>
      <c r="B124" s="11"/>
      <c r="C124" s="11"/>
      <c r="D124" s="11"/>
      <c r="E124" s="525" t="s">
        <v>77</v>
      </c>
      <c r="F124" s="525"/>
      <c r="G124" s="525"/>
      <c r="H124" s="525"/>
      <c r="I124" s="525"/>
      <c r="J124" s="525"/>
      <c r="K124" s="525"/>
      <c r="L124" s="525"/>
      <c r="M124" s="525"/>
      <c r="N124" s="525"/>
      <c r="O124" s="525"/>
      <c r="P124" s="525"/>
      <c r="Q124" s="11"/>
      <c r="R124" s="497" t="str">
        <f>Datos!O4</f>
        <v>Posible (3)</v>
      </c>
      <c r="S124" s="497"/>
      <c r="T124" s="497"/>
      <c r="U124" s="497"/>
      <c r="V124" s="497"/>
      <c r="W124" s="497"/>
      <c r="X124" s="11"/>
      <c r="Y124" s="11"/>
      <c r="Z124" s="526" t="s">
        <v>49</v>
      </c>
      <c r="AA124" s="511">
        <f>AA66</f>
        <v>1</v>
      </c>
      <c r="AB124" s="520" t="str">
        <f>IF(ISERROR(BL139=TRUE),"",IF(BL139="","",BL139))</f>
        <v/>
      </c>
      <c r="AC124" s="521"/>
      <c r="AD124" s="520" t="str">
        <f>IF(ISERROR(BM139=TRUE),"",IF(BM139="","",BM139))</f>
        <v/>
      </c>
      <c r="AE124" s="521"/>
      <c r="AF124" s="513" t="str">
        <f>IF(ISERROR(BN139=TRUE),"",IF(BN139="","",BN139))</f>
        <v/>
      </c>
      <c r="AG124" s="514"/>
      <c r="AH124" s="503" t="str">
        <f>IF(ISERROR(BO139=TRUE),"",IF(BO139="","",BO139))</f>
        <v/>
      </c>
      <c r="AI124" s="504"/>
      <c r="AJ124" s="507" t="str">
        <f>IF(ISERROR(BP139=TRUE),"",IF(BP139="","",BP139))</f>
        <v/>
      </c>
      <c r="AK124" s="508"/>
      <c r="AL124" s="11"/>
      <c r="AM124" s="11"/>
      <c r="AN124" s="11"/>
      <c r="AO124" s="11"/>
      <c r="AP124" s="435" t="str">
        <f>IF(AK12=Datos!$A$6,"Zona de ubicación de la oportunidad","Zona de ubicación del riesgo")</f>
        <v>Zona de ubicación del riesgo</v>
      </c>
      <c r="AQ124" s="435"/>
      <c r="AR124" s="435"/>
      <c r="AS124" s="435"/>
      <c r="AT124" s="435"/>
      <c r="AU124" s="435"/>
      <c r="AV124" s="435"/>
      <c r="AW124" s="435"/>
      <c r="AX124" s="435"/>
      <c r="AY124" s="435"/>
      <c r="AZ124" s="435"/>
      <c r="BA124" s="435"/>
      <c r="BB124" s="435"/>
      <c r="BC124" s="435"/>
      <c r="BD124" s="435"/>
      <c r="BE124" s="435"/>
      <c r="BF124" s="435"/>
      <c r="BG124" s="13"/>
      <c r="BL124" s="11"/>
      <c r="BM124" s="11"/>
    </row>
    <row r="125" spans="1:73" ht="14.45" customHeight="1">
      <c r="A125" s="10"/>
      <c r="B125" s="11"/>
      <c r="C125" s="11"/>
      <c r="D125" s="11"/>
      <c r="E125" s="11"/>
      <c r="F125" s="11"/>
      <c r="G125" s="11"/>
      <c r="H125" s="11"/>
      <c r="I125" s="11"/>
      <c r="J125" s="26"/>
      <c r="K125" s="27"/>
      <c r="L125" s="27"/>
      <c r="M125" s="27"/>
      <c r="N125" s="27"/>
      <c r="O125" s="27"/>
      <c r="P125" s="28"/>
      <c r="Q125" s="11"/>
      <c r="R125" s="497" t="str">
        <f>Datos!O5</f>
        <v>Probable (4)</v>
      </c>
      <c r="S125" s="497"/>
      <c r="T125" s="497"/>
      <c r="U125" s="497"/>
      <c r="V125" s="497"/>
      <c r="W125" s="497"/>
      <c r="X125" s="11"/>
      <c r="Y125" s="11"/>
      <c r="Z125" s="527"/>
      <c r="AA125" s="511"/>
      <c r="AB125" s="522"/>
      <c r="AC125" s="523"/>
      <c r="AD125" s="522"/>
      <c r="AE125" s="523"/>
      <c r="AF125" s="515"/>
      <c r="AG125" s="516"/>
      <c r="AH125" s="505"/>
      <c r="AI125" s="506"/>
      <c r="AJ125" s="509"/>
      <c r="AK125" s="510"/>
      <c r="AL125" s="11"/>
      <c r="AM125" s="11"/>
      <c r="AN125" s="11"/>
      <c r="AO125" s="11"/>
      <c r="AP125" s="524" t="e">
        <f>IF(OR(J126="",J133=""),"",(INDEX($BK$64:$BP$69,MATCH($BU$122,$BK$64:$BK$69,0),MATCH($BU$123,$BK$64:$BP$64,0))))</f>
        <v>#REF!</v>
      </c>
      <c r="AQ125" s="524"/>
      <c r="AR125" s="524"/>
      <c r="AS125" s="524"/>
      <c r="AT125" s="524"/>
      <c r="AU125" s="524"/>
      <c r="AV125" s="524"/>
      <c r="AW125" s="524"/>
      <c r="AX125" s="524"/>
      <c r="AY125" s="524"/>
      <c r="AZ125" s="524"/>
      <c r="BA125" s="524"/>
      <c r="BB125" s="524"/>
      <c r="BC125" s="524"/>
      <c r="BD125" s="524"/>
      <c r="BE125" s="524"/>
      <c r="BF125" s="524"/>
      <c r="BG125" s="13"/>
      <c r="BK125" s="83"/>
      <c r="BL125" s="517" t="s">
        <v>129</v>
      </c>
      <c r="BM125" s="518"/>
      <c r="BN125" s="519"/>
      <c r="BP125" s="83"/>
      <c r="BQ125" s="517" t="s">
        <v>130</v>
      </c>
      <c r="BR125" s="518"/>
      <c r="BS125" s="519"/>
    </row>
    <row r="126" spans="1:73" ht="28.5" customHeight="1">
      <c r="A126" s="10"/>
      <c r="B126" s="11"/>
      <c r="C126" s="11"/>
      <c r="D126" s="11"/>
      <c r="E126" s="11"/>
      <c r="F126" s="11"/>
      <c r="G126" s="11"/>
      <c r="H126" s="11"/>
      <c r="I126" s="11"/>
      <c r="J126" s="496" t="e">
        <f>IF(J71="","",BU122)</f>
        <v>#REF!</v>
      </c>
      <c r="K126" s="496"/>
      <c r="L126" s="496"/>
      <c r="M126" s="496"/>
      <c r="N126" s="496"/>
      <c r="O126" s="496"/>
      <c r="P126" s="496"/>
      <c r="Q126" s="11"/>
      <c r="R126" s="497" t="str">
        <f>Datos!O6</f>
        <v>Casi seguro (5)</v>
      </c>
      <c r="S126" s="497"/>
      <c r="T126" s="497"/>
      <c r="U126" s="497"/>
      <c r="V126" s="497"/>
      <c r="W126" s="497"/>
      <c r="X126" s="11"/>
      <c r="Y126" s="11"/>
      <c r="Z126" s="527"/>
      <c r="AA126" s="511">
        <f>AA68</f>
        <v>2</v>
      </c>
      <c r="AB126" s="520" t="str">
        <f>IF(ISERROR(BL140=TRUE),"",IF(BL140="","",BL140))</f>
        <v/>
      </c>
      <c r="AC126" s="521"/>
      <c r="AD126" s="520" t="str">
        <f>IF(ISERROR(BM140=TRUE),"",IF(BM140="","",BM140))</f>
        <v/>
      </c>
      <c r="AE126" s="521"/>
      <c r="AF126" s="513" t="str">
        <f>IF(ISERROR(BN140=TRUE),"",IF(BN140="","",BN140))</f>
        <v/>
      </c>
      <c r="AG126" s="514"/>
      <c r="AH126" s="503" t="str">
        <f>IF(ISERROR(BO140=TRUE),"",IF(BO140="","",BO140))</f>
        <v/>
      </c>
      <c r="AI126" s="504"/>
      <c r="AJ126" s="507" t="str">
        <f>IF(ISERROR(BP140=TRUE),"",IF(BP140="","",BP140))</f>
        <v/>
      </c>
      <c r="AK126" s="508"/>
      <c r="AL126" s="11"/>
      <c r="AM126" s="11"/>
      <c r="AN126" s="11"/>
      <c r="AO126" s="11"/>
      <c r="AP126" s="524"/>
      <c r="AQ126" s="524"/>
      <c r="AR126" s="524"/>
      <c r="AS126" s="524"/>
      <c r="AT126" s="524"/>
      <c r="AU126" s="524"/>
      <c r="AV126" s="524"/>
      <c r="AW126" s="524"/>
      <c r="AX126" s="524"/>
      <c r="AY126" s="524"/>
      <c r="AZ126" s="524"/>
      <c r="BA126" s="524"/>
      <c r="BB126" s="524"/>
      <c r="BC126" s="524"/>
      <c r="BD126" s="524"/>
      <c r="BE126" s="524"/>
      <c r="BF126" s="524"/>
      <c r="BG126" s="13"/>
      <c r="BK126" s="84" t="s">
        <v>80</v>
      </c>
      <c r="BL126" s="84">
        <v>0</v>
      </c>
      <c r="BM126" s="84">
        <v>1</v>
      </c>
      <c r="BN126" s="84">
        <v>2</v>
      </c>
      <c r="BO126" s="23"/>
      <c r="BP126" s="84" t="s">
        <v>80</v>
      </c>
      <c r="BQ126" s="84">
        <v>0</v>
      </c>
      <c r="BR126" s="84">
        <v>1</v>
      </c>
      <c r="BS126" s="84">
        <v>2</v>
      </c>
    </row>
    <row r="127" spans="1:73" ht="14.45" customHeight="1">
      <c r="A127" s="10"/>
      <c r="B127" s="11"/>
      <c r="C127" s="11"/>
      <c r="D127" s="11"/>
      <c r="E127" s="11"/>
      <c r="F127" s="11"/>
      <c r="G127" s="11"/>
      <c r="H127" s="11"/>
      <c r="I127" s="11"/>
      <c r="J127" s="29"/>
      <c r="K127" s="30"/>
      <c r="L127" s="30"/>
      <c r="M127" s="30"/>
      <c r="N127" s="30"/>
      <c r="O127" s="30"/>
      <c r="P127" s="31"/>
      <c r="Q127" s="11"/>
      <c r="R127" s="11"/>
      <c r="S127" s="11"/>
      <c r="T127" s="11"/>
      <c r="U127" s="11"/>
      <c r="V127" s="11"/>
      <c r="W127" s="11"/>
      <c r="X127" s="11"/>
      <c r="Y127" s="11"/>
      <c r="Z127" s="527"/>
      <c r="AA127" s="511"/>
      <c r="AB127" s="522"/>
      <c r="AC127" s="523"/>
      <c r="AD127" s="522"/>
      <c r="AE127" s="523"/>
      <c r="AF127" s="515"/>
      <c r="AG127" s="516"/>
      <c r="AH127" s="505"/>
      <c r="AI127" s="506"/>
      <c r="AJ127" s="509"/>
      <c r="AK127" s="510"/>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3"/>
      <c r="BK127" s="84">
        <v>1</v>
      </c>
      <c r="BL127" s="84">
        <v>1</v>
      </c>
      <c r="BM127" s="84">
        <v>1</v>
      </c>
      <c r="BN127" s="84">
        <v>1</v>
      </c>
      <c r="BO127" s="23"/>
      <c r="BP127" s="84">
        <v>1</v>
      </c>
      <c r="BQ127" s="84">
        <v>1</v>
      </c>
      <c r="BR127" s="84">
        <v>2</v>
      </c>
      <c r="BS127" s="84">
        <v>3</v>
      </c>
    </row>
    <row r="128" spans="1:73" ht="14.45" customHeight="1">
      <c r="A128" s="10"/>
      <c r="B128" s="11"/>
      <c r="C128" s="11"/>
      <c r="D128" s="11"/>
      <c r="E128" s="11"/>
      <c r="F128" s="11"/>
      <c r="G128" s="11"/>
      <c r="H128" s="11"/>
      <c r="I128" s="11"/>
      <c r="J128" s="11"/>
      <c r="K128" s="11"/>
      <c r="L128" s="11"/>
      <c r="M128" s="11"/>
      <c r="N128" s="11"/>
      <c r="O128" s="11"/>
      <c r="P128" s="11"/>
      <c r="Q128" s="11"/>
      <c r="R128" s="44"/>
      <c r="S128" s="44"/>
      <c r="T128" s="11"/>
      <c r="U128" s="11"/>
      <c r="V128" s="11"/>
      <c r="W128" s="11"/>
      <c r="X128" s="11"/>
      <c r="Y128" s="11"/>
      <c r="Z128" s="527"/>
      <c r="AA128" s="511">
        <f>AA70</f>
        <v>3</v>
      </c>
      <c r="AB128" s="520" t="str">
        <f>IF(ISERROR(BL141=TRUE),"",IF(BL141="","",BL141))</f>
        <v/>
      </c>
      <c r="AC128" s="521"/>
      <c r="AD128" s="513" t="str">
        <f>IF(ISERROR(BM141=TRUE),"",IF(BM141="","",BM141))</f>
        <v/>
      </c>
      <c r="AE128" s="514"/>
      <c r="AF128" s="503" t="str">
        <f>IF(ISERROR(BN141=TRUE),"",IF(BN141="","",BN141))</f>
        <v/>
      </c>
      <c r="AG128" s="504"/>
      <c r="AH128" s="507" t="str">
        <f>IF(ISERROR(BO141=TRUE),"",IF(BO141="","",BO141))</f>
        <v/>
      </c>
      <c r="AI128" s="508"/>
      <c r="AJ128" s="507" t="str">
        <f>IF(ISERROR(BP141=TRUE),"",IF(BP141="","",BP141))</f>
        <v/>
      </c>
      <c r="AK128" s="508"/>
      <c r="AL128" s="11"/>
      <c r="AM128" s="11"/>
      <c r="AN128" s="11"/>
      <c r="AO128" s="11"/>
      <c r="AP128" s="435" t="s">
        <v>266</v>
      </c>
      <c r="AQ128" s="435"/>
      <c r="AR128" s="435"/>
      <c r="AS128" s="435"/>
      <c r="AT128" s="435"/>
      <c r="AU128" s="435"/>
      <c r="AV128" s="435"/>
      <c r="AW128" s="435"/>
      <c r="AX128" s="435"/>
      <c r="AY128" s="435"/>
      <c r="AZ128" s="435"/>
      <c r="BA128" s="435"/>
      <c r="BB128" s="435"/>
      <c r="BC128" s="435"/>
      <c r="BD128" s="435"/>
      <c r="BE128" s="435"/>
      <c r="BF128" s="435"/>
      <c r="BG128" s="13"/>
      <c r="BK128" s="84">
        <v>2</v>
      </c>
      <c r="BL128" s="84">
        <v>2</v>
      </c>
      <c r="BM128" s="84">
        <v>1</v>
      </c>
      <c r="BN128" s="84">
        <v>1</v>
      </c>
      <c r="BO128" s="23"/>
      <c r="BP128" s="84">
        <v>2</v>
      </c>
      <c r="BQ128" s="84">
        <v>2</v>
      </c>
      <c r="BR128" s="84">
        <v>3</v>
      </c>
      <c r="BS128" s="84">
        <v>4</v>
      </c>
    </row>
    <row r="129" spans="1:71" ht="28.5" customHeight="1">
      <c r="A129" s="10"/>
      <c r="B129" s="11"/>
      <c r="C129" s="11"/>
      <c r="D129" s="11"/>
      <c r="E129" s="11"/>
      <c r="F129" s="11"/>
      <c r="G129" s="11"/>
      <c r="H129" s="11"/>
      <c r="I129" s="11"/>
      <c r="J129" s="11"/>
      <c r="K129" s="11"/>
      <c r="L129" s="11"/>
      <c r="M129" s="11"/>
      <c r="N129" s="11"/>
      <c r="O129" s="11"/>
      <c r="P129" s="11"/>
      <c r="Q129" s="11"/>
      <c r="R129" s="497" t="str">
        <f>IF($AK$12=1,Datos!P2,IF(OR($AK$12=2,$AK$12=3,$AK$12=4),Datos!Q2,IF($AK$12=5,Datos!R2,"")))</f>
        <v>Insignificante (1)</v>
      </c>
      <c r="S129" s="497"/>
      <c r="T129" s="497"/>
      <c r="U129" s="497"/>
      <c r="V129" s="497"/>
      <c r="W129" s="497"/>
      <c r="X129" s="11"/>
      <c r="Y129" s="11"/>
      <c r="Z129" s="527"/>
      <c r="AA129" s="511"/>
      <c r="AB129" s="522"/>
      <c r="AC129" s="523"/>
      <c r="AD129" s="515"/>
      <c r="AE129" s="516"/>
      <c r="AF129" s="505"/>
      <c r="AG129" s="506"/>
      <c r="AH129" s="509"/>
      <c r="AI129" s="510"/>
      <c r="AJ129" s="509"/>
      <c r="AK129" s="510"/>
      <c r="AL129" s="11"/>
      <c r="AM129" s="11"/>
      <c r="AN129" s="11"/>
      <c r="AO129" s="11"/>
      <c r="AP129" s="512"/>
      <c r="AQ129" s="512"/>
      <c r="AR129" s="512"/>
      <c r="AS129" s="512"/>
      <c r="AT129" s="512"/>
      <c r="AU129" s="512"/>
      <c r="AV129" s="512"/>
      <c r="AW129" s="512"/>
      <c r="AX129" s="512"/>
      <c r="AY129" s="512"/>
      <c r="AZ129" s="512"/>
      <c r="BA129" s="512"/>
      <c r="BB129" s="512"/>
      <c r="BC129" s="512"/>
      <c r="BD129" s="512"/>
      <c r="BE129" s="512"/>
      <c r="BF129" s="512"/>
      <c r="BG129" s="13"/>
      <c r="BK129" s="84">
        <v>3</v>
      </c>
      <c r="BL129" s="84">
        <v>3</v>
      </c>
      <c r="BM129" s="84">
        <v>2</v>
      </c>
      <c r="BN129" s="84">
        <v>1</v>
      </c>
      <c r="BO129" s="23"/>
      <c r="BP129" s="84">
        <v>3</v>
      </c>
      <c r="BQ129" s="84">
        <v>3</v>
      </c>
      <c r="BR129" s="84">
        <v>4</v>
      </c>
      <c r="BS129" s="84">
        <v>5</v>
      </c>
    </row>
    <row r="130" spans="1:71" ht="14.45" customHeight="1">
      <c r="A130" s="10"/>
      <c r="B130" s="11"/>
      <c r="C130" s="11"/>
      <c r="D130" s="11"/>
      <c r="E130" s="11"/>
      <c r="F130" s="11"/>
      <c r="G130" s="11"/>
      <c r="H130" s="11"/>
      <c r="I130" s="11"/>
      <c r="J130" s="11"/>
      <c r="K130" s="11"/>
      <c r="L130" s="11"/>
      <c r="M130" s="11"/>
      <c r="N130" s="11"/>
      <c r="O130" s="11"/>
      <c r="P130" s="11"/>
      <c r="Q130" s="11"/>
      <c r="R130" s="497" t="str">
        <f>IF($AK$12=1,Datos!P3,IF(OR($AK$12=2,$AK$12=3,$AK$12=4),Datos!Q3,IF($AK$12=5,Datos!R3,"")))</f>
        <v>Menor (2)</v>
      </c>
      <c r="S130" s="497"/>
      <c r="T130" s="497"/>
      <c r="U130" s="497"/>
      <c r="V130" s="497"/>
      <c r="W130" s="497"/>
      <c r="X130" s="11"/>
      <c r="Y130" s="11"/>
      <c r="Z130" s="527"/>
      <c r="AA130" s="511">
        <f>AA72</f>
        <v>4</v>
      </c>
      <c r="AB130" s="513" t="str">
        <f>IF(ISERROR(BL142=TRUE),"",IF(BL142="","",BL142))</f>
        <v/>
      </c>
      <c r="AC130" s="514"/>
      <c r="AD130" s="503" t="str">
        <f>IF(ISERROR(BM142=TRUE),"",IF(BM142="","",BM142))</f>
        <v/>
      </c>
      <c r="AE130" s="504"/>
      <c r="AF130" s="503" t="str">
        <f>IF(ISERROR(BN142=TRUE),"",IF(BN142="","",BN142))</f>
        <v/>
      </c>
      <c r="AG130" s="504"/>
      <c r="AH130" s="507" t="str">
        <f>IF(ISERROR(BO142=TRUE),"",IF(BO142="","",BO142))</f>
        <v/>
      </c>
      <c r="AI130" s="508"/>
      <c r="AJ130" s="507" t="str">
        <f>IF(ISERROR(BP142=TRUE),"",IF(BP142="","",BP142))</f>
        <v/>
      </c>
      <c r="AK130" s="508"/>
      <c r="AL130" s="11"/>
      <c r="AM130" s="11"/>
      <c r="AN130" s="11"/>
      <c r="AO130" s="11"/>
      <c r="AP130" s="512"/>
      <c r="AQ130" s="512"/>
      <c r="AR130" s="512"/>
      <c r="AS130" s="512"/>
      <c r="AT130" s="512"/>
      <c r="AU130" s="512"/>
      <c r="AV130" s="512"/>
      <c r="AW130" s="512"/>
      <c r="AX130" s="512"/>
      <c r="AY130" s="512"/>
      <c r="AZ130" s="512"/>
      <c r="BA130" s="512"/>
      <c r="BB130" s="512"/>
      <c r="BC130" s="512"/>
      <c r="BD130" s="512"/>
      <c r="BE130" s="512"/>
      <c r="BF130" s="512"/>
      <c r="BG130" s="13"/>
      <c r="BK130" s="84">
        <v>4</v>
      </c>
      <c r="BL130" s="84">
        <v>4</v>
      </c>
      <c r="BM130" s="84">
        <v>3</v>
      </c>
      <c r="BN130" s="84">
        <v>2</v>
      </c>
      <c r="BO130" s="23"/>
      <c r="BP130" s="84">
        <v>4</v>
      </c>
      <c r="BQ130" s="84">
        <v>4</v>
      </c>
      <c r="BR130" s="84">
        <v>5</v>
      </c>
      <c r="BS130" s="84">
        <v>5</v>
      </c>
    </row>
    <row r="131" spans="1:71" ht="28.5" customHeight="1">
      <c r="A131" s="10"/>
      <c r="B131" s="11"/>
      <c r="C131" s="11"/>
      <c r="D131" s="11"/>
      <c r="E131" s="85" t="str">
        <f>IF(AK12=Datos!$A$6,"Nueva escala de impacto-beneficio","Nueva escala de impacto")</f>
        <v>Nueva escala de impacto</v>
      </c>
      <c r="F131" s="85"/>
      <c r="G131" s="45"/>
      <c r="H131" s="45"/>
      <c r="I131" s="45"/>
      <c r="J131" s="45"/>
      <c r="K131" s="45"/>
      <c r="L131" s="45"/>
      <c r="M131" s="45"/>
      <c r="N131" s="45"/>
      <c r="O131" s="45"/>
      <c r="P131" s="45"/>
      <c r="Q131" s="11"/>
      <c r="R131" s="497" t="str">
        <f>IF($AK$12=1,Datos!P4,IF(OR($AK$12=2,$AK$12=3,$AK$12=4),Datos!Q4,IF($AK$12=5,Datos!R4,"")))</f>
        <v>Moderado (3)</v>
      </c>
      <c r="S131" s="497"/>
      <c r="T131" s="497"/>
      <c r="U131" s="497"/>
      <c r="V131" s="497"/>
      <c r="W131" s="497"/>
      <c r="X131" s="11"/>
      <c r="Y131" s="11"/>
      <c r="Z131" s="527"/>
      <c r="AA131" s="511"/>
      <c r="AB131" s="515"/>
      <c r="AC131" s="516"/>
      <c r="AD131" s="505"/>
      <c r="AE131" s="506"/>
      <c r="AF131" s="505"/>
      <c r="AG131" s="506"/>
      <c r="AH131" s="509"/>
      <c r="AI131" s="510"/>
      <c r="AJ131" s="509"/>
      <c r="AK131" s="510"/>
      <c r="AL131" s="11"/>
      <c r="AM131" s="11"/>
      <c r="AN131" s="11"/>
      <c r="AO131" s="11"/>
      <c r="AP131" s="512"/>
      <c r="AQ131" s="512"/>
      <c r="AR131" s="512"/>
      <c r="AS131" s="512"/>
      <c r="AT131" s="512"/>
      <c r="AU131" s="512"/>
      <c r="AV131" s="512"/>
      <c r="AW131" s="512"/>
      <c r="AX131" s="512"/>
      <c r="AY131" s="512"/>
      <c r="AZ131" s="512"/>
      <c r="BA131" s="512"/>
      <c r="BB131" s="512"/>
      <c r="BC131" s="512"/>
      <c r="BD131" s="512"/>
      <c r="BE131" s="512"/>
      <c r="BF131" s="512"/>
      <c r="BG131" s="13"/>
      <c r="BK131" s="84">
        <v>5</v>
      </c>
      <c r="BL131" s="84">
        <v>5</v>
      </c>
      <c r="BM131" s="84">
        <v>4</v>
      </c>
      <c r="BN131" s="84">
        <v>3</v>
      </c>
      <c r="BO131" s="23"/>
      <c r="BP131" s="84">
        <v>5</v>
      </c>
      <c r="BQ131" s="84">
        <v>5</v>
      </c>
      <c r="BR131" s="84">
        <v>5</v>
      </c>
      <c r="BS131" s="84">
        <v>5</v>
      </c>
    </row>
    <row r="132" spans="1:71" ht="14.45" customHeight="1">
      <c r="A132" s="10"/>
      <c r="B132" s="11"/>
      <c r="C132" s="11"/>
      <c r="D132" s="11"/>
      <c r="E132" s="11"/>
      <c r="F132" s="11"/>
      <c r="G132" s="11"/>
      <c r="H132" s="11"/>
      <c r="I132" s="11"/>
      <c r="J132" s="46"/>
      <c r="K132" s="47"/>
      <c r="L132" s="47"/>
      <c r="M132" s="47"/>
      <c r="N132" s="47"/>
      <c r="O132" s="47"/>
      <c r="P132" s="48"/>
      <c r="Q132" s="49"/>
      <c r="R132" s="497" t="str">
        <f>IF($AK$12=1,Datos!P5,IF(OR($AK$12=2,$AK$12=3,$AK$12=4),Datos!Q5,IF($AK$12=5,Datos!R5,"")))</f>
        <v>Mayor (4)</v>
      </c>
      <c r="S132" s="497"/>
      <c r="T132" s="497"/>
      <c r="U132" s="497"/>
      <c r="V132" s="497"/>
      <c r="W132" s="497"/>
      <c r="X132" s="11"/>
      <c r="Y132" s="11"/>
      <c r="Z132" s="527"/>
      <c r="AA132" s="511">
        <f>AA74</f>
        <v>5</v>
      </c>
      <c r="AB132" s="503" t="str">
        <f>IF(ISERROR(BL143=TRUE),"",IF(BL143="","",BL143))</f>
        <v/>
      </c>
      <c r="AC132" s="504"/>
      <c r="AD132" s="503" t="str">
        <f>IF(ISERROR(BM143=TRUE),"",IF(BM143="","",BM143))</f>
        <v/>
      </c>
      <c r="AE132" s="504"/>
      <c r="AF132" s="507" t="str">
        <f>IF(ISERROR(BN143=TRUE),"",IF(BN143="","",BN143))</f>
        <v/>
      </c>
      <c r="AG132" s="508"/>
      <c r="AH132" s="507" t="str">
        <f>IF(ISERROR(BO143=TRUE),"",IF(BO143="","",BO143))</f>
        <v/>
      </c>
      <c r="AI132" s="508"/>
      <c r="AJ132" s="507" t="str">
        <f>IF(ISERROR(BP143=TRUE),"",IF(BP143="","",BP143))</f>
        <v/>
      </c>
      <c r="AK132" s="508"/>
      <c r="AL132" s="11"/>
      <c r="AM132" s="11"/>
      <c r="AN132" s="11"/>
      <c r="AO132" s="11"/>
      <c r="AP132" s="512"/>
      <c r="AQ132" s="512"/>
      <c r="AR132" s="512"/>
      <c r="AS132" s="512"/>
      <c r="AT132" s="512"/>
      <c r="AU132" s="512"/>
      <c r="AV132" s="512"/>
      <c r="AW132" s="512"/>
      <c r="AX132" s="512"/>
      <c r="AY132" s="512"/>
      <c r="AZ132" s="512"/>
      <c r="BA132" s="512"/>
      <c r="BB132" s="512"/>
      <c r="BC132" s="512"/>
      <c r="BD132" s="512"/>
      <c r="BE132" s="512"/>
      <c r="BF132" s="512"/>
      <c r="BG132" s="13"/>
      <c r="BK132" s="6" t="s">
        <v>72</v>
      </c>
      <c r="BL132" s="74" t="e">
        <f>IF($AK$12="","",IF($AK$12&lt;&gt;Datos!A6,(INDEX($BK$125:$BN$131,MATCH($BT$61,$BK$125:$BK$131,0),MATCH($Z$116,$BK$126:$BN$126,0)))))</f>
        <v>#REF!</v>
      </c>
      <c r="BP132" s="6" t="s">
        <v>72</v>
      </c>
      <c r="BQ132" s="50" t="b">
        <f>IF($AK$12="","",IF($AK$12=Datos!A6,(INDEX(BP125:BS131,MATCH($BT$61,BP125:BP131,0),MATCH($Z$116,BP126:BS126,0)))))</f>
        <v>0</v>
      </c>
    </row>
    <row r="133" spans="1:71" ht="28.5" customHeight="1">
      <c r="A133" s="10"/>
      <c r="B133" s="11"/>
      <c r="C133" s="11"/>
      <c r="D133" s="11"/>
      <c r="E133" s="11"/>
      <c r="F133" s="11"/>
      <c r="G133" s="11"/>
      <c r="H133" s="11"/>
      <c r="I133" s="11"/>
      <c r="J133" s="496" t="e">
        <f>IF(J78="","",BU123)</f>
        <v>#REF!</v>
      </c>
      <c r="K133" s="496"/>
      <c r="L133" s="496"/>
      <c r="M133" s="496"/>
      <c r="N133" s="496"/>
      <c r="O133" s="496"/>
      <c r="P133" s="496"/>
      <c r="Q133" s="11"/>
      <c r="R133" s="497" t="str">
        <f>IF($AK$12=1,Datos!P6,IF(OR($AK$12=2,$AK$12=3,$AK$12=4),Datos!Q6,IF($AK$12=5,Datos!R6,"")))</f>
        <v>Catastrófico (5)</v>
      </c>
      <c r="S133" s="497"/>
      <c r="T133" s="497"/>
      <c r="U133" s="497"/>
      <c r="V133" s="497"/>
      <c r="W133" s="497"/>
      <c r="X133" s="11"/>
      <c r="Y133" s="11"/>
      <c r="Z133" s="528"/>
      <c r="AA133" s="511"/>
      <c r="AB133" s="505"/>
      <c r="AC133" s="506"/>
      <c r="AD133" s="505"/>
      <c r="AE133" s="506"/>
      <c r="AF133" s="509"/>
      <c r="AG133" s="510"/>
      <c r="AH133" s="509"/>
      <c r="AI133" s="510"/>
      <c r="AJ133" s="509"/>
      <c r="AK133" s="510"/>
      <c r="AL133" s="11"/>
      <c r="AM133" s="11"/>
      <c r="AN133" s="11"/>
      <c r="AO133" s="11"/>
      <c r="AP133" s="512"/>
      <c r="AQ133" s="512"/>
      <c r="AR133" s="512"/>
      <c r="AS133" s="512"/>
      <c r="AT133" s="512"/>
      <c r="AU133" s="512"/>
      <c r="AV133" s="512"/>
      <c r="AW133" s="512"/>
      <c r="AX133" s="512"/>
      <c r="AY133" s="512"/>
      <c r="AZ133" s="512"/>
      <c r="BA133" s="512"/>
      <c r="BB133" s="512"/>
      <c r="BC133" s="512"/>
      <c r="BD133" s="512"/>
      <c r="BE133" s="512"/>
      <c r="BF133" s="512"/>
      <c r="BG133" s="13"/>
      <c r="BK133" s="6" t="s">
        <v>71</v>
      </c>
      <c r="BL133" s="19" t="e">
        <f>IF($AK$12="","",IF($AK$12&lt;&gt;Datos!A6,(INDEX($BK$125:$BN$131,MATCH($BT$62,$BK$125:$BK$131,0),MATCH($AJ$116,$BK$126:$BN$126,0)))))</f>
        <v>#REF!</v>
      </c>
      <c r="BP133" s="6" t="s">
        <v>71</v>
      </c>
      <c r="BQ133" s="50" t="b">
        <f>IF($AK$12="","",IF($AK$12=Datos!A6,(INDEX(BP125:BS131,MATCH($BT$62,BP125:BP131,0),MATCH($AJ$116,BP126:BS126,0)))))</f>
        <v>0</v>
      </c>
    </row>
    <row r="134" spans="1:71" ht="15" customHeight="1">
      <c r="A134" s="10"/>
      <c r="B134" s="11"/>
      <c r="C134" s="11"/>
      <c r="D134" s="11"/>
      <c r="E134" s="11"/>
      <c r="F134" s="11"/>
      <c r="G134" s="11"/>
      <c r="H134" s="11"/>
      <c r="I134" s="11"/>
      <c r="J134" s="29"/>
      <c r="K134" s="30"/>
      <c r="L134" s="30"/>
      <c r="M134" s="30"/>
      <c r="N134" s="30"/>
      <c r="O134" s="30"/>
      <c r="P134" s="31"/>
      <c r="Q134" s="11"/>
      <c r="R134" s="11"/>
      <c r="S134" s="11"/>
      <c r="T134" s="11"/>
      <c r="U134" s="11"/>
      <c r="V134" s="11"/>
      <c r="W134" s="11"/>
      <c r="X134" s="11"/>
      <c r="Y134" s="11"/>
      <c r="Z134" s="33"/>
      <c r="AA134" s="11"/>
      <c r="AB134" s="11"/>
      <c r="AC134" s="11"/>
      <c r="AD134" s="11"/>
      <c r="AE134" s="11"/>
      <c r="AF134" s="11"/>
      <c r="AG134" s="11"/>
      <c r="AH134" s="11"/>
      <c r="AI134" s="11"/>
      <c r="AJ134" s="11"/>
      <c r="AK134" s="11"/>
      <c r="AL134" s="11"/>
      <c r="AM134" s="11"/>
      <c r="AN134" s="11"/>
      <c r="AO134" s="11"/>
      <c r="AP134" s="120"/>
      <c r="AQ134" s="120"/>
      <c r="AR134" s="120"/>
      <c r="AS134" s="120"/>
      <c r="AT134" s="120"/>
      <c r="AU134" s="120"/>
      <c r="AV134" s="120"/>
      <c r="AW134" s="120"/>
      <c r="AX134" s="120"/>
      <c r="AY134" s="120"/>
      <c r="AZ134" s="120"/>
      <c r="BA134" s="120"/>
      <c r="BB134" s="120"/>
      <c r="BC134" s="11"/>
      <c r="BD134" s="11"/>
      <c r="BE134" s="11"/>
      <c r="BF134" s="11"/>
      <c r="BG134" s="13"/>
    </row>
    <row r="135" spans="1:71" ht="15" hidden="1" customHeight="1">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20"/>
      <c r="AQ135" s="120"/>
      <c r="AR135" s="120"/>
      <c r="AS135" s="120"/>
      <c r="AT135" s="120"/>
      <c r="AU135" s="120"/>
      <c r="AV135" s="120"/>
      <c r="AW135" s="120"/>
      <c r="AX135" s="120"/>
      <c r="AY135" s="120"/>
      <c r="AZ135" s="120"/>
      <c r="BA135" s="120"/>
      <c r="BB135" s="120"/>
      <c r="BC135" s="11"/>
      <c r="BD135" s="11"/>
      <c r="BE135" s="11"/>
      <c r="BF135" s="11"/>
      <c r="BG135" s="13"/>
    </row>
    <row r="136" spans="1:71" ht="15" hidden="1" customHeight="1">
      <c r="A136" s="1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34"/>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3"/>
    </row>
    <row r="137" spans="1:71" ht="15" hidden="1" customHeight="1">
      <c r="A137" s="10"/>
      <c r="B137" s="11"/>
      <c r="C137" s="11"/>
      <c r="D137" s="11"/>
      <c r="E137" s="11"/>
      <c r="F137" s="11"/>
      <c r="G137" s="11"/>
      <c r="H137" s="11"/>
      <c r="I137" s="11"/>
      <c r="J137" s="46"/>
      <c r="K137" s="47"/>
      <c r="L137" s="47"/>
      <c r="M137" s="47"/>
      <c r="N137" s="47"/>
      <c r="O137" s="47"/>
      <c r="P137" s="48"/>
      <c r="Q137" s="11"/>
      <c r="R137" s="11"/>
      <c r="S137" s="11"/>
      <c r="T137" s="11"/>
      <c r="U137" s="11"/>
      <c r="V137" s="11"/>
      <c r="W137" s="11"/>
      <c r="X137" s="11"/>
      <c r="Y137" s="11"/>
      <c r="Z137" s="34"/>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3"/>
    </row>
    <row r="138" spans="1:71" ht="15" customHeight="1">
      <c r="A138" s="1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34"/>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3"/>
      <c r="BL138" s="6" t="s">
        <v>145</v>
      </c>
    </row>
    <row r="139" spans="1:71" ht="15" customHeight="1" thickBot="1">
      <c r="A139" s="35"/>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7"/>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8"/>
      <c r="BK139" s="6">
        <f>AA124</f>
        <v>1</v>
      </c>
      <c r="BL139" s="19" t="e">
        <f>IF(AK12="","",IF(AND(BK65=$BU$122,$BL$64=$BU$123),"X",""))</f>
        <v>#REF!</v>
      </c>
      <c r="BM139" s="19" t="e">
        <f>IF(AK12="","",IF(AND(BK65=$BU$122,$BM$64=$BU$123),"X",""))</f>
        <v>#REF!</v>
      </c>
      <c r="BN139" s="19" t="e">
        <f>IF(AK12="","",IF(AND(BK65=$BU$122,$BN$64=$BU$123),"X",""))</f>
        <v>#REF!</v>
      </c>
      <c r="BO139" s="19" t="e">
        <f>IF(AK12="","",IF(AND(BK65=$BU$122,$BO$64=$BU$123),"X",""))</f>
        <v>#REF!</v>
      </c>
      <c r="BP139" s="19" t="e">
        <f>IF(AK12="","",IF(AND(BK65=$BU$122,$BP$64=$BU$123),"X",""))</f>
        <v>#REF!</v>
      </c>
    </row>
    <row r="140" spans="1:71" ht="32.25" customHeight="1" thickBot="1">
      <c r="A140" s="498" t="str">
        <f>IF(AK12=Datos!$A$6,"TRATAMIENTO DE LA OPORTUNIDAD","TRATAMIENTO DEL RIESGO")</f>
        <v>TRATAMIENTO DEL RIESGO</v>
      </c>
      <c r="B140" s="499"/>
      <c r="C140" s="499"/>
      <c r="D140" s="499"/>
      <c r="E140" s="499"/>
      <c r="F140" s="499"/>
      <c r="G140" s="499"/>
      <c r="H140" s="499"/>
      <c r="I140" s="499"/>
      <c r="J140" s="500"/>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8"/>
      <c r="BG140" s="13"/>
      <c r="BK140" s="6">
        <f>AA126</f>
        <v>2</v>
      </c>
      <c r="BL140" s="19" t="e">
        <f>IF(AK12="","",IF(AND(BK66=$BU$122,$BL$64=$BU$123),"X",""))</f>
        <v>#REF!</v>
      </c>
      <c r="BM140" s="19" t="e">
        <f>IF(AK12="","",IF(AND(BK66=$BU$122,$BM$64=$BU$123),"X",""))</f>
        <v>#REF!</v>
      </c>
      <c r="BN140" s="19" t="e">
        <f>IF(AK12="","",IF(AND(BK66=$BU$122,$BN$64=$BU$123),"X",""))</f>
        <v>#REF!</v>
      </c>
      <c r="BO140" s="19" t="e">
        <f>IF(AK12="","",IF(AND(BK66=$BU$122,$BO$64=$BU$123),"X",""))</f>
        <v>#REF!</v>
      </c>
      <c r="BP140" s="19" t="e">
        <f>IF(AK12="","",IF(AND(BK66=$BU$122,$BP$64=$BU$123),"X",""))</f>
        <v>#REF!</v>
      </c>
    </row>
    <row r="141" spans="1:71" ht="14.45" customHeight="1">
      <c r="A141" s="51"/>
      <c r="B141" s="52"/>
      <c r="C141" s="52"/>
      <c r="D141" s="53"/>
      <c r="E141" s="53"/>
      <c r="F141" s="53"/>
      <c r="G141" s="53"/>
      <c r="H141" s="53"/>
      <c r="I141" s="53"/>
      <c r="J141" s="53"/>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3"/>
      <c r="BK141" s="6">
        <f>AA128</f>
        <v>3</v>
      </c>
      <c r="BL141" s="19" t="e">
        <f>IF(AK12="","",IF(AND(BK67=$BU$122,$BL$64=$BU$123),"X",""))</f>
        <v>#REF!</v>
      </c>
      <c r="BM141" s="19" t="e">
        <f>IF(AK12="","",IF(AND(BK67=$BU$122,$BM$64=$BU$123),"X",""))</f>
        <v>#REF!</v>
      </c>
      <c r="BN141" s="19" t="e">
        <f>IF(AK12="","",IF(AND(BK67=$BU$122,$BN$64=$BU$123),"X",""))</f>
        <v>#REF!</v>
      </c>
      <c r="BO141" s="19" t="e">
        <f>IF(AK12="","",IF(AND(BK67=$BU$122,$BO$64=$BU$123),"X",""))</f>
        <v>#REF!</v>
      </c>
      <c r="BP141" s="19" t="e">
        <f>IF(AK12="","",IF(AND(BK67=$BU$122,$BP$64=$BU$123),"X",""))</f>
        <v>#REF!</v>
      </c>
    </row>
    <row r="142" spans="1:71" ht="15.75" thickBot="1">
      <c r="A142" s="10"/>
      <c r="B142" s="11"/>
      <c r="C142" s="11"/>
      <c r="D142" s="26"/>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8"/>
      <c r="BG142" s="13"/>
      <c r="BK142" s="6">
        <f>AA130</f>
        <v>4</v>
      </c>
      <c r="BL142" s="19" t="e">
        <f>IF(AK12="","",IF(AND(BK68=$BU$122,$BL$64=$BU$123),"X",""))</f>
        <v>#REF!</v>
      </c>
      <c r="BM142" s="19" t="e">
        <f>IF(AK12="","",IF(AND(BK68=$BU$122,$BM$64=$BU$123),"X",""))</f>
        <v>#REF!</v>
      </c>
      <c r="BN142" s="19" t="e">
        <f>IF(AK12="","",IF(AND(BK68=$BU$122,$BN$64=$BU$123),"X",""))</f>
        <v>#REF!</v>
      </c>
      <c r="BO142" s="32" t="e">
        <f>IF(AK12="","",IF(AND(BK68=$BU$122,$BO$64=$BU$123),"X",""))</f>
        <v>#REF!</v>
      </c>
      <c r="BP142" s="19" t="e">
        <f>IF(AK12="","",IF(AND(BK68=$BU$122,$BP$64=$BU$123),"X",""))</f>
        <v>#REF!</v>
      </c>
    </row>
    <row r="143" spans="1:71" ht="15" customHeight="1">
      <c r="A143" s="10"/>
      <c r="B143" s="11"/>
      <c r="C143" s="11"/>
      <c r="D143" s="23"/>
      <c r="E143" s="11"/>
      <c r="F143" s="12"/>
      <c r="G143" s="491" t="str">
        <f>IF(AK12=Datos!$A$6,"Manejo de la oportunidad:","Manejo del riesgo:")</f>
        <v>Manejo del riesgo:</v>
      </c>
      <c r="H143" s="491"/>
      <c r="I143" s="491"/>
      <c r="J143" s="491"/>
      <c r="K143" s="491"/>
      <c r="L143" s="11"/>
      <c r="M143" s="11"/>
      <c r="N143" s="11"/>
      <c r="O143" s="11"/>
      <c r="P143" s="11"/>
      <c r="Q143" s="11"/>
      <c r="R143" s="11"/>
      <c r="S143" s="54"/>
      <c r="T143" s="55"/>
      <c r="U143" s="55"/>
      <c r="V143" s="55"/>
      <c r="W143" s="56"/>
      <c r="X143" s="11"/>
      <c r="Y143" s="11"/>
      <c r="Z143" s="11"/>
      <c r="AA143" s="11"/>
      <c r="AB143" s="11"/>
      <c r="AC143" s="11"/>
      <c r="AD143" s="11"/>
      <c r="AE143" s="11"/>
      <c r="AF143" s="11"/>
      <c r="AG143" s="11"/>
      <c r="AH143" s="11"/>
      <c r="AI143" s="11"/>
      <c r="AJ143" s="11"/>
      <c r="AK143" s="11"/>
      <c r="AL143" s="54"/>
      <c r="AM143" s="55"/>
      <c r="AN143" s="55"/>
      <c r="AO143" s="55"/>
      <c r="AP143" s="55"/>
      <c r="AQ143" s="55"/>
      <c r="AR143" s="56"/>
      <c r="AS143" s="11"/>
      <c r="AT143" s="11"/>
      <c r="AU143" s="11"/>
      <c r="AV143" s="11"/>
      <c r="AW143" s="11"/>
      <c r="AX143" s="11"/>
      <c r="AY143" s="11"/>
      <c r="AZ143" s="11"/>
      <c r="BA143" s="11"/>
      <c r="BB143" s="11"/>
      <c r="BC143" s="11"/>
      <c r="BD143" s="11"/>
      <c r="BE143" s="11"/>
      <c r="BF143" s="24"/>
      <c r="BG143" s="13"/>
      <c r="BK143" s="6">
        <f>AA132</f>
        <v>5</v>
      </c>
      <c r="BL143" s="19" t="e">
        <f>IF(AK12="","",IF(AND(BK69=$BU$122,$BL$64=$BU$123),"X",""))</f>
        <v>#REF!</v>
      </c>
      <c r="BM143" s="19" t="e">
        <f>IF(AK12="","",IF(AND(BK69=$BU$122,$BM$64=$BU$123),"X",""))</f>
        <v>#REF!</v>
      </c>
      <c r="BN143" s="19" t="e">
        <f>IF(AK12="","",IF(AND(BK69=$BU$122,$BN$64=$BU$123),"X",""))</f>
        <v>#REF!</v>
      </c>
      <c r="BO143" s="19" t="e">
        <f>IF(AK12="","",IF(AND(BK69=$BU$122,$BO$64=$BU$123),"X",""))</f>
        <v>#REF!</v>
      </c>
      <c r="BP143" s="19" t="e">
        <f>IF(AK12="","",IF(AND(BK69=$BU$122,$BP$64=$BU$123),"X",""))</f>
        <v>#REF!</v>
      </c>
    </row>
    <row r="144" spans="1:71" ht="21.95" customHeight="1">
      <c r="A144" s="10"/>
      <c r="B144" s="11"/>
      <c r="C144" s="11"/>
      <c r="D144" s="57"/>
      <c r="E144" s="12"/>
      <c r="F144" s="12"/>
      <c r="G144" s="491"/>
      <c r="H144" s="491"/>
      <c r="I144" s="491"/>
      <c r="J144" s="491"/>
      <c r="K144" s="491"/>
      <c r="L144" s="11"/>
      <c r="M144" s="11"/>
      <c r="N144" s="11"/>
      <c r="O144" s="11"/>
      <c r="P144" s="11"/>
      <c r="Q144" s="11"/>
      <c r="R144" s="11"/>
      <c r="S144" s="58"/>
      <c r="T144" s="501" t="s">
        <v>84</v>
      </c>
      <c r="U144" s="502"/>
      <c r="V144" s="490" t="str">
        <f>IF(AK12=Datos!$A$6,"Fortalecer","Reducir")</f>
        <v>Reducir</v>
      </c>
      <c r="W144" s="492"/>
      <c r="X144" s="11"/>
      <c r="Y144" s="11"/>
      <c r="Z144" s="11"/>
      <c r="AA144" s="11"/>
      <c r="AB144" s="11"/>
      <c r="AC144" s="11"/>
      <c r="AD144" s="11"/>
      <c r="AE144" s="11"/>
      <c r="AF144" s="11"/>
      <c r="AG144" s="11"/>
      <c r="AH144" s="11"/>
      <c r="AI144" s="11"/>
      <c r="AJ144" s="11"/>
      <c r="AK144" s="11"/>
      <c r="AL144" s="58"/>
      <c r="AM144" s="489"/>
      <c r="AN144" s="489"/>
      <c r="AO144" s="490" t="str">
        <f>IF(AK12=Datos!$A$6,"Aceptar","Aceptar")</f>
        <v>Aceptar</v>
      </c>
      <c r="AP144" s="491"/>
      <c r="AQ144" s="491"/>
      <c r="AR144" s="492"/>
      <c r="AS144" s="11"/>
      <c r="AT144" s="11"/>
      <c r="AU144" s="11"/>
      <c r="AV144" s="11"/>
      <c r="AW144" s="11"/>
      <c r="AX144" s="11"/>
      <c r="AY144" s="11"/>
      <c r="AZ144" s="11"/>
      <c r="BA144" s="11"/>
      <c r="BB144" s="11"/>
      <c r="BC144" s="11"/>
      <c r="BD144" s="11"/>
      <c r="BE144" s="11"/>
      <c r="BF144" s="24"/>
      <c r="BG144" s="13"/>
      <c r="BL144" s="6">
        <v>1</v>
      </c>
      <c r="BM144" s="6">
        <v>2</v>
      </c>
      <c r="BN144" s="6">
        <v>3</v>
      </c>
      <c r="BO144" s="6">
        <v>4</v>
      </c>
      <c r="BP144" s="6">
        <v>5</v>
      </c>
    </row>
    <row r="145" spans="1:59" ht="24" customHeight="1" thickBot="1">
      <c r="A145" s="10"/>
      <c r="B145" s="11"/>
      <c r="C145" s="11"/>
      <c r="D145" s="23"/>
      <c r="E145" s="12"/>
      <c r="F145" s="12"/>
      <c r="G145" s="491"/>
      <c r="H145" s="491"/>
      <c r="I145" s="491"/>
      <c r="J145" s="491"/>
      <c r="K145" s="491"/>
      <c r="L145" s="11"/>
      <c r="M145" s="11"/>
      <c r="N145" s="11"/>
      <c r="O145" s="11"/>
      <c r="P145" s="11"/>
      <c r="Q145" s="11"/>
      <c r="R145" s="11"/>
      <c r="S145" s="59"/>
      <c r="T145" s="60"/>
      <c r="U145" s="60"/>
      <c r="V145" s="60"/>
      <c r="W145" s="61"/>
      <c r="X145" s="11"/>
      <c r="Y145" s="11"/>
      <c r="Z145" s="11"/>
      <c r="AA145" s="11"/>
      <c r="AB145" s="11"/>
      <c r="AC145" s="11"/>
      <c r="AD145" s="11"/>
      <c r="AE145" s="11"/>
      <c r="AF145" s="11"/>
      <c r="AG145" s="11"/>
      <c r="AH145" s="11"/>
      <c r="AI145" s="11"/>
      <c r="AJ145" s="11"/>
      <c r="AK145" s="11"/>
      <c r="AL145" s="59"/>
      <c r="AM145" s="60"/>
      <c r="AN145" s="60"/>
      <c r="AO145" s="60"/>
      <c r="AP145" s="60"/>
      <c r="AQ145" s="60"/>
      <c r="AR145" s="61"/>
      <c r="AS145" s="11"/>
      <c r="AT145" s="11"/>
      <c r="AU145" s="11"/>
      <c r="AV145" s="11"/>
      <c r="AW145" s="11"/>
      <c r="AX145" s="11"/>
      <c r="AY145" s="11"/>
      <c r="AZ145" s="11"/>
      <c r="BA145" s="11"/>
      <c r="BB145" s="11"/>
      <c r="BC145" s="11"/>
      <c r="BD145" s="11"/>
      <c r="BE145" s="11"/>
      <c r="BF145" s="24"/>
      <c r="BG145" s="13"/>
    </row>
    <row r="146" spans="1:59" ht="15.75" customHeight="1">
      <c r="A146" s="10"/>
      <c r="B146" s="11"/>
      <c r="C146" s="11"/>
      <c r="D146" s="29"/>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1"/>
      <c r="BG146" s="13"/>
    </row>
    <row r="147" spans="1:59" ht="21.95" customHeight="1">
      <c r="A147" s="1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3"/>
    </row>
    <row r="148" spans="1:59" ht="90.6" customHeight="1">
      <c r="A148" s="10"/>
      <c r="B148" s="11"/>
      <c r="C148" s="11"/>
      <c r="D148" s="491" t="s">
        <v>294</v>
      </c>
      <c r="E148" s="491"/>
      <c r="F148" s="491"/>
      <c r="G148" s="491"/>
      <c r="H148" s="491"/>
      <c r="I148" s="491"/>
      <c r="J148" s="491"/>
      <c r="K148" s="11"/>
      <c r="L148" s="493" t="s">
        <v>295</v>
      </c>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c r="AN148" s="493"/>
      <c r="AO148" s="493"/>
      <c r="AP148" s="493"/>
      <c r="AQ148" s="493"/>
      <c r="AR148" s="493"/>
      <c r="AS148" s="493"/>
      <c r="AT148" s="493"/>
      <c r="AU148" s="493"/>
      <c r="AV148" s="493"/>
      <c r="AW148" s="493"/>
      <c r="AX148" s="493"/>
      <c r="AY148" s="493"/>
      <c r="AZ148" s="493"/>
      <c r="BA148" s="493"/>
      <c r="BB148" s="493"/>
      <c r="BC148" s="493"/>
      <c r="BD148" s="493"/>
      <c r="BE148" s="493"/>
      <c r="BF148" s="493"/>
      <c r="BG148" s="13"/>
    </row>
    <row r="149" spans="1:59" ht="29.45" customHeight="1">
      <c r="A149" s="10"/>
      <c r="B149" s="11"/>
      <c r="C149" s="11"/>
      <c r="D149" s="491"/>
      <c r="E149" s="491"/>
      <c r="F149" s="491"/>
      <c r="G149" s="491"/>
      <c r="H149" s="491"/>
      <c r="I149" s="491"/>
      <c r="J149" s="491"/>
      <c r="K149" s="11"/>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R149" s="493"/>
      <c r="AS149" s="493"/>
      <c r="AT149" s="493"/>
      <c r="AU149" s="493"/>
      <c r="AV149" s="493"/>
      <c r="AW149" s="493"/>
      <c r="AX149" s="493"/>
      <c r="AY149" s="493"/>
      <c r="AZ149" s="493"/>
      <c r="BA149" s="493"/>
      <c r="BB149" s="493"/>
      <c r="BC149" s="493"/>
      <c r="BD149" s="493"/>
      <c r="BE149" s="493"/>
      <c r="BF149" s="493"/>
      <c r="BG149" s="13"/>
    </row>
    <row r="150" spans="1:59" ht="15.95" customHeight="1">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3"/>
    </row>
    <row r="151" spans="1:59" ht="31.9" customHeight="1">
      <c r="A151" s="10"/>
      <c r="B151" s="11"/>
      <c r="C151" s="11"/>
      <c r="D151" s="460" t="s">
        <v>287</v>
      </c>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0"/>
      <c r="AA151" s="460"/>
      <c r="AB151" s="460"/>
      <c r="AC151" s="460"/>
      <c r="AD151" s="460"/>
      <c r="AE151" s="460"/>
      <c r="AF151" s="460"/>
      <c r="AG151" s="460"/>
      <c r="AH151" s="460"/>
      <c r="AI151" s="460"/>
      <c r="AJ151" s="460"/>
      <c r="AK151" s="460"/>
      <c r="AL151" s="460"/>
      <c r="AM151" s="460"/>
      <c r="AN151" s="460"/>
      <c r="AO151" s="460"/>
      <c r="AP151" s="460"/>
      <c r="AQ151" s="460"/>
      <c r="AR151" s="460"/>
      <c r="AS151" s="460"/>
      <c r="AT151" s="460"/>
      <c r="AU151" s="460"/>
      <c r="AV151" s="460"/>
      <c r="AW151" s="460"/>
      <c r="AX151" s="460"/>
      <c r="AY151" s="460"/>
      <c r="AZ151" s="460"/>
      <c r="BA151" s="460"/>
      <c r="BB151" s="460"/>
      <c r="BC151" s="460"/>
      <c r="BD151" s="460"/>
      <c r="BE151" s="460"/>
      <c r="BF151" s="460"/>
      <c r="BG151" s="461"/>
    </row>
    <row r="152" spans="1:59" ht="20.100000000000001" customHeight="1">
      <c r="A152" s="10"/>
      <c r="B152" s="11"/>
      <c r="C152" s="11"/>
      <c r="D152" s="494" t="s">
        <v>274</v>
      </c>
      <c r="E152" s="494"/>
      <c r="F152" s="494"/>
      <c r="G152" s="494"/>
      <c r="H152" s="494"/>
      <c r="I152" s="494"/>
      <c r="J152" s="494"/>
      <c r="K152" s="494"/>
      <c r="L152" s="494"/>
      <c r="M152" s="494"/>
      <c r="N152" s="494"/>
      <c r="O152" s="494"/>
      <c r="P152" s="494"/>
      <c r="Q152" s="494"/>
      <c r="R152" s="494"/>
      <c r="S152" s="494"/>
      <c r="T152" s="494"/>
      <c r="U152" s="494"/>
      <c r="V152" s="463" t="s">
        <v>283</v>
      </c>
      <c r="W152" s="463"/>
      <c r="X152" s="463"/>
      <c r="Y152" s="463"/>
      <c r="Z152" s="463"/>
      <c r="AA152" s="463"/>
      <c r="AB152" s="463"/>
      <c r="AC152" s="463"/>
      <c r="AD152" s="463"/>
      <c r="AE152" s="463"/>
      <c r="AF152" s="463"/>
      <c r="AG152" s="463"/>
      <c r="AH152" s="463"/>
      <c r="AI152" s="463"/>
      <c r="AJ152" s="463"/>
      <c r="AK152" s="463"/>
      <c r="AL152" s="463"/>
      <c r="AM152" s="463"/>
      <c r="AN152" s="463"/>
      <c r="AO152" s="463"/>
      <c r="AP152" s="463"/>
      <c r="AQ152" s="463"/>
      <c r="AR152" s="463"/>
      <c r="AS152" s="463"/>
      <c r="AT152" s="463"/>
      <c r="AU152" s="463"/>
      <c r="AV152" s="463"/>
      <c r="AW152" s="463"/>
      <c r="AX152" s="463"/>
      <c r="AY152" s="463"/>
      <c r="AZ152" s="463"/>
      <c r="BA152" s="463"/>
      <c r="BB152" s="463"/>
      <c r="BC152" s="463"/>
      <c r="BD152" s="463"/>
      <c r="BE152" s="463"/>
      <c r="BF152" s="463"/>
      <c r="BG152" s="464"/>
    </row>
    <row r="153" spans="1:59" ht="20.100000000000001" customHeight="1">
      <c r="A153" s="10"/>
      <c r="B153" s="11"/>
      <c r="C153" s="11"/>
      <c r="D153" s="495"/>
      <c r="E153" s="495"/>
      <c r="F153" s="495"/>
      <c r="G153" s="495"/>
      <c r="H153" s="495"/>
      <c r="I153" s="495"/>
      <c r="J153" s="495"/>
      <c r="K153" s="495"/>
      <c r="L153" s="495"/>
      <c r="M153" s="495"/>
      <c r="N153" s="495"/>
      <c r="O153" s="495"/>
      <c r="P153" s="495"/>
      <c r="Q153" s="495"/>
      <c r="R153" s="495"/>
      <c r="S153" s="495"/>
      <c r="T153" s="495"/>
      <c r="U153" s="495"/>
      <c r="V153" s="465" t="s">
        <v>133</v>
      </c>
      <c r="W153" s="465"/>
      <c r="X153" s="465"/>
      <c r="Y153" s="465"/>
      <c r="Z153" s="465"/>
      <c r="AA153" s="465"/>
      <c r="AB153" s="465"/>
      <c r="AC153" s="465"/>
      <c r="AD153" s="465"/>
      <c r="AE153" s="465"/>
      <c r="AF153" s="465"/>
      <c r="AG153" s="465"/>
      <c r="AH153" s="465" t="s">
        <v>286</v>
      </c>
      <c r="AI153" s="465"/>
      <c r="AJ153" s="465"/>
      <c r="AK153" s="465"/>
      <c r="AL153" s="465"/>
      <c r="AM153" s="465"/>
      <c r="AN153" s="465"/>
      <c r="AO153" s="465"/>
      <c r="AP153" s="465"/>
      <c r="AQ153" s="465" t="s">
        <v>87</v>
      </c>
      <c r="AR153" s="465"/>
      <c r="AS153" s="465"/>
      <c r="AT153" s="465"/>
      <c r="AU153" s="465"/>
      <c r="AV153" s="465"/>
      <c r="AW153" s="465"/>
      <c r="AX153" s="465"/>
      <c r="AY153" s="465"/>
      <c r="AZ153" s="465"/>
      <c r="BA153" s="465" t="s">
        <v>284</v>
      </c>
      <c r="BB153" s="465"/>
      <c r="BC153" s="465"/>
      <c r="BD153" s="465"/>
      <c r="BE153" s="465"/>
      <c r="BF153" s="465"/>
      <c r="BG153" s="122" t="s">
        <v>285</v>
      </c>
    </row>
    <row r="154" spans="1:59" ht="14.25" customHeight="1">
      <c r="A154" s="10"/>
      <c r="B154" s="11"/>
      <c r="C154" s="11"/>
      <c r="D154" s="486" t="s">
        <v>272</v>
      </c>
      <c r="E154" s="480" t="str">
        <f>IF(D86="","",IF(AT86&lt;&gt;Datos!$AO$2,D86,""))</f>
        <v/>
      </c>
      <c r="F154" s="481"/>
      <c r="G154" s="481"/>
      <c r="H154" s="481"/>
      <c r="I154" s="481"/>
      <c r="J154" s="481"/>
      <c r="K154" s="481"/>
      <c r="L154" s="481"/>
      <c r="M154" s="481"/>
      <c r="N154" s="481"/>
      <c r="O154" s="481"/>
      <c r="P154" s="481"/>
      <c r="Q154" s="481"/>
      <c r="R154" s="481"/>
      <c r="S154" s="481"/>
      <c r="T154" s="481"/>
      <c r="U154" s="482"/>
      <c r="V154" s="440"/>
      <c r="W154" s="440"/>
      <c r="X154" s="440"/>
      <c r="Y154" s="440"/>
      <c r="Z154" s="440"/>
      <c r="AA154" s="440"/>
      <c r="AB154" s="440"/>
      <c r="AC154" s="440"/>
      <c r="AD154" s="440"/>
      <c r="AE154" s="440"/>
      <c r="AF154" s="440"/>
      <c r="AG154" s="440"/>
      <c r="AH154" s="469"/>
      <c r="AI154" s="469"/>
      <c r="AJ154" s="469"/>
      <c r="AK154" s="469"/>
      <c r="AL154" s="469"/>
      <c r="AM154" s="469"/>
      <c r="AN154" s="469"/>
      <c r="AO154" s="469"/>
      <c r="AP154" s="470"/>
      <c r="AQ154" s="440"/>
      <c r="AR154" s="440"/>
      <c r="AS154" s="440"/>
      <c r="AT154" s="440"/>
      <c r="AU154" s="440"/>
      <c r="AV154" s="440"/>
      <c r="AW154" s="440"/>
      <c r="AX154" s="440"/>
      <c r="AY154" s="440"/>
      <c r="AZ154" s="440"/>
      <c r="BA154" s="483"/>
      <c r="BB154" s="484"/>
      <c r="BC154" s="484"/>
      <c r="BD154" s="484"/>
      <c r="BE154" s="484"/>
      <c r="BF154" s="485"/>
      <c r="BG154" s="172"/>
    </row>
    <row r="155" spans="1:59" ht="14.25" customHeight="1">
      <c r="A155" s="10"/>
      <c r="B155" s="11"/>
      <c r="C155" s="11"/>
      <c r="D155" s="487"/>
      <c r="E155" s="480" t="str">
        <f>IF(D87="","",IF(AT87&lt;&gt;Datos!$AO$2,D87,""))</f>
        <v/>
      </c>
      <c r="F155" s="481"/>
      <c r="G155" s="481"/>
      <c r="H155" s="481"/>
      <c r="I155" s="481"/>
      <c r="J155" s="481"/>
      <c r="K155" s="481"/>
      <c r="L155" s="481"/>
      <c r="M155" s="481"/>
      <c r="N155" s="481"/>
      <c r="O155" s="481"/>
      <c r="P155" s="481"/>
      <c r="Q155" s="481"/>
      <c r="R155" s="481"/>
      <c r="S155" s="481"/>
      <c r="T155" s="481"/>
      <c r="U155" s="482"/>
      <c r="V155" s="440"/>
      <c r="W155" s="440"/>
      <c r="X155" s="440"/>
      <c r="Y155" s="440"/>
      <c r="Z155" s="440"/>
      <c r="AA155" s="440"/>
      <c r="AB155" s="440"/>
      <c r="AC155" s="440"/>
      <c r="AD155" s="440"/>
      <c r="AE155" s="440"/>
      <c r="AF155" s="440"/>
      <c r="AG155" s="440"/>
      <c r="AH155" s="469"/>
      <c r="AI155" s="469"/>
      <c r="AJ155" s="469"/>
      <c r="AK155" s="469"/>
      <c r="AL155" s="469"/>
      <c r="AM155" s="469"/>
      <c r="AN155" s="469"/>
      <c r="AO155" s="469"/>
      <c r="AP155" s="470"/>
      <c r="AQ155" s="440"/>
      <c r="AR155" s="440"/>
      <c r="AS155" s="440"/>
      <c r="AT155" s="440"/>
      <c r="AU155" s="440"/>
      <c r="AV155" s="440"/>
      <c r="AW155" s="440"/>
      <c r="AX155" s="440"/>
      <c r="AY155" s="440"/>
      <c r="AZ155" s="440"/>
      <c r="BA155" s="483"/>
      <c r="BB155" s="484"/>
      <c r="BC155" s="484"/>
      <c r="BD155" s="484"/>
      <c r="BE155" s="484"/>
      <c r="BF155" s="485"/>
      <c r="BG155" s="172"/>
    </row>
    <row r="156" spans="1:59" ht="14.25" customHeight="1">
      <c r="A156" s="10"/>
      <c r="B156" s="11"/>
      <c r="C156" s="11"/>
      <c r="D156" s="487"/>
      <c r="E156" s="480" t="str">
        <f>IF(D88="","",IF(AT88&lt;&gt;Datos!$AO$2,D88,""))</f>
        <v/>
      </c>
      <c r="F156" s="481"/>
      <c r="G156" s="481"/>
      <c r="H156" s="481"/>
      <c r="I156" s="481"/>
      <c r="J156" s="481"/>
      <c r="K156" s="481"/>
      <c r="L156" s="481"/>
      <c r="M156" s="481"/>
      <c r="N156" s="481"/>
      <c r="O156" s="481"/>
      <c r="P156" s="481"/>
      <c r="Q156" s="481"/>
      <c r="R156" s="481"/>
      <c r="S156" s="481"/>
      <c r="T156" s="481"/>
      <c r="U156" s="482"/>
      <c r="V156" s="440"/>
      <c r="W156" s="440"/>
      <c r="X156" s="440"/>
      <c r="Y156" s="440"/>
      <c r="Z156" s="440"/>
      <c r="AA156" s="440"/>
      <c r="AB156" s="440"/>
      <c r="AC156" s="440"/>
      <c r="AD156" s="440"/>
      <c r="AE156" s="440"/>
      <c r="AF156" s="440"/>
      <c r="AG156" s="440"/>
      <c r="AH156" s="469"/>
      <c r="AI156" s="469"/>
      <c r="AJ156" s="469"/>
      <c r="AK156" s="469"/>
      <c r="AL156" s="469"/>
      <c r="AM156" s="469"/>
      <c r="AN156" s="469"/>
      <c r="AO156" s="469"/>
      <c r="AP156" s="470"/>
      <c r="AQ156" s="440"/>
      <c r="AR156" s="440"/>
      <c r="AS156" s="440"/>
      <c r="AT156" s="440"/>
      <c r="AU156" s="440"/>
      <c r="AV156" s="440"/>
      <c r="AW156" s="440"/>
      <c r="AX156" s="440"/>
      <c r="AY156" s="440"/>
      <c r="AZ156" s="440"/>
      <c r="BA156" s="483"/>
      <c r="BB156" s="484"/>
      <c r="BC156" s="484"/>
      <c r="BD156" s="484"/>
      <c r="BE156" s="484"/>
      <c r="BF156" s="485"/>
      <c r="BG156" s="172"/>
    </row>
    <row r="157" spans="1:59" ht="14.25" customHeight="1">
      <c r="A157" s="10"/>
      <c r="B157" s="11"/>
      <c r="C157" s="11"/>
      <c r="D157" s="487"/>
      <c r="E157" s="480" t="str">
        <f>IF(D89="","",IF(AT89&lt;&gt;Datos!$AO$2,D89,""))</f>
        <v/>
      </c>
      <c r="F157" s="481"/>
      <c r="G157" s="481"/>
      <c r="H157" s="481"/>
      <c r="I157" s="481"/>
      <c r="J157" s="481"/>
      <c r="K157" s="481"/>
      <c r="L157" s="481"/>
      <c r="M157" s="481"/>
      <c r="N157" s="481"/>
      <c r="O157" s="481"/>
      <c r="P157" s="481"/>
      <c r="Q157" s="481"/>
      <c r="R157" s="481"/>
      <c r="S157" s="481"/>
      <c r="T157" s="481"/>
      <c r="U157" s="482"/>
      <c r="V157" s="440"/>
      <c r="W157" s="440"/>
      <c r="X157" s="440"/>
      <c r="Y157" s="440"/>
      <c r="Z157" s="440"/>
      <c r="AA157" s="440"/>
      <c r="AB157" s="440"/>
      <c r="AC157" s="440"/>
      <c r="AD157" s="440"/>
      <c r="AE157" s="440"/>
      <c r="AF157" s="440"/>
      <c r="AG157" s="440"/>
      <c r="AH157" s="469"/>
      <c r="AI157" s="469"/>
      <c r="AJ157" s="469"/>
      <c r="AK157" s="469"/>
      <c r="AL157" s="469"/>
      <c r="AM157" s="469"/>
      <c r="AN157" s="469"/>
      <c r="AO157" s="469"/>
      <c r="AP157" s="470"/>
      <c r="AQ157" s="440"/>
      <c r="AR157" s="440"/>
      <c r="AS157" s="440"/>
      <c r="AT157" s="440"/>
      <c r="AU157" s="440"/>
      <c r="AV157" s="440"/>
      <c r="AW157" s="440"/>
      <c r="AX157" s="440"/>
      <c r="AY157" s="440"/>
      <c r="AZ157" s="440"/>
      <c r="BA157" s="483"/>
      <c r="BB157" s="484"/>
      <c r="BC157" s="484"/>
      <c r="BD157" s="484"/>
      <c r="BE157" s="484"/>
      <c r="BF157" s="485"/>
      <c r="BG157" s="172"/>
    </row>
    <row r="158" spans="1:59" ht="14.25" customHeight="1">
      <c r="A158" s="10"/>
      <c r="B158" s="11"/>
      <c r="C158" s="11"/>
      <c r="D158" s="487"/>
      <c r="E158" s="480" t="str">
        <f>IF(D90="","",IF(AT90&lt;&gt;Datos!$AO$2,D90,""))</f>
        <v/>
      </c>
      <c r="F158" s="481"/>
      <c r="G158" s="481"/>
      <c r="H158" s="481"/>
      <c r="I158" s="481"/>
      <c r="J158" s="481"/>
      <c r="K158" s="481"/>
      <c r="L158" s="481"/>
      <c r="M158" s="481"/>
      <c r="N158" s="481"/>
      <c r="O158" s="481"/>
      <c r="P158" s="481"/>
      <c r="Q158" s="481"/>
      <c r="R158" s="481"/>
      <c r="S158" s="481"/>
      <c r="T158" s="481"/>
      <c r="U158" s="482"/>
      <c r="V158" s="440"/>
      <c r="W158" s="440"/>
      <c r="X158" s="440"/>
      <c r="Y158" s="440"/>
      <c r="Z158" s="440"/>
      <c r="AA158" s="440"/>
      <c r="AB158" s="440"/>
      <c r="AC158" s="440"/>
      <c r="AD158" s="440"/>
      <c r="AE158" s="440"/>
      <c r="AF158" s="440"/>
      <c r="AG158" s="440"/>
      <c r="AH158" s="469"/>
      <c r="AI158" s="469"/>
      <c r="AJ158" s="469"/>
      <c r="AK158" s="469"/>
      <c r="AL158" s="469"/>
      <c r="AM158" s="469"/>
      <c r="AN158" s="469"/>
      <c r="AO158" s="469"/>
      <c r="AP158" s="470"/>
      <c r="AQ158" s="440"/>
      <c r="AR158" s="440"/>
      <c r="AS158" s="440"/>
      <c r="AT158" s="440"/>
      <c r="AU158" s="440"/>
      <c r="AV158" s="440"/>
      <c r="AW158" s="440"/>
      <c r="AX158" s="440"/>
      <c r="AY158" s="440"/>
      <c r="AZ158" s="440"/>
      <c r="BA158" s="483"/>
      <c r="BB158" s="484"/>
      <c r="BC158" s="484"/>
      <c r="BD158" s="484"/>
      <c r="BE158" s="484"/>
      <c r="BF158" s="485"/>
      <c r="BG158" s="172"/>
    </row>
    <row r="159" spans="1:59" ht="14.25" customHeight="1">
      <c r="A159" s="10"/>
      <c r="B159" s="11"/>
      <c r="C159" s="11"/>
      <c r="D159" s="487"/>
      <c r="E159" s="480" t="str">
        <f>IF(D91="","",IF(AT91&lt;&gt;Datos!$AO$2,D91,""))</f>
        <v/>
      </c>
      <c r="F159" s="481"/>
      <c r="G159" s="481"/>
      <c r="H159" s="481"/>
      <c r="I159" s="481"/>
      <c r="J159" s="481"/>
      <c r="K159" s="481"/>
      <c r="L159" s="481"/>
      <c r="M159" s="481"/>
      <c r="N159" s="481"/>
      <c r="O159" s="481"/>
      <c r="P159" s="481"/>
      <c r="Q159" s="481"/>
      <c r="R159" s="481"/>
      <c r="S159" s="481"/>
      <c r="T159" s="481"/>
      <c r="U159" s="482"/>
      <c r="V159" s="440"/>
      <c r="W159" s="440"/>
      <c r="X159" s="440"/>
      <c r="Y159" s="440"/>
      <c r="Z159" s="440"/>
      <c r="AA159" s="440"/>
      <c r="AB159" s="440"/>
      <c r="AC159" s="440"/>
      <c r="AD159" s="440"/>
      <c r="AE159" s="440"/>
      <c r="AF159" s="440"/>
      <c r="AG159" s="440"/>
      <c r="AH159" s="469"/>
      <c r="AI159" s="469"/>
      <c r="AJ159" s="469"/>
      <c r="AK159" s="469"/>
      <c r="AL159" s="469"/>
      <c r="AM159" s="469"/>
      <c r="AN159" s="469"/>
      <c r="AO159" s="469"/>
      <c r="AP159" s="470"/>
      <c r="AQ159" s="440"/>
      <c r="AR159" s="440"/>
      <c r="AS159" s="440"/>
      <c r="AT159" s="440"/>
      <c r="AU159" s="440"/>
      <c r="AV159" s="440"/>
      <c r="AW159" s="440"/>
      <c r="AX159" s="440"/>
      <c r="AY159" s="440"/>
      <c r="AZ159" s="440"/>
      <c r="BA159" s="483"/>
      <c r="BB159" s="484"/>
      <c r="BC159" s="484"/>
      <c r="BD159" s="484"/>
      <c r="BE159" s="484"/>
      <c r="BF159" s="485"/>
      <c r="BG159" s="172"/>
    </row>
    <row r="160" spans="1:59" ht="14.25" customHeight="1">
      <c r="A160" s="10"/>
      <c r="B160" s="11"/>
      <c r="C160" s="11"/>
      <c r="D160" s="486"/>
      <c r="E160" s="480" t="str">
        <f>IF(D92="","",IF(AT92&lt;&gt;Datos!$AO$2,D92,""))</f>
        <v/>
      </c>
      <c r="F160" s="481"/>
      <c r="G160" s="481"/>
      <c r="H160" s="481"/>
      <c r="I160" s="481"/>
      <c r="J160" s="481"/>
      <c r="K160" s="481"/>
      <c r="L160" s="481"/>
      <c r="M160" s="481"/>
      <c r="N160" s="481"/>
      <c r="O160" s="481"/>
      <c r="P160" s="481"/>
      <c r="Q160" s="481"/>
      <c r="R160" s="481"/>
      <c r="S160" s="481"/>
      <c r="T160" s="481"/>
      <c r="U160" s="482"/>
      <c r="V160" s="440"/>
      <c r="W160" s="440"/>
      <c r="X160" s="440"/>
      <c r="Y160" s="440"/>
      <c r="Z160" s="440"/>
      <c r="AA160" s="440"/>
      <c r="AB160" s="440"/>
      <c r="AC160" s="440"/>
      <c r="AD160" s="440"/>
      <c r="AE160" s="440"/>
      <c r="AF160" s="440"/>
      <c r="AG160" s="440"/>
      <c r="AH160" s="469"/>
      <c r="AI160" s="469"/>
      <c r="AJ160" s="469"/>
      <c r="AK160" s="469"/>
      <c r="AL160" s="469"/>
      <c r="AM160" s="469"/>
      <c r="AN160" s="469"/>
      <c r="AO160" s="469"/>
      <c r="AP160" s="470"/>
      <c r="AQ160" s="440"/>
      <c r="AR160" s="440"/>
      <c r="AS160" s="440"/>
      <c r="AT160" s="440"/>
      <c r="AU160" s="440"/>
      <c r="AV160" s="440"/>
      <c r="AW160" s="440"/>
      <c r="AX160" s="440"/>
      <c r="AY160" s="440"/>
      <c r="AZ160" s="440"/>
      <c r="BA160" s="483"/>
      <c r="BB160" s="484"/>
      <c r="BC160" s="484"/>
      <c r="BD160" s="484"/>
      <c r="BE160" s="484"/>
      <c r="BF160" s="485"/>
      <c r="BG160" s="172"/>
    </row>
    <row r="161" spans="1:63" ht="14.25" customHeight="1">
      <c r="A161" s="10"/>
      <c r="B161" s="11"/>
      <c r="C161" s="11"/>
      <c r="D161" s="486"/>
      <c r="E161" s="480" t="str">
        <f>IF(D93="","",IF(AT93&lt;&gt;Datos!$AO$2,D93,""))</f>
        <v/>
      </c>
      <c r="F161" s="481"/>
      <c r="G161" s="481"/>
      <c r="H161" s="481"/>
      <c r="I161" s="481"/>
      <c r="J161" s="481"/>
      <c r="K161" s="481"/>
      <c r="L161" s="481"/>
      <c r="M161" s="481"/>
      <c r="N161" s="481"/>
      <c r="O161" s="481"/>
      <c r="P161" s="481"/>
      <c r="Q161" s="481"/>
      <c r="R161" s="481"/>
      <c r="S161" s="481"/>
      <c r="T161" s="481"/>
      <c r="U161" s="482"/>
      <c r="V161" s="440"/>
      <c r="W161" s="440"/>
      <c r="X161" s="440"/>
      <c r="Y161" s="440"/>
      <c r="Z161" s="440"/>
      <c r="AA161" s="440"/>
      <c r="AB161" s="440"/>
      <c r="AC161" s="440"/>
      <c r="AD161" s="440"/>
      <c r="AE161" s="440"/>
      <c r="AF161" s="440"/>
      <c r="AG161" s="440"/>
      <c r="AH161" s="469"/>
      <c r="AI161" s="469"/>
      <c r="AJ161" s="469"/>
      <c r="AK161" s="469"/>
      <c r="AL161" s="469"/>
      <c r="AM161" s="469"/>
      <c r="AN161" s="469"/>
      <c r="AO161" s="469"/>
      <c r="AP161" s="470"/>
      <c r="AQ161" s="440"/>
      <c r="AR161" s="440"/>
      <c r="AS161" s="440"/>
      <c r="AT161" s="440"/>
      <c r="AU161" s="440"/>
      <c r="AV161" s="440"/>
      <c r="AW161" s="440"/>
      <c r="AX161" s="440"/>
      <c r="AY161" s="440"/>
      <c r="AZ161" s="440"/>
      <c r="BA161" s="483"/>
      <c r="BB161" s="484"/>
      <c r="BC161" s="484"/>
      <c r="BD161" s="484"/>
      <c r="BE161" s="484"/>
      <c r="BF161" s="485"/>
      <c r="BG161" s="172"/>
    </row>
    <row r="162" spans="1:63" ht="14.25" customHeight="1">
      <c r="A162" s="10"/>
      <c r="B162" s="11"/>
      <c r="C162" s="11"/>
      <c r="D162" s="486"/>
      <c r="E162" s="480" t="str">
        <f>IF(D94="","",IF(AT94&lt;&gt;Datos!$AO$2,D94,""))</f>
        <v/>
      </c>
      <c r="F162" s="481"/>
      <c r="G162" s="481"/>
      <c r="H162" s="481"/>
      <c r="I162" s="481"/>
      <c r="J162" s="481"/>
      <c r="K162" s="481"/>
      <c r="L162" s="481"/>
      <c r="M162" s="481"/>
      <c r="N162" s="481"/>
      <c r="O162" s="481"/>
      <c r="P162" s="481"/>
      <c r="Q162" s="481"/>
      <c r="R162" s="481"/>
      <c r="S162" s="481"/>
      <c r="T162" s="481"/>
      <c r="U162" s="482"/>
      <c r="V162" s="440"/>
      <c r="W162" s="440"/>
      <c r="X162" s="440"/>
      <c r="Y162" s="440"/>
      <c r="Z162" s="440"/>
      <c r="AA162" s="440"/>
      <c r="AB162" s="440"/>
      <c r="AC162" s="440"/>
      <c r="AD162" s="440"/>
      <c r="AE162" s="440"/>
      <c r="AF162" s="440"/>
      <c r="AG162" s="440"/>
      <c r="AH162" s="469"/>
      <c r="AI162" s="469"/>
      <c r="AJ162" s="469"/>
      <c r="AK162" s="469"/>
      <c r="AL162" s="469"/>
      <c r="AM162" s="469"/>
      <c r="AN162" s="469"/>
      <c r="AO162" s="469"/>
      <c r="AP162" s="470"/>
      <c r="AQ162" s="440"/>
      <c r="AR162" s="440"/>
      <c r="AS162" s="440"/>
      <c r="AT162" s="440"/>
      <c r="AU162" s="440"/>
      <c r="AV162" s="440"/>
      <c r="AW162" s="440"/>
      <c r="AX162" s="440"/>
      <c r="AY162" s="440"/>
      <c r="AZ162" s="440"/>
      <c r="BA162" s="483"/>
      <c r="BB162" s="484"/>
      <c r="BC162" s="484"/>
      <c r="BD162" s="484"/>
      <c r="BE162" s="484"/>
      <c r="BF162" s="485"/>
      <c r="BG162" s="172"/>
    </row>
    <row r="163" spans="1:63" ht="14.25" customHeight="1" thickBot="1">
      <c r="A163" s="10"/>
      <c r="B163" s="11"/>
      <c r="C163" s="11"/>
      <c r="D163" s="488"/>
      <c r="E163" s="474" t="str">
        <f>IF(D95="","",IF(AT95&lt;&gt;Datos!$AO$2,D95,""))</f>
        <v/>
      </c>
      <c r="F163" s="475"/>
      <c r="G163" s="475"/>
      <c r="H163" s="475"/>
      <c r="I163" s="475"/>
      <c r="J163" s="475"/>
      <c r="K163" s="475"/>
      <c r="L163" s="475"/>
      <c r="M163" s="475"/>
      <c r="N163" s="475"/>
      <c r="O163" s="475"/>
      <c r="P163" s="475"/>
      <c r="Q163" s="475"/>
      <c r="R163" s="475"/>
      <c r="S163" s="475"/>
      <c r="T163" s="475"/>
      <c r="U163" s="476"/>
      <c r="V163" s="446"/>
      <c r="W163" s="446"/>
      <c r="X163" s="446"/>
      <c r="Y163" s="446"/>
      <c r="Z163" s="446"/>
      <c r="AA163" s="446"/>
      <c r="AB163" s="446"/>
      <c r="AC163" s="446"/>
      <c r="AD163" s="446"/>
      <c r="AE163" s="446"/>
      <c r="AF163" s="446"/>
      <c r="AG163" s="446"/>
      <c r="AH163" s="444"/>
      <c r="AI163" s="444"/>
      <c r="AJ163" s="444"/>
      <c r="AK163" s="444"/>
      <c r="AL163" s="444"/>
      <c r="AM163" s="444"/>
      <c r="AN163" s="444"/>
      <c r="AO163" s="444"/>
      <c r="AP163" s="445"/>
      <c r="AQ163" s="446"/>
      <c r="AR163" s="446"/>
      <c r="AS163" s="446"/>
      <c r="AT163" s="446"/>
      <c r="AU163" s="446"/>
      <c r="AV163" s="446"/>
      <c r="AW163" s="446"/>
      <c r="AX163" s="446"/>
      <c r="AY163" s="446"/>
      <c r="AZ163" s="446"/>
      <c r="BA163" s="477"/>
      <c r="BB163" s="478"/>
      <c r="BC163" s="478"/>
      <c r="BD163" s="478"/>
      <c r="BE163" s="478"/>
      <c r="BF163" s="479"/>
      <c r="BG163" s="173"/>
    </row>
    <row r="164" spans="1:63" ht="14.25" customHeight="1" thickTop="1">
      <c r="A164" s="10"/>
      <c r="B164" s="11"/>
      <c r="C164" s="11"/>
      <c r="D164" s="441" t="s">
        <v>273</v>
      </c>
      <c r="E164" s="466" t="str">
        <f>IF(D101="","",IF(AT101&lt;&gt;Datos!$AO$2,D101,""))</f>
        <v/>
      </c>
      <c r="F164" s="467"/>
      <c r="G164" s="467"/>
      <c r="H164" s="467"/>
      <c r="I164" s="467"/>
      <c r="J164" s="467"/>
      <c r="K164" s="467"/>
      <c r="L164" s="467"/>
      <c r="M164" s="467"/>
      <c r="N164" s="467"/>
      <c r="O164" s="467"/>
      <c r="P164" s="467"/>
      <c r="Q164" s="467"/>
      <c r="R164" s="467"/>
      <c r="S164" s="467"/>
      <c r="T164" s="467"/>
      <c r="U164" s="468"/>
      <c r="V164" s="453"/>
      <c r="W164" s="453"/>
      <c r="X164" s="453"/>
      <c r="Y164" s="453"/>
      <c r="Z164" s="453"/>
      <c r="AA164" s="453"/>
      <c r="AB164" s="453"/>
      <c r="AC164" s="453"/>
      <c r="AD164" s="453"/>
      <c r="AE164" s="453"/>
      <c r="AF164" s="453"/>
      <c r="AG164" s="453"/>
      <c r="AH164" s="451"/>
      <c r="AI164" s="451"/>
      <c r="AJ164" s="451"/>
      <c r="AK164" s="451"/>
      <c r="AL164" s="451"/>
      <c r="AM164" s="451"/>
      <c r="AN164" s="451"/>
      <c r="AO164" s="451"/>
      <c r="AP164" s="452"/>
      <c r="AQ164" s="453"/>
      <c r="AR164" s="453"/>
      <c r="AS164" s="453"/>
      <c r="AT164" s="453"/>
      <c r="AU164" s="453"/>
      <c r="AV164" s="453"/>
      <c r="AW164" s="453"/>
      <c r="AX164" s="453"/>
      <c r="AY164" s="453"/>
      <c r="AZ164" s="453"/>
      <c r="BA164" s="454"/>
      <c r="BB164" s="455"/>
      <c r="BC164" s="455"/>
      <c r="BD164" s="455"/>
      <c r="BE164" s="455"/>
      <c r="BF164" s="456"/>
      <c r="BG164" s="174"/>
    </row>
    <row r="165" spans="1:63" ht="14.25" customHeight="1">
      <c r="A165" s="10"/>
      <c r="B165" s="11"/>
      <c r="C165" s="11"/>
      <c r="D165" s="441"/>
      <c r="E165" s="466" t="str">
        <f>IF(D102="","",IF(AT102&lt;&gt;Datos!$AO$2,D102,""))</f>
        <v/>
      </c>
      <c r="F165" s="467"/>
      <c r="G165" s="467"/>
      <c r="H165" s="467"/>
      <c r="I165" s="467"/>
      <c r="J165" s="467"/>
      <c r="K165" s="467"/>
      <c r="L165" s="467"/>
      <c r="M165" s="467"/>
      <c r="N165" s="467"/>
      <c r="O165" s="467"/>
      <c r="P165" s="467"/>
      <c r="Q165" s="467"/>
      <c r="R165" s="467"/>
      <c r="S165" s="467"/>
      <c r="T165" s="467"/>
      <c r="U165" s="468"/>
      <c r="V165" s="440"/>
      <c r="W165" s="440"/>
      <c r="X165" s="440"/>
      <c r="Y165" s="440"/>
      <c r="Z165" s="440"/>
      <c r="AA165" s="440"/>
      <c r="AB165" s="440"/>
      <c r="AC165" s="440"/>
      <c r="AD165" s="440"/>
      <c r="AE165" s="440"/>
      <c r="AF165" s="440"/>
      <c r="AG165" s="440"/>
      <c r="AH165" s="469"/>
      <c r="AI165" s="469"/>
      <c r="AJ165" s="469"/>
      <c r="AK165" s="469"/>
      <c r="AL165" s="469"/>
      <c r="AM165" s="469"/>
      <c r="AN165" s="469"/>
      <c r="AO165" s="469"/>
      <c r="AP165" s="470"/>
      <c r="AQ165" s="440"/>
      <c r="AR165" s="440"/>
      <c r="AS165" s="440"/>
      <c r="AT165" s="440"/>
      <c r="AU165" s="440"/>
      <c r="AV165" s="440"/>
      <c r="AW165" s="440"/>
      <c r="AX165" s="440"/>
      <c r="AY165" s="440"/>
      <c r="AZ165" s="440"/>
      <c r="BA165" s="471"/>
      <c r="BB165" s="472"/>
      <c r="BC165" s="472"/>
      <c r="BD165" s="472"/>
      <c r="BE165" s="472"/>
      <c r="BF165" s="473"/>
      <c r="BG165" s="172"/>
    </row>
    <row r="166" spans="1:63" ht="14.25" customHeight="1">
      <c r="A166" s="10"/>
      <c r="B166" s="11"/>
      <c r="C166" s="11"/>
      <c r="D166" s="441"/>
      <c r="E166" s="466" t="str">
        <f>IF(D103="","",IF(AT103&lt;&gt;Datos!$AO$2,D103,""))</f>
        <v>fb</v>
      </c>
      <c r="F166" s="467"/>
      <c r="G166" s="467"/>
      <c r="H166" s="467"/>
      <c r="I166" s="467"/>
      <c r="J166" s="467"/>
      <c r="K166" s="467"/>
      <c r="L166" s="467"/>
      <c r="M166" s="467"/>
      <c r="N166" s="467"/>
      <c r="O166" s="467"/>
      <c r="P166" s="467"/>
      <c r="Q166" s="467"/>
      <c r="R166" s="467"/>
      <c r="S166" s="467"/>
      <c r="T166" s="467"/>
      <c r="U166" s="468"/>
      <c r="V166" s="440"/>
      <c r="W166" s="440"/>
      <c r="X166" s="440"/>
      <c r="Y166" s="440"/>
      <c r="Z166" s="440"/>
      <c r="AA166" s="440"/>
      <c r="AB166" s="440"/>
      <c r="AC166" s="440"/>
      <c r="AD166" s="440"/>
      <c r="AE166" s="440"/>
      <c r="AF166" s="440"/>
      <c r="AG166" s="440"/>
      <c r="AH166" s="469"/>
      <c r="AI166" s="469"/>
      <c r="AJ166" s="469"/>
      <c r="AK166" s="469"/>
      <c r="AL166" s="469"/>
      <c r="AM166" s="469"/>
      <c r="AN166" s="469"/>
      <c r="AO166" s="469"/>
      <c r="AP166" s="470"/>
      <c r="AQ166" s="440"/>
      <c r="AR166" s="440"/>
      <c r="AS166" s="440"/>
      <c r="AT166" s="440"/>
      <c r="AU166" s="440"/>
      <c r="AV166" s="440"/>
      <c r="AW166" s="440"/>
      <c r="AX166" s="440"/>
      <c r="AY166" s="440"/>
      <c r="AZ166" s="440"/>
      <c r="BA166" s="471"/>
      <c r="BB166" s="472"/>
      <c r="BC166" s="472"/>
      <c r="BD166" s="472"/>
      <c r="BE166" s="472"/>
      <c r="BF166" s="473"/>
      <c r="BG166" s="172"/>
    </row>
    <row r="167" spans="1:63" ht="14.25" customHeight="1">
      <c r="A167" s="10"/>
      <c r="B167" s="11"/>
      <c r="C167" s="11"/>
      <c r="D167" s="441"/>
      <c r="E167" s="466" t="str">
        <f>IF(D104="","",IF(AT104&lt;&gt;Datos!$AO$2,D104,""))</f>
        <v/>
      </c>
      <c r="F167" s="467"/>
      <c r="G167" s="467"/>
      <c r="H167" s="467"/>
      <c r="I167" s="467"/>
      <c r="J167" s="467"/>
      <c r="K167" s="467"/>
      <c r="L167" s="467"/>
      <c r="M167" s="467"/>
      <c r="N167" s="467"/>
      <c r="O167" s="467"/>
      <c r="P167" s="467"/>
      <c r="Q167" s="467"/>
      <c r="R167" s="467"/>
      <c r="S167" s="467"/>
      <c r="T167" s="467"/>
      <c r="U167" s="468"/>
      <c r="V167" s="440"/>
      <c r="W167" s="440"/>
      <c r="X167" s="440"/>
      <c r="Y167" s="440"/>
      <c r="Z167" s="440"/>
      <c r="AA167" s="440"/>
      <c r="AB167" s="440"/>
      <c r="AC167" s="440"/>
      <c r="AD167" s="440"/>
      <c r="AE167" s="440"/>
      <c r="AF167" s="440"/>
      <c r="AG167" s="440"/>
      <c r="AH167" s="469"/>
      <c r="AI167" s="469"/>
      <c r="AJ167" s="469"/>
      <c r="AK167" s="469"/>
      <c r="AL167" s="469"/>
      <c r="AM167" s="469"/>
      <c r="AN167" s="469"/>
      <c r="AO167" s="469"/>
      <c r="AP167" s="470"/>
      <c r="AQ167" s="440"/>
      <c r="AR167" s="440"/>
      <c r="AS167" s="440"/>
      <c r="AT167" s="440"/>
      <c r="AU167" s="440"/>
      <c r="AV167" s="440"/>
      <c r="AW167" s="440"/>
      <c r="AX167" s="440"/>
      <c r="AY167" s="440"/>
      <c r="AZ167" s="440"/>
      <c r="BA167" s="471"/>
      <c r="BB167" s="472"/>
      <c r="BC167" s="472"/>
      <c r="BD167" s="472"/>
      <c r="BE167" s="472"/>
      <c r="BF167" s="473"/>
      <c r="BG167" s="172"/>
    </row>
    <row r="168" spans="1:63" ht="14.25" customHeight="1">
      <c r="A168" s="10"/>
      <c r="B168" s="11"/>
      <c r="C168" s="11"/>
      <c r="D168" s="441"/>
      <c r="E168" s="466" t="str">
        <f>IF(D105="","",IF(AT105&lt;&gt;Datos!$AO$2,D105,""))</f>
        <v/>
      </c>
      <c r="F168" s="467"/>
      <c r="G168" s="467"/>
      <c r="H168" s="467"/>
      <c r="I168" s="467"/>
      <c r="J168" s="467"/>
      <c r="K168" s="467"/>
      <c r="L168" s="467"/>
      <c r="M168" s="467"/>
      <c r="N168" s="467"/>
      <c r="O168" s="467"/>
      <c r="P168" s="467"/>
      <c r="Q168" s="467"/>
      <c r="R168" s="467"/>
      <c r="S168" s="467"/>
      <c r="T168" s="467"/>
      <c r="U168" s="468"/>
      <c r="V168" s="440"/>
      <c r="W168" s="440"/>
      <c r="X168" s="440"/>
      <c r="Y168" s="440"/>
      <c r="Z168" s="440"/>
      <c r="AA168" s="440"/>
      <c r="AB168" s="440"/>
      <c r="AC168" s="440"/>
      <c r="AD168" s="440"/>
      <c r="AE168" s="440"/>
      <c r="AF168" s="440"/>
      <c r="AG168" s="440"/>
      <c r="AH168" s="469"/>
      <c r="AI168" s="469"/>
      <c r="AJ168" s="469"/>
      <c r="AK168" s="469"/>
      <c r="AL168" s="469"/>
      <c r="AM168" s="469"/>
      <c r="AN168" s="469"/>
      <c r="AO168" s="469"/>
      <c r="AP168" s="470"/>
      <c r="AQ168" s="440"/>
      <c r="AR168" s="440"/>
      <c r="AS168" s="440"/>
      <c r="AT168" s="440"/>
      <c r="AU168" s="440"/>
      <c r="AV168" s="440"/>
      <c r="AW168" s="440"/>
      <c r="AX168" s="440"/>
      <c r="AY168" s="440"/>
      <c r="AZ168" s="440"/>
      <c r="BA168" s="471"/>
      <c r="BB168" s="472"/>
      <c r="BC168" s="472"/>
      <c r="BD168" s="472"/>
      <c r="BE168" s="472"/>
      <c r="BF168" s="473"/>
      <c r="BG168" s="172"/>
    </row>
    <row r="169" spans="1:63" ht="14.25" customHeight="1">
      <c r="A169" s="10"/>
      <c r="B169" s="11"/>
      <c r="C169" s="11"/>
      <c r="D169" s="441"/>
      <c r="E169" s="466" t="str">
        <f>IF(D106="","",IF(AT106&lt;&gt;Datos!$AO$2,D106,""))</f>
        <v/>
      </c>
      <c r="F169" s="467"/>
      <c r="G169" s="467"/>
      <c r="H169" s="467"/>
      <c r="I169" s="467"/>
      <c r="J169" s="467"/>
      <c r="K169" s="467"/>
      <c r="L169" s="467"/>
      <c r="M169" s="467"/>
      <c r="N169" s="467"/>
      <c r="O169" s="467"/>
      <c r="P169" s="467"/>
      <c r="Q169" s="467"/>
      <c r="R169" s="467"/>
      <c r="S169" s="467"/>
      <c r="T169" s="467"/>
      <c r="U169" s="468"/>
      <c r="V169" s="440"/>
      <c r="W169" s="440"/>
      <c r="X169" s="440"/>
      <c r="Y169" s="440"/>
      <c r="Z169" s="440"/>
      <c r="AA169" s="440"/>
      <c r="AB169" s="440"/>
      <c r="AC169" s="440"/>
      <c r="AD169" s="440"/>
      <c r="AE169" s="440"/>
      <c r="AF169" s="440"/>
      <c r="AG169" s="440"/>
      <c r="AH169" s="469"/>
      <c r="AI169" s="469"/>
      <c r="AJ169" s="469"/>
      <c r="AK169" s="469"/>
      <c r="AL169" s="469"/>
      <c r="AM169" s="469"/>
      <c r="AN169" s="469"/>
      <c r="AO169" s="469"/>
      <c r="AP169" s="470"/>
      <c r="AQ169" s="440"/>
      <c r="AR169" s="440"/>
      <c r="AS169" s="440"/>
      <c r="AT169" s="440"/>
      <c r="AU169" s="440"/>
      <c r="AV169" s="440"/>
      <c r="AW169" s="440"/>
      <c r="AX169" s="440"/>
      <c r="AY169" s="440"/>
      <c r="AZ169" s="440"/>
      <c r="BA169" s="471"/>
      <c r="BB169" s="472"/>
      <c r="BC169" s="472"/>
      <c r="BD169" s="472"/>
      <c r="BE169" s="472"/>
      <c r="BF169" s="473"/>
      <c r="BG169" s="172"/>
    </row>
    <row r="170" spans="1:63" ht="14.25" customHeight="1">
      <c r="A170" s="10"/>
      <c r="B170" s="11"/>
      <c r="C170" s="11"/>
      <c r="D170" s="441"/>
      <c r="E170" s="466" t="str">
        <f>IF(D107="","",IF(AT107&lt;&gt;Datos!$AO$2,D107,""))</f>
        <v/>
      </c>
      <c r="F170" s="467"/>
      <c r="G170" s="467"/>
      <c r="H170" s="467"/>
      <c r="I170" s="467"/>
      <c r="J170" s="467"/>
      <c r="K170" s="467"/>
      <c r="L170" s="467"/>
      <c r="M170" s="467"/>
      <c r="N170" s="467"/>
      <c r="O170" s="467"/>
      <c r="P170" s="467"/>
      <c r="Q170" s="467"/>
      <c r="R170" s="467"/>
      <c r="S170" s="467"/>
      <c r="T170" s="467"/>
      <c r="U170" s="468"/>
      <c r="V170" s="440"/>
      <c r="W170" s="440"/>
      <c r="X170" s="440"/>
      <c r="Y170" s="440"/>
      <c r="Z170" s="440"/>
      <c r="AA170" s="440"/>
      <c r="AB170" s="440"/>
      <c r="AC170" s="440"/>
      <c r="AD170" s="440"/>
      <c r="AE170" s="440"/>
      <c r="AF170" s="440"/>
      <c r="AG170" s="440"/>
      <c r="AH170" s="469"/>
      <c r="AI170" s="469"/>
      <c r="AJ170" s="469"/>
      <c r="AK170" s="469"/>
      <c r="AL170" s="469"/>
      <c r="AM170" s="469"/>
      <c r="AN170" s="469"/>
      <c r="AO170" s="469"/>
      <c r="AP170" s="470"/>
      <c r="AQ170" s="440"/>
      <c r="AR170" s="440"/>
      <c r="AS170" s="440"/>
      <c r="AT170" s="440"/>
      <c r="AU170" s="440"/>
      <c r="AV170" s="440"/>
      <c r="AW170" s="440"/>
      <c r="AX170" s="440"/>
      <c r="AY170" s="440"/>
      <c r="AZ170" s="440"/>
      <c r="BA170" s="471"/>
      <c r="BB170" s="472"/>
      <c r="BC170" s="472"/>
      <c r="BD170" s="472"/>
      <c r="BE170" s="472"/>
      <c r="BF170" s="473"/>
      <c r="BG170" s="172"/>
    </row>
    <row r="171" spans="1:63" ht="14.25" customHeight="1">
      <c r="A171" s="10"/>
      <c r="B171" s="11"/>
      <c r="C171" s="11"/>
      <c r="D171" s="441"/>
      <c r="E171" s="466" t="str">
        <f>IF(D108="","",IF(AT108&lt;&gt;Datos!$AO$2,D108,""))</f>
        <v/>
      </c>
      <c r="F171" s="467"/>
      <c r="G171" s="467"/>
      <c r="H171" s="467"/>
      <c r="I171" s="467"/>
      <c r="J171" s="467"/>
      <c r="K171" s="467"/>
      <c r="L171" s="467"/>
      <c r="M171" s="467"/>
      <c r="N171" s="467"/>
      <c r="O171" s="467"/>
      <c r="P171" s="467"/>
      <c r="Q171" s="467"/>
      <c r="R171" s="467"/>
      <c r="S171" s="467"/>
      <c r="T171" s="467"/>
      <c r="U171" s="468"/>
      <c r="V171" s="440"/>
      <c r="W171" s="440"/>
      <c r="X171" s="440"/>
      <c r="Y171" s="440"/>
      <c r="Z171" s="440"/>
      <c r="AA171" s="440"/>
      <c r="AB171" s="440"/>
      <c r="AC171" s="440"/>
      <c r="AD171" s="440"/>
      <c r="AE171" s="440"/>
      <c r="AF171" s="440"/>
      <c r="AG171" s="440"/>
      <c r="AH171" s="469"/>
      <c r="AI171" s="469"/>
      <c r="AJ171" s="469"/>
      <c r="AK171" s="469"/>
      <c r="AL171" s="469"/>
      <c r="AM171" s="469"/>
      <c r="AN171" s="469"/>
      <c r="AO171" s="469"/>
      <c r="AP171" s="470"/>
      <c r="AQ171" s="440"/>
      <c r="AR171" s="440"/>
      <c r="AS171" s="440"/>
      <c r="AT171" s="440"/>
      <c r="AU171" s="440"/>
      <c r="AV171" s="440"/>
      <c r="AW171" s="440"/>
      <c r="AX171" s="440"/>
      <c r="AY171" s="440"/>
      <c r="AZ171" s="440"/>
      <c r="BA171" s="471"/>
      <c r="BB171" s="472"/>
      <c r="BC171" s="472"/>
      <c r="BD171" s="472"/>
      <c r="BE171" s="472"/>
      <c r="BF171" s="473"/>
      <c r="BG171" s="172"/>
    </row>
    <row r="172" spans="1:63" ht="14.25" customHeight="1">
      <c r="A172" s="10"/>
      <c r="B172" s="11"/>
      <c r="C172" s="11"/>
      <c r="D172" s="442"/>
      <c r="E172" s="466" t="str">
        <f>IF(D109="","",IF(AT109&lt;&gt;Datos!$AO$2,D109,""))</f>
        <v/>
      </c>
      <c r="F172" s="467"/>
      <c r="G172" s="467"/>
      <c r="H172" s="467"/>
      <c r="I172" s="467"/>
      <c r="J172" s="467"/>
      <c r="K172" s="467"/>
      <c r="L172" s="467"/>
      <c r="M172" s="467"/>
      <c r="N172" s="467"/>
      <c r="O172" s="467"/>
      <c r="P172" s="467"/>
      <c r="Q172" s="467"/>
      <c r="R172" s="467"/>
      <c r="S172" s="467"/>
      <c r="T172" s="467"/>
      <c r="U172" s="468"/>
      <c r="V172" s="440"/>
      <c r="W172" s="440"/>
      <c r="X172" s="440"/>
      <c r="Y172" s="440"/>
      <c r="Z172" s="440"/>
      <c r="AA172" s="440"/>
      <c r="AB172" s="440"/>
      <c r="AC172" s="440"/>
      <c r="AD172" s="440"/>
      <c r="AE172" s="440"/>
      <c r="AF172" s="440"/>
      <c r="AG172" s="440"/>
      <c r="AH172" s="469"/>
      <c r="AI172" s="469"/>
      <c r="AJ172" s="469"/>
      <c r="AK172" s="469"/>
      <c r="AL172" s="469"/>
      <c r="AM172" s="469"/>
      <c r="AN172" s="469"/>
      <c r="AO172" s="469"/>
      <c r="AP172" s="470"/>
      <c r="AQ172" s="440"/>
      <c r="AR172" s="440"/>
      <c r="AS172" s="440"/>
      <c r="AT172" s="440"/>
      <c r="AU172" s="440"/>
      <c r="AV172" s="440"/>
      <c r="AW172" s="440"/>
      <c r="AX172" s="440"/>
      <c r="AY172" s="440"/>
      <c r="AZ172" s="440"/>
      <c r="BA172" s="471"/>
      <c r="BB172" s="472"/>
      <c r="BC172" s="472"/>
      <c r="BD172" s="472"/>
      <c r="BE172" s="472"/>
      <c r="BF172" s="473"/>
      <c r="BG172" s="172"/>
    </row>
    <row r="173" spans="1:63" ht="14.25" customHeight="1">
      <c r="A173" s="10"/>
      <c r="B173" s="11"/>
      <c r="C173" s="11"/>
      <c r="D173" s="442"/>
      <c r="E173" s="466" t="str">
        <f>IF(D110="","",IF(AT110&lt;&gt;Datos!$AO$2,D110,""))</f>
        <v/>
      </c>
      <c r="F173" s="467"/>
      <c r="G173" s="467"/>
      <c r="H173" s="467"/>
      <c r="I173" s="467"/>
      <c r="J173" s="467"/>
      <c r="K173" s="467"/>
      <c r="L173" s="467"/>
      <c r="M173" s="467"/>
      <c r="N173" s="467"/>
      <c r="O173" s="467"/>
      <c r="P173" s="467"/>
      <c r="Q173" s="467"/>
      <c r="R173" s="467"/>
      <c r="S173" s="467"/>
      <c r="T173" s="467"/>
      <c r="U173" s="468"/>
      <c r="V173" s="440"/>
      <c r="W173" s="440"/>
      <c r="X173" s="440"/>
      <c r="Y173" s="440"/>
      <c r="Z173" s="440"/>
      <c r="AA173" s="440"/>
      <c r="AB173" s="440"/>
      <c r="AC173" s="440"/>
      <c r="AD173" s="440"/>
      <c r="AE173" s="440"/>
      <c r="AF173" s="440"/>
      <c r="AG173" s="440"/>
      <c r="AH173" s="469"/>
      <c r="AI173" s="469"/>
      <c r="AJ173" s="469"/>
      <c r="AK173" s="469"/>
      <c r="AL173" s="469"/>
      <c r="AM173" s="469"/>
      <c r="AN173" s="469"/>
      <c r="AO173" s="469"/>
      <c r="AP173" s="470"/>
      <c r="AQ173" s="440"/>
      <c r="AR173" s="440"/>
      <c r="AS173" s="440"/>
      <c r="AT173" s="440"/>
      <c r="AU173" s="440"/>
      <c r="AV173" s="440"/>
      <c r="AW173" s="440"/>
      <c r="AX173" s="440"/>
      <c r="AY173" s="440"/>
      <c r="AZ173" s="440"/>
      <c r="BA173" s="471"/>
      <c r="BB173" s="472"/>
      <c r="BC173" s="472"/>
      <c r="BD173" s="472"/>
      <c r="BE173" s="472"/>
      <c r="BF173" s="473"/>
      <c r="BG173" s="172"/>
    </row>
    <row r="174" spans="1:63">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3"/>
    </row>
    <row r="175" spans="1:63" ht="15.75" customHeight="1">
      <c r="A175" s="10"/>
      <c r="B175" s="11"/>
      <c r="C175" s="1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1"/>
      <c r="BD175" s="11"/>
      <c r="BE175" s="11"/>
      <c r="BF175" s="11"/>
      <c r="BG175" s="13"/>
      <c r="BK175" s="6" t="s">
        <v>289</v>
      </c>
    </row>
    <row r="176" spans="1:63" ht="31.9" customHeight="1">
      <c r="A176" s="10"/>
      <c r="B176" s="11"/>
      <c r="C176" s="11"/>
      <c r="D176" s="460" t="s">
        <v>292</v>
      </c>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c r="AC176" s="460"/>
      <c r="AD176" s="460"/>
      <c r="AE176" s="460"/>
      <c r="AF176" s="460"/>
      <c r="AG176" s="460"/>
      <c r="AH176" s="460"/>
      <c r="AI176" s="460"/>
      <c r="AJ176" s="460"/>
      <c r="AK176" s="460"/>
      <c r="AL176" s="460"/>
      <c r="AM176" s="460"/>
      <c r="AN176" s="460"/>
      <c r="AO176" s="460"/>
      <c r="AP176" s="460"/>
      <c r="AQ176" s="460"/>
      <c r="AR176" s="460"/>
      <c r="AS176" s="460"/>
      <c r="AT176" s="460"/>
      <c r="AU176" s="460"/>
      <c r="AV176" s="460"/>
      <c r="AW176" s="460"/>
      <c r="AX176" s="460"/>
      <c r="AY176" s="460"/>
      <c r="AZ176" s="460"/>
      <c r="BA176" s="460"/>
      <c r="BB176" s="460"/>
      <c r="BC176" s="460"/>
      <c r="BD176" s="460"/>
      <c r="BE176" s="460"/>
      <c r="BF176" s="460"/>
      <c r="BG176" s="461"/>
      <c r="BK176" s="19" t="str">
        <f>IF(AT86=Datos!$AO$2,D86,"")</f>
        <v/>
      </c>
    </row>
    <row r="177" spans="1:63" ht="20.100000000000001" customHeight="1">
      <c r="A177" s="10"/>
      <c r="B177" s="11"/>
      <c r="C177" s="11"/>
      <c r="D177" s="462" t="s">
        <v>293</v>
      </c>
      <c r="E177" s="462"/>
      <c r="F177" s="462"/>
      <c r="G177" s="462"/>
      <c r="H177" s="462"/>
      <c r="I177" s="462"/>
      <c r="J177" s="462"/>
      <c r="K177" s="462"/>
      <c r="L177" s="462"/>
      <c r="M177" s="462"/>
      <c r="N177" s="462"/>
      <c r="O177" s="462"/>
      <c r="P177" s="462"/>
      <c r="Q177" s="462"/>
      <c r="R177" s="462"/>
      <c r="S177" s="462"/>
      <c r="T177" s="462"/>
      <c r="U177" s="462"/>
      <c r="V177" s="463" t="s">
        <v>283</v>
      </c>
      <c r="W177" s="463"/>
      <c r="X177" s="463"/>
      <c r="Y177" s="463"/>
      <c r="Z177" s="463"/>
      <c r="AA177" s="463"/>
      <c r="AB177" s="463"/>
      <c r="AC177" s="463"/>
      <c r="AD177" s="463"/>
      <c r="AE177" s="463"/>
      <c r="AF177" s="463"/>
      <c r="AG177" s="463"/>
      <c r="AH177" s="463"/>
      <c r="AI177" s="463"/>
      <c r="AJ177" s="463"/>
      <c r="AK177" s="463"/>
      <c r="AL177" s="463"/>
      <c r="AM177" s="463"/>
      <c r="AN177" s="463"/>
      <c r="AO177" s="463"/>
      <c r="AP177" s="463"/>
      <c r="AQ177" s="463"/>
      <c r="AR177" s="463"/>
      <c r="AS177" s="463"/>
      <c r="AT177" s="463"/>
      <c r="AU177" s="463"/>
      <c r="AV177" s="463"/>
      <c r="AW177" s="463"/>
      <c r="AX177" s="463"/>
      <c r="AY177" s="463"/>
      <c r="AZ177" s="463"/>
      <c r="BA177" s="463"/>
      <c r="BB177" s="463"/>
      <c r="BC177" s="463"/>
      <c r="BD177" s="463"/>
      <c r="BE177" s="463"/>
      <c r="BF177" s="463"/>
      <c r="BG177" s="464"/>
      <c r="BK177" s="19" t="str">
        <f>IF(AT87=Datos!$AO$2,D87,"")</f>
        <v/>
      </c>
    </row>
    <row r="178" spans="1:63" ht="25.15" customHeight="1">
      <c r="A178" s="10"/>
      <c r="B178" s="11"/>
      <c r="C178" s="11"/>
      <c r="D178" s="462"/>
      <c r="E178" s="462"/>
      <c r="F178" s="462"/>
      <c r="G178" s="462"/>
      <c r="H178" s="462"/>
      <c r="I178" s="462"/>
      <c r="J178" s="462"/>
      <c r="K178" s="462"/>
      <c r="L178" s="462"/>
      <c r="M178" s="462"/>
      <c r="N178" s="462"/>
      <c r="O178" s="462"/>
      <c r="P178" s="462"/>
      <c r="Q178" s="462"/>
      <c r="R178" s="462"/>
      <c r="S178" s="462"/>
      <c r="T178" s="462"/>
      <c r="U178" s="462"/>
      <c r="V178" s="465" t="s">
        <v>133</v>
      </c>
      <c r="W178" s="465"/>
      <c r="X178" s="465"/>
      <c r="Y178" s="465"/>
      <c r="Z178" s="465"/>
      <c r="AA178" s="465"/>
      <c r="AB178" s="465"/>
      <c r="AC178" s="465"/>
      <c r="AD178" s="465"/>
      <c r="AE178" s="465"/>
      <c r="AF178" s="465"/>
      <c r="AG178" s="465"/>
      <c r="AH178" s="465" t="s">
        <v>286</v>
      </c>
      <c r="AI178" s="465"/>
      <c r="AJ178" s="465"/>
      <c r="AK178" s="465"/>
      <c r="AL178" s="465"/>
      <c r="AM178" s="465"/>
      <c r="AN178" s="465"/>
      <c r="AO178" s="465"/>
      <c r="AP178" s="465"/>
      <c r="AQ178" s="465" t="s">
        <v>87</v>
      </c>
      <c r="AR178" s="465"/>
      <c r="AS178" s="465"/>
      <c r="AT178" s="465"/>
      <c r="AU178" s="465"/>
      <c r="AV178" s="465"/>
      <c r="AW178" s="465"/>
      <c r="AX178" s="465"/>
      <c r="AY178" s="465"/>
      <c r="AZ178" s="465"/>
      <c r="BA178" s="465" t="s">
        <v>284</v>
      </c>
      <c r="BB178" s="465"/>
      <c r="BC178" s="465"/>
      <c r="BD178" s="465"/>
      <c r="BE178" s="465"/>
      <c r="BF178" s="465"/>
      <c r="BG178" s="122" t="s">
        <v>285</v>
      </c>
      <c r="BK178" s="19" t="str">
        <f>IF(AT88=Datos!$AO$2,D88,"")</f>
        <v/>
      </c>
    </row>
    <row r="179" spans="1:63" ht="14.25" customHeight="1">
      <c r="A179" s="10"/>
      <c r="B179" s="11"/>
      <c r="C179" s="11"/>
      <c r="D179" s="457" t="s">
        <v>272</v>
      </c>
      <c r="E179" s="440"/>
      <c r="F179" s="440"/>
      <c r="G179" s="440"/>
      <c r="H179" s="440"/>
      <c r="I179" s="440"/>
      <c r="J179" s="440"/>
      <c r="K179" s="440"/>
      <c r="L179" s="440"/>
      <c r="M179" s="440"/>
      <c r="N179" s="440"/>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0"/>
      <c r="AL179" s="440"/>
      <c r="AM179" s="440"/>
      <c r="AN179" s="440"/>
      <c r="AO179" s="440"/>
      <c r="AP179" s="440"/>
      <c r="AQ179" s="440"/>
      <c r="AR179" s="440"/>
      <c r="AS179" s="440"/>
      <c r="AT179" s="440"/>
      <c r="AU179" s="440"/>
      <c r="AV179" s="440"/>
      <c r="AW179" s="440"/>
      <c r="AX179" s="440"/>
      <c r="AY179" s="440"/>
      <c r="AZ179" s="440"/>
      <c r="BA179" s="439"/>
      <c r="BB179" s="439"/>
      <c r="BC179" s="439"/>
      <c r="BD179" s="439"/>
      <c r="BE179" s="439"/>
      <c r="BF179" s="439"/>
      <c r="BG179" s="172"/>
      <c r="BK179" s="19" t="str">
        <f>IF(AT89=Datos!$AO$2,D89,"")</f>
        <v/>
      </c>
    </row>
    <row r="180" spans="1:63" ht="14.25" customHeight="1">
      <c r="A180" s="10"/>
      <c r="B180" s="11"/>
      <c r="C180" s="11"/>
      <c r="D180" s="458"/>
      <c r="E180" s="440" t="str">
        <f>IF(D116="","",IF(AT116&lt;&gt;Datos!$AO$2,D116,""))</f>
        <v/>
      </c>
      <c r="F180" s="440"/>
      <c r="G180" s="440"/>
      <c r="H180" s="440"/>
      <c r="I180" s="440"/>
      <c r="J180" s="440"/>
      <c r="K180" s="440"/>
      <c r="L180" s="440"/>
      <c r="M180" s="440"/>
      <c r="N180" s="440"/>
      <c r="O180" s="440"/>
      <c r="P180" s="440"/>
      <c r="Q180" s="440"/>
      <c r="R180" s="440"/>
      <c r="S180" s="440"/>
      <c r="T180" s="440"/>
      <c r="U180" s="440"/>
      <c r="V180" s="440"/>
      <c r="W180" s="440"/>
      <c r="X180" s="440"/>
      <c r="Y180" s="440"/>
      <c r="Z180" s="440"/>
      <c r="AA180" s="440"/>
      <c r="AB180" s="440"/>
      <c r="AC180" s="440"/>
      <c r="AD180" s="440"/>
      <c r="AE180" s="440"/>
      <c r="AF180" s="440"/>
      <c r="AG180" s="440"/>
      <c r="AH180" s="440"/>
      <c r="AI180" s="440"/>
      <c r="AJ180" s="440"/>
      <c r="AK180" s="440"/>
      <c r="AL180" s="440"/>
      <c r="AM180" s="440"/>
      <c r="AN180" s="440"/>
      <c r="AO180" s="440"/>
      <c r="AP180" s="440"/>
      <c r="AQ180" s="440"/>
      <c r="AR180" s="440"/>
      <c r="AS180" s="440"/>
      <c r="AT180" s="440"/>
      <c r="AU180" s="440"/>
      <c r="AV180" s="440"/>
      <c r="AW180" s="440"/>
      <c r="AX180" s="440"/>
      <c r="AY180" s="440"/>
      <c r="AZ180" s="440"/>
      <c r="BA180" s="439"/>
      <c r="BB180" s="439"/>
      <c r="BC180" s="439"/>
      <c r="BD180" s="439"/>
      <c r="BE180" s="439"/>
      <c r="BF180" s="439"/>
      <c r="BG180" s="172"/>
      <c r="BK180" s="19" t="str">
        <f>IF(AT90=Datos!$AO$2,D90,"")</f>
        <v/>
      </c>
    </row>
    <row r="181" spans="1:63" ht="14.25" customHeight="1">
      <c r="A181" s="10"/>
      <c r="B181" s="11"/>
      <c r="C181" s="11"/>
      <c r="D181" s="458"/>
      <c r="E181" s="440" t="str">
        <f>IF(D117="","",IF(AT117&lt;&gt;Datos!$AO$2,D117,""))</f>
        <v/>
      </c>
      <c r="F181" s="440"/>
      <c r="G181" s="440"/>
      <c r="H181" s="440"/>
      <c r="I181" s="440"/>
      <c r="J181" s="440"/>
      <c r="K181" s="440"/>
      <c r="L181" s="440"/>
      <c r="M181" s="440"/>
      <c r="N181" s="440"/>
      <c r="O181" s="440"/>
      <c r="P181" s="440"/>
      <c r="Q181" s="440"/>
      <c r="R181" s="440"/>
      <c r="S181" s="440"/>
      <c r="T181" s="440"/>
      <c r="U181" s="440"/>
      <c r="V181" s="440"/>
      <c r="W181" s="440"/>
      <c r="X181" s="440"/>
      <c r="Y181" s="440"/>
      <c r="Z181" s="440"/>
      <c r="AA181" s="440"/>
      <c r="AB181" s="440"/>
      <c r="AC181" s="440"/>
      <c r="AD181" s="440"/>
      <c r="AE181" s="440"/>
      <c r="AF181" s="440"/>
      <c r="AG181" s="440"/>
      <c r="AH181" s="440"/>
      <c r="AI181" s="440"/>
      <c r="AJ181" s="440"/>
      <c r="AK181" s="440"/>
      <c r="AL181" s="440"/>
      <c r="AM181" s="440"/>
      <c r="AN181" s="440"/>
      <c r="AO181" s="440"/>
      <c r="AP181" s="440"/>
      <c r="AQ181" s="440"/>
      <c r="AR181" s="440"/>
      <c r="AS181" s="440"/>
      <c r="AT181" s="440"/>
      <c r="AU181" s="440"/>
      <c r="AV181" s="440"/>
      <c r="AW181" s="440"/>
      <c r="AX181" s="440"/>
      <c r="AY181" s="440"/>
      <c r="AZ181" s="440"/>
      <c r="BA181" s="439"/>
      <c r="BB181" s="439"/>
      <c r="BC181" s="439"/>
      <c r="BD181" s="439"/>
      <c r="BE181" s="439"/>
      <c r="BF181" s="439"/>
      <c r="BG181" s="172"/>
      <c r="BK181" s="19" t="str">
        <f>IF(AT91=Datos!$AO$2,D91,"")</f>
        <v/>
      </c>
    </row>
    <row r="182" spans="1:63" ht="14.25" customHeight="1">
      <c r="A182" s="10"/>
      <c r="B182" s="11"/>
      <c r="C182" s="11"/>
      <c r="D182" s="458"/>
      <c r="E182" s="440" t="str">
        <f>IF(D118="","",IF(AT118&lt;&gt;Datos!$AO$2,D118,""))</f>
        <v/>
      </c>
      <c r="F182" s="440"/>
      <c r="G182" s="440"/>
      <c r="H182" s="440"/>
      <c r="I182" s="440"/>
      <c r="J182" s="440"/>
      <c r="K182" s="440"/>
      <c r="L182" s="440"/>
      <c r="M182" s="440"/>
      <c r="N182" s="440"/>
      <c r="O182" s="440"/>
      <c r="P182" s="440"/>
      <c r="Q182" s="440"/>
      <c r="R182" s="440"/>
      <c r="S182" s="440"/>
      <c r="T182" s="440"/>
      <c r="U182" s="440"/>
      <c r="V182" s="440"/>
      <c r="W182" s="440"/>
      <c r="X182" s="440"/>
      <c r="Y182" s="440"/>
      <c r="Z182" s="440"/>
      <c r="AA182" s="440"/>
      <c r="AB182" s="440"/>
      <c r="AC182" s="440"/>
      <c r="AD182" s="440"/>
      <c r="AE182" s="440"/>
      <c r="AF182" s="440"/>
      <c r="AG182" s="440"/>
      <c r="AH182" s="440"/>
      <c r="AI182" s="440"/>
      <c r="AJ182" s="440"/>
      <c r="AK182" s="440"/>
      <c r="AL182" s="440"/>
      <c r="AM182" s="440"/>
      <c r="AN182" s="440"/>
      <c r="AO182" s="440"/>
      <c r="AP182" s="440"/>
      <c r="AQ182" s="440"/>
      <c r="AR182" s="440"/>
      <c r="AS182" s="440"/>
      <c r="AT182" s="440"/>
      <c r="AU182" s="440"/>
      <c r="AV182" s="440"/>
      <c r="AW182" s="440"/>
      <c r="AX182" s="440"/>
      <c r="AY182" s="440"/>
      <c r="AZ182" s="440"/>
      <c r="BA182" s="439"/>
      <c r="BB182" s="439"/>
      <c r="BC182" s="439"/>
      <c r="BD182" s="439"/>
      <c r="BE182" s="439"/>
      <c r="BF182" s="439"/>
      <c r="BG182" s="172"/>
      <c r="BK182" s="19" t="str">
        <f>IF(AT92=Datos!$AO$2,D92,"")</f>
        <v/>
      </c>
    </row>
    <row r="183" spans="1:63" ht="14.25" customHeight="1">
      <c r="A183" s="10"/>
      <c r="B183" s="11"/>
      <c r="C183" s="11"/>
      <c r="D183" s="458"/>
      <c r="E183" s="440" t="str">
        <f>IF(D119="","",IF(AT119&lt;&gt;Datos!$AO$2,D119,""))</f>
        <v/>
      </c>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0"/>
      <c r="AY183" s="440"/>
      <c r="AZ183" s="440"/>
      <c r="BA183" s="439"/>
      <c r="BB183" s="439"/>
      <c r="BC183" s="439"/>
      <c r="BD183" s="439"/>
      <c r="BE183" s="439"/>
      <c r="BF183" s="439"/>
      <c r="BG183" s="172"/>
      <c r="BK183" s="19" t="str">
        <f>IF(AT93=Datos!$AO$2,D93,"")</f>
        <v/>
      </c>
    </row>
    <row r="184" spans="1:63" ht="14.25" customHeight="1">
      <c r="A184" s="10"/>
      <c r="B184" s="11"/>
      <c r="C184" s="11"/>
      <c r="D184" s="458"/>
      <c r="E184" s="440" t="str">
        <f>IF(D120="","",IF(AT120&lt;&gt;Datos!$AO$2,D120,""))</f>
        <v/>
      </c>
      <c r="F184" s="440"/>
      <c r="G184" s="440"/>
      <c r="H184" s="440"/>
      <c r="I184" s="440"/>
      <c r="J184" s="440"/>
      <c r="K184" s="440"/>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c r="AR184" s="440"/>
      <c r="AS184" s="440"/>
      <c r="AT184" s="440"/>
      <c r="AU184" s="440"/>
      <c r="AV184" s="440"/>
      <c r="AW184" s="440"/>
      <c r="AX184" s="440"/>
      <c r="AY184" s="440"/>
      <c r="AZ184" s="440"/>
      <c r="BA184" s="439"/>
      <c r="BB184" s="439"/>
      <c r="BC184" s="439"/>
      <c r="BD184" s="439"/>
      <c r="BE184" s="439"/>
      <c r="BF184" s="439"/>
      <c r="BG184" s="172"/>
      <c r="BK184" s="19" t="str">
        <f>IF(AT94=Datos!$AO$2,D94,"")</f>
        <v/>
      </c>
    </row>
    <row r="185" spans="1:63" ht="14.25" customHeight="1">
      <c r="A185" s="10"/>
      <c r="B185" s="11"/>
      <c r="C185" s="11"/>
      <c r="D185" s="458"/>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40"/>
      <c r="AJ185" s="440"/>
      <c r="AK185" s="440"/>
      <c r="AL185" s="440"/>
      <c r="AM185" s="440"/>
      <c r="AN185" s="440"/>
      <c r="AO185" s="440"/>
      <c r="AP185" s="440"/>
      <c r="AQ185" s="440"/>
      <c r="AR185" s="440"/>
      <c r="AS185" s="440"/>
      <c r="AT185" s="440"/>
      <c r="AU185" s="440"/>
      <c r="AV185" s="440"/>
      <c r="AW185" s="440"/>
      <c r="AX185" s="440"/>
      <c r="AY185" s="440"/>
      <c r="AZ185" s="440"/>
      <c r="BA185" s="439"/>
      <c r="BB185" s="439"/>
      <c r="BC185" s="439"/>
      <c r="BD185" s="439"/>
      <c r="BE185" s="439"/>
      <c r="BF185" s="439"/>
      <c r="BG185" s="172"/>
      <c r="BK185" s="19" t="str">
        <f>IF(AT95=Datos!$AO$2,D95,"")</f>
        <v/>
      </c>
    </row>
    <row r="186" spans="1:63" ht="14.25" customHeight="1">
      <c r="A186" s="10"/>
      <c r="B186" s="11"/>
      <c r="C186" s="11"/>
      <c r="D186" s="458"/>
      <c r="E186" s="440" t="str">
        <f>IF(D122="","",IF(AT122&lt;&gt;Datos!$AO$2,D122,""))</f>
        <v/>
      </c>
      <c r="F186" s="440"/>
      <c r="G186" s="440"/>
      <c r="H186" s="440"/>
      <c r="I186" s="440"/>
      <c r="J186" s="440"/>
      <c r="K186" s="440"/>
      <c r="L186" s="440"/>
      <c r="M186" s="440"/>
      <c r="N186" s="440"/>
      <c r="O186" s="440"/>
      <c r="P186" s="440"/>
      <c r="Q186" s="440"/>
      <c r="R186" s="440"/>
      <c r="S186" s="440"/>
      <c r="T186" s="440"/>
      <c r="U186" s="440"/>
      <c r="V186" s="440"/>
      <c r="W186" s="440"/>
      <c r="X186" s="440"/>
      <c r="Y186" s="440"/>
      <c r="Z186" s="440"/>
      <c r="AA186" s="440"/>
      <c r="AB186" s="440"/>
      <c r="AC186" s="440"/>
      <c r="AD186" s="440"/>
      <c r="AE186" s="440"/>
      <c r="AF186" s="440"/>
      <c r="AG186" s="440"/>
      <c r="AH186" s="440"/>
      <c r="AI186" s="440"/>
      <c r="AJ186" s="440"/>
      <c r="AK186" s="440"/>
      <c r="AL186" s="440"/>
      <c r="AM186" s="440"/>
      <c r="AN186" s="440"/>
      <c r="AO186" s="440"/>
      <c r="AP186" s="440"/>
      <c r="AQ186" s="440"/>
      <c r="AR186" s="440"/>
      <c r="AS186" s="440"/>
      <c r="AT186" s="440"/>
      <c r="AU186" s="440"/>
      <c r="AV186" s="440"/>
      <c r="AW186" s="440"/>
      <c r="AX186" s="440"/>
      <c r="AY186" s="440"/>
      <c r="AZ186" s="440"/>
      <c r="BA186" s="439"/>
      <c r="BB186" s="439"/>
      <c r="BC186" s="439"/>
      <c r="BD186" s="439"/>
      <c r="BE186" s="439"/>
      <c r="BF186" s="439"/>
      <c r="BG186" s="172"/>
      <c r="BK186" s="19" t="s">
        <v>288</v>
      </c>
    </row>
    <row r="187" spans="1:63" ht="14.25" customHeight="1">
      <c r="A187" s="10"/>
      <c r="B187" s="11"/>
      <c r="C187" s="11"/>
      <c r="D187" s="458"/>
      <c r="E187" s="440" t="str">
        <f>IF(D123="","",IF(AT123&lt;&gt;Datos!$AO$2,D123,""))</f>
        <v/>
      </c>
      <c r="F187" s="440"/>
      <c r="G187" s="440"/>
      <c r="H187" s="440"/>
      <c r="I187" s="440"/>
      <c r="J187" s="440"/>
      <c r="K187" s="440"/>
      <c r="L187" s="440"/>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0"/>
      <c r="AY187" s="440"/>
      <c r="AZ187" s="440"/>
      <c r="BA187" s="439"/>
      <c r="BB187" s="439"/>
      <c r="BC187" s="439"/>
      <c r="BD187" s="439"/>
      <c r="BE187" s="439"/>
      <c r="BF187" s="439"/>
      <c r="BG187" s="172"/>
      <c r="BK187" s="6" t="s">
        <v>290</v>
      </c>
    </row>
    <row r="188" spans="1:63" ht="14.25" customHeight="1" thickBot="1">
      <c r="A188" s="10"/>
      <c r="B188" s="11"/>
      <c r="C188" s="11"/>
      <c r="D188" s="459"/>
      <c r="E188" s="443"/>
      <c r="F188" s="444"/>
      <c r="G188" s="444"/>
      <c r="H188" s="444"/>
      <c r="I188" s="444"/>
      <c r="J188" s="444"/>
      <c r="K188" s="444"/>
      <c r="L188" s="444"/>
      <c r="M188" s="444"/>
      <c r="N188" s="444"/>
      <c r="O188" s="444"/>
      <c r="P188" s="444"/>
      <c r="Q188" s="444"/>
      <c r="R188" s="444"/>
      <c r="S188" s="444"/>
      <c r="T188" s="444"/>
      <c r="U188" s="445"/>
      <c r="V188" s="446"/>
      <c r="W188" s="446"/>
      <c r="X188" s="446"/>
      <c r="Y188" s="446"/>
      <c r="Z188" s="446"/>
      <c r="AA188" s="446"/>
      <c r="AB188" s="446"/>
      <c r="AC188" s="446"/>
      <c r="AD188" s="446"/>
      <c r="AE188" s="446"/>
      <c r="AF188" s="446"/>
      <c r="AG188" s="446"/>
      <c r="AH188" s="444"/>
      <c r="AI188" s="444"/>
      <c r="AJ188" s="444"/>
      <c r="AK188" s="444"/>
      <c r="AL188" s="444"/>
      <c r="AM188" s="444"/>
      <c r="AN188" s="444"/>
      <c r="AO188" s="444"/>
      <c r="AP188" s="445"/>
      <c r="AQ188" s="446"/>
      <c r="AR188" s="446"/>
      <c r="AS188" s="446"/>
      <c r="AT188" s="446"/>
      <c r="AU188" s="446"/>
      <c r="AV188" s="446"/>
      <c r="AW188" s="446"/>
      <c r="AX188" s="446"/>
      <c r="AY188" s="446"/>
      <c r="AZ188" s="446"/>
      <c r="BA188" s="447"/>
      <c r="BB188" s="448"/>
      <c r="BC188" s="448"/>
      <c r="BD188" s="448"/>
      <c r="BE188" s="448"/>
      <c r="BF188" s="449"/>
      <c r="BG188" s="173"/>
      <c r="BK188" s="19" t="str">
        <f>IF(AT101=Datos!$AO$2,D101,"")</f>
        <v>asdf</v>
      </c>
    </row>
    <row r="189" spans="1:63" ht="14.25" customHeight="1" thickTop="1">
      <c r="A189" s="10"/>
      <c r="B189" s="11"/>
      <c r="C189" s="11"/>
      <c r="D189" s="441" t="s">
        <v>273</v>
      </c>
      <c r="E189" s="450" t="str">
        <f>IF(D130="","",IF(AT130&lt;&gt;Datos!$AO$2,D130,""))</f>
        <v/>
      </c>
      <c r="F189" s="451"/>
      <c r="G189" s="451"/>
      <c r="H189" s="451"/>
      <c r="I189" s="451"/>
      <c r="J189" s="451"/>
      <c r="K189" s="451"/>
      <c r="L189" s="451"/>
      <c r="M189" s="451"/>
      <c r="N189" s="451"/>
      <c r="O189" s="451"/>
      <c r="P189" s="451"/>
      <c r="Q189" s="451"/>
      <c r="R189" s="451"/>
      <c r="S189" s="451"/>
      <c r="T189" s="451"/>
      <c r="U189" s="452"/>
      <c r="V189" s="453"/>
      <c r="W189" s="453"/>
      <c r="X189" s="453"/>
      <c r="Y189" s="453"/>
      <c r="Z189" s="453"/>
      <c r="AA189" s="453"/>
      <c r="AB189" s="453"/>
      <c r="AC189" s="453"/>
      <c r="AD189" s="453"/>
      <c r="AE189" s="453"/>
      <c r="AF189" s="453"/>
      <c r="AG189" s="453"/>
      <c r="AH189" s="451"/>
      <c r="AI189" s="451"/>
      <c r="AJ189" s="451"/>
      <c r="AK189" s="451"/>
      <c r="AL189" s="451"/>
      <c r="AM189" s="451"/>
      <c r="AN189" s="451"/>
      <c r="AO189" s="451"/>
      <c r="AP189" s="452"/>
      <c r="AQ189" s="453"/>
      <c r="AR189" s="453"/>
      <c r="AS189" s="453"/>
      <c r="AT189" s="453"/>
      <c r="AU189" s="453"/>
      <c r="AV189" s="453"/>
      <c r="AW189" s="453"/>
      <c r="AX189" s="453"/>
      <c r="AY189" s="453"/>
      <c r="AZ189" s="453"/>
      <c r="BA189" s="454"/>
      <c r="BB189" s="455"/>
      <c r="BC189" s="455"/>
      <c r="BD189" s="455"/>
      <c r="BE189" s="455"/>
      <c r="BF189" s="456"/>
      <c r="BG189" s="174"/>
      <c r="BK189" s="19" t="str">
        <f>IF(AT102=Datos!$AO$2,D102,"")</f>
        <v>fgs</v>
      </c>
    </row>
    <row r="190" spans="1:63" ht="14.25" customHeight="1">
      <c r="A190" s="10"/>
      <c r="B190" s="11"/>
      <c r="C190" s="11"/>
      <c r="D190" s="441"/>
      <c r="E190" s="440" t="str">
        <f>IF(D131="","",IF(AT131&lt;&gt;Datos!$AO$2,D131,""))</f>
        <v/>
      </c>
      <c r="F190" s="440"/>
      <c r="G190" s="440"/>
      <c r="H190" s="440"/>
      <c r="I190" s="440"/>
      <c r="J190" s="440"/>
      <c r="K190" s="440"/>
      <c r="L190" s="440"/>
      <c r="M190" s="440"/>
      <c r="N190" s="440"/>
      <c r="O190" s="440"/>
      <c r="P190" s="440"/>
      <c r="Q190" s="440"/>
      <c r="R190" s="440"/>
      <c r="S190" s="440"/>
      <c r="T190" s="440"/>
      <c r="U190" s="440"/>
      <c r="V190" s="440"/>
      <c r="W190" s="440"/>
      <c r="X190" s="440"/>
      <c r="Y190" s="440"/>
      <c r="Z190" s="440"/>
      <c r="AA190" s="440"/>
      <c r="AB190" s="440"/>
      <c r="AC190" s="440"/>
      <c r="AD190" s="440"/>
      <c r="AE190" s="440"/>
      <c r="AF190" s="440"/>
      <c r="AG190" s="440"/>
      <c r="AH190" s="440"/>
      <c r="AI190" s="440"/>
      <c r="AJ190" s="440"/>
      <c r="AK190" s="440"/>
      <c r="AL190" s="440"/>
      <c r="AM190" s="440"/>
      <c r="AN190" s="440"/>
      <c r="AO190" s="440"/>
      <c r="AP190" s="440"/>
      <c r="AQ190" s="440"/>
      <c r="AR190" s="440"/>
      <c r="AS190" s="440"/>
      <c r="AT190" s="440"/>
      <c r="AU190" s="440"/>
      <c r="AV190" s="440"/>
      <c r="AW190" s="440"/>
      <c r="AX190" s="440"/>
      <c r="AY190" s="440"/>
      <c r="AZ190" s="440"/>
      <c r="BA190" s="439"/>
      <c r="BB190" s="439"/>
      <c r="BC190" s="439"/>
      <c r="BD190" s="439"/>
      <c r="BE190" s="439"/>
      <c r="BF190" s="439"/>
      <c r="BG190" s="172"/>
      <c r="BK190" s="19" t="str">
        <f>IF(AT103=Datos!$AO$2,D103,"")</f>
        <v/>
      </c>
    </row>
    <row r="191" spans="1:63" ht="14.25" customHeight="1">
      <c r="A191" s="10"/>
      <c r="B191" s="11"/>
      <c r="C191" s="11"/>
      <c r="D191" s="441"/>
      <c r="E191" s="440" t="str">
        <f>IF(D132="","",IF(AT132&lt;&gt;Datos!$AO$2,D132,""))</f>
        <v/>
      </c>
      <c r="F191" s="440"/>
      <c r="G191" s="440"/>
      <c r="H191" s="440"/>
      <c r="I191" s="440"/>
      <c r="J191" s="440"/>
      <c r="K191" s="440"/>
      <c r="L191" s="440"/>
      <c r="M191" s="440"/>
      <c r="N191" s="440"/>
      <c r="O191" s="440"/>
      <c r="P191" s="440"/>
      <c r="Q191" s="440"/>
      <c r="R191" s="440"/>
      <c r="S191" s="440"/>
      <c r="T191" s="440"/>
      <c r="U191" s="440"/>
      <c r="V191" s="440"/>
      <c r="W191" s="440"/>
      <c r="X191" s="440"/>
      <c r="Y191" s="440"/>
      <c r="Z191" s="440"/>
      <c r="AA191" s="440"/>
      <c r="AB191" s="440"/>
      <c r="AC191" s="440"/>
      <c r="AD191" s="440"/>
      <c r="AE191" s="440"/>
      <c r="AF191" s="440"/>
      <c r="AG191" s="440"/>
      <c r="AH191" s="440"/>
      <c r="AI191" s="440"/>
      <c r="AJ191" s="440"/>
      <c r="AK191" s="440"/>
      <c r="AL191" s="440"/>
      <c r="AM191" s="440"/>
      <c r="AN191" s="440"/>
      <c r="AO191" s="440"/>
      <c r="AP191" s="440"/>
      <c r="AQ191" s="440"/>
      <c r="AR191" s="440"/>
      <c r="AS191" s="440"/>
      <c r="AT191" s="440"/>
      <c r="AU191" s="440"/>
      <c r="AV191" s="440"/>
      <c r="AW191" s="440"/>
      <c r="AX191" s="440"/>
      <c r="AY191" s="440"/>
      <c r="AZ191" s="440"/>
      <c r="BA191" s="439"/>
      <c r="BB191" s="439"/>
      <c r="BC191" s="439"/>
      <c r="BD191" s="439"/>
      <c r="BE191" s="439"/>
      <c r="BF191" s="439"/>
      <c r="BG191" s="172"/>
      <c r="BK191" s="19" t="str">
        <f>IF(AT104=Datos!$AO$2,D104,"")</f>
        <v/>
      </c>
    </row>
    <row r="192" spans="1:63" ht="14.25" customHeight="1">
      <c r="A192" s="10"/>
      <c r="B192" s="11"/>
      <c r="C192" s="11"/>
      <c r="D192" s="441"/>
      <c r="E192" s="440" t="str">
        <f>IF(D133="","",IF(AT133&lt;&gt;Datos!$AO$2,D133,""))</f>
        <v/>
      </c>
      <c r="F192" s="440"/>
      <c r="G192" s="440"/>
      <c r="H192" s="440"/>
      <c r="I192" s="440"/>
      <c r="J192" s="440"/>
      <c r="K192" s="440"/>
      <c r="L192" s="440"/>
      <c r="M192" s="440"/>
      <c r="N192" s="440"/>
      <c r="O192" s="440"/>
      <c r="P192" s="440"/>
      <c r="Q192" s="440"/>
      <c r="R192" s="440"/>
      <c r="S192" s="440"/>
      <c r="T192" s="440"/>
      <c r="U192" s="440"/>
      <c r="V192" s="440"/>
      <c r="W192" s="440"/>
      <c r="X192" s="440"/>
      <c r="Y192" s="440"/>
      <c r="Z192" s="440"/>
      <c r="AA192" s="440"/>
      <c r="AB192" s="440"/>
      <c r="AC192" s="440"/>
      <c r="AD192" s="440"/>
      <c r="AE192" s="440"/>
      <c r="AF192" s="440"/>
      <c r="AG192" s="440"/>
      <c r="AH192" s="440"/>
      <c r="AI192" s="440"/>
      <c r="AJ192" s="440"/>
      <c r="AK192" s="440"/>
      <c r="AL192" s="440"/>
      <c r="AM192" s="440"/>
      <c r="AN192" s="440"/>
      <c r="AO192" s="440"/>
      <c r="AP192" s="440"/>
      <c r="AQ192" s="440"/>
      <c r="AR192" s="440"/>
      <c r="AS192" s="440"/>
      <c r="AT192" s="440"/>
      <c r="AU192" s="440"/>
      <c r="AV192" s="440"/>
      <c r="AW192" s="440"/>
      <c r="AX192" s="440"/>
      <c r="AY192" s="440"/>
      <c r="AZ192" s="440"/>
      <c r="BA192" s="439"/>
      <c r="BB192" s="439"/>
      <c r="BC192" s="439"/>
      <c r="BD192" s="439"/>
      <c r="BE192" s="439"/>
      <c r="BF192" s="439"/>
      <c r="BG192" s="172"/>
      <c r="BK192" s="19" t="str">
        <f>IF(AT105=Datos!$AO$2,D105,"")</f>
        <v/>
      </c>
    </row>
    <row r="193" spans="1:64" ht="14.25" customHeight="1">
      <c r="A193" s="10"/>
      <c r="B193" s="11"/>
      <c r="C193" s="11"/>
      <c r="D193" s="441"/>
      <c r="E193" s="440" t="str">
        <f>IF(D134="","",IF(AT134&lt;&gt;Datos!$AO$2,D134,""))</f>
        <v/>
      </c>
      <c r="F193" s="440"/>
      <c r="G193" s="440"/>
      <c r="H193" s="440"/>
      <c r="I193" s="440"/>
      <c r="J193" s="440"/>
      <c r="K193" s="440"/>
      <c r="L193" s="440"/>
      <c r="M193" s="440"/>
      <c r="N193" s="440"/>
      <c r="O193" s="440"/>
      <c r="P193" s="440"/>
      <c r="Q193" s="440"/>
      <c r="R193" s="440"/>
      <c r="S193" s="440"/>
      <c r="T193" s="440"/>
      <c r="U193" s="440"/>
      <c r="V193" s="440"/>
      <c r="W193" s="440"/>
      <c r="X193" s="440"/>
      <c r="Y193" s="440"/>
      <c r="Z193" s="440"/>
      <c r="AA193" s="440"/>
      <c r="AB193" s="440"/>
      <c r="AC193" s="440"/>
      <c r="AD193" s="440"/>
      <c r="AE193" s="440"/>
      <c r="AF193" s="440"/>
      <c r="AG193" s="440"/>
      <c r="AH193" s="440"/>
      <c r="AI193" s="440"/>
      <c r="AJ193" s="440"/>
      <c r="AK193" s="440"/>
      <c r="AL193" s="440"/>
      <c r="AM193" s="440"/>
      <c r="AN193" s="440"/>
      <c r="AO193" s="440"/>
      <c r="AP193" s="440"/>
      <c r="AQ193" s="440"/>
      <c r="AR193" s="440"/>
      <c r="AS193" s="440"/>
      <c r="AT193" s="440"/>
      <c r="AU193" s="440"/>
      <c r="AV193" s="440"/>
      <c r="AW193" s="440"/>
      <c r="AX193" s="440"/>
      <c r="AY193" s="440"/>
      <c r="AZ193" s="440"/>
      <c r="BA193" s="439"/>
      <c r="BB193" s="439"/>
      <c r="BC193" s="439"/>
      <c r="BD193" s="439"/>
      <c r="BE193" s="439"/>
      <c r="BF193" s="439"/>
      <c r="BG193" s="172"/>
      <c r="BK193" s="19" t="str">
        <f>IF(AT106=Datos!$AO$2,D106,"")</f>
        <v/>
      </c>
    </row>
    <row r="194" spans="1:64" ht="14.25" customHeight="1">
      <c r="A194" s="10"/>
      <c r="B194" s="11"/>
      <c r="C194" s="11"/>
      <c r="D194" s="441"/>
      <c r="E194" s="440" t="str">
        <f>IF(D135="","",IF(AT135&lt;&gt;Datos!$AO$2,D135,""))</f>
        <v/>
      </c>
      <c r="F194" s="440"/>
      <c r="G194" s="440"/>
      <c r="H194" s="440"/>
      <c r="I194" s="440"/>
      <c r="J194" s="440"/>
      <c r="K194" s="440"/>
      <c r="L194" s="440"/>
      <c r="M194" s="440"/>
      <c r="N194" s="440"/>
      <c r="O194" s="440"/>
      <c r="P194" s="440"/>
      <c r="Q194" s="440"/>
      <c r="R194" s="440"/>
      <c r="S194" s="440"/>
      <c r="T194" s="440"/>
      <c r="U194" s="440"/>
      <c r="V194" s="440"/>
      <c r="W194" s="440"/>
      <c r="X194" s="440"/>
      <c r="Y194" s="440"/>
      <c r="Z194" s="440"/>
      <c r="AA194" s="440"/>
      <c r="AB194" s="440"/>
      <c r="AC194" s="440"/>
      <c r="AD194" s="440"/>
      <c r="AE194" s="440"/>
      <c r="AF194" s="440"/>
      <c r="AG194" s="440"/>
      <c r="AH194" s="440"/>
      <c r="AI194" s="440"/>
      <c r="AJ194" s="440"/>
      <c r="AK194" s="440"/>
      <c r="AL194" s="440"/>
      <c r="AM194" s="440"/>
      <c r="AN194" s="440"/>
      <c r="AO194" s="440"/>
      <c r="AP194" s="440"/>
      <c r="AQ194" s="440"/>
      <c r="AR194" s="440"/>
      <c r="AS194" s="440"/>
      <c r="AT194" s="440"/>
      <c r="AU194" s="440"/>
      <c r="AV194" s="440"/>
      <c r="AW194" s="440"/>
      <c r="AX194" s="440"/>
      <c r="AY194" s="440"/>
      <c r="AZ194" s="440"/>
      <c r="BA194" s="439"/>
      <c r="BB194" s="439"/>
      <c r="BC194" s="439"/>
      <c r="BD194" s="439"/>
      <c r="BE194" s="439"/>
      <c r="BF194" s="439"/>
      <c r="BG194" s="172"/>
      <c r="BK194" s="19" t="str">
        <f>IF(AT107=Datos!$AO$2,D107,"")</f>
        <v/>
      </c>
    </row>
    <row r="195" spans="1:64" ht="14.25" customHeight="1">
      <c r="A195" s="10"/>
      <c r="B195" s="11"/>
      <c r="C195" s="11"/>
      <c r="D195" s="441"/>
      <c r="E195" s="440" t="str">
        <f>IF(D136="","",IF(AT136&lt;&gt;Datos!$AO$2,D136,""))</f>
        <v/>
      </c>
      <c r="F195" s="440"/>
      <c r="G195" s="440"/>
      <c r="H195" s="440"/>
      <c r="I195" s="440"/>
      <c r="J195" s="440"/>
      <c r="K195" s="440"/>
      <c r="L195" s="440"/>
      <c r="M195" s="440"/>
      <c r="N195" s="440"/>
      <c r="O195" s="440"/>
      <c r="P195" s="440"/>
      <c r="Q195" s="440"/>
      <c r="R195" s="440"/>
      <c r="S195" s="440"/>
      <c r="T195" s="440"/>
      <c r="U195" s="440"/>
      <c r="V195" s="440"/>
      <c r="W195" s="440"/>
      <c r="X195" s="440"/>
      <c r="Y195" s="440"/>
      <c r="Z195" s="440"/>
      <c r="AA195" s="440"/>
      <c r="AB195" s="440"/>
      <c r="AC195" s="440"/>
      <c r="AD195" s="440"/>
      <c r="AE195" s="440"/>
      <c r="AF195" s="440"/>
      <c r="AG195" s="440"/>
      <c r="AH195" s="440"/>
      <c r="AI195" s="440"/>
      <c r="AJ195" s="440"/>
      <c r="AK195" s="440"/>
      <c r="AL195" s="440"/>
      <c r="AM195" s="440"/>
      <c r="AN195" s="440"/>
      <c r="AO195" s="440"/>
      <c r="AP195" s="440"/>
      <c r="AQ195" s="440"/>
      <c r="AR195" s="440"/>
      <c r="AS195" s="440"/>
      <c r="AT195" s="440"/>
      <c r="AU195" s="440"/>
      <c r="AV195" s="440"/>
      <c r="AW195" s="440"/>
      <c r="AX195" s="440"/>
      <c r="AY195" s="440"/>
      <c r="AZ195" s="440"/>
      <c r="BA195" s="439"/>
      <c r="BB195" s="439"/>
      <c r="BC195" s="439"/>
      <c r="BD195" s="439"/>
      <c r="BE195" s="439"/>
      <c r="BF195" s="439"/>
      <c r="BG195" s="172"/>
      <c r="BK195" s="19" t="str">
        <f>IF(AT108=Datos!$AO$2,D108,"")</f>
        <v/>
      </c>
    </row>
    <row r="196" spans="1:64" ht="14.25" customHeight="1">
      <c r="A196" s="10"/>
      <c r="B196" s="11"/>
      <c r="C196" s="11"/>
      <c r="D196" s="441"/>
      <c r="E196" s="440" t="str">
        <f>IF(D137="","",IF(AT137&lt;&gt;Datos!$AO$2,D137,""))</f>
        <v/>
      </c>
      <c r="F196" s="440"/>
      <c r="G196" s="440"/>
      <c r="H196" s="440"/>
      <c r="I196" s="440"/>
      <c r="J196" s="440"/>
      <c r="K196" s="440"/>
      <c r="L196" s="440"/>
      <c r="M196" s="440"/>
      <c r="N196" s="440"/>
      <c r="O196" s="440"/>
      <c r="P196" s="440"/>
      <c r="Q196" s="440"/>
      <c r="R196" s="440"/>
      <c r="S196" s="440"/>
      <c r="T196" s="440"/>
      <c r="U196" s="440"/>
      <c r="V196" s="440"/>
      <c r="W196" s="440"/>
      <c r="X196" s="440"/>
      <c r="Y196" s="440"/>
      <c r="Z196" s="440"/>
      <c r="AA196" s="440"/>
      <c r="AB196" s="440"/>
      <c r="AC196" s="440"/>
      <c r="AD196" s="440"/>
      <c r="AE196" s="440"/>
      <c r="AF196" s="440"/>
      <c r="AG196" s="440"/>
      <c r="AH196" s="440"/>
      <c r="AI196" s="440"/>
      <c r="AJ196" s="440"/>
      <c r="AK196" s="440"/>
      <c r="AL196" s="440"/>
      <c r="AM196" s="440"/>
      <c r="AN196" s="440"/>
      <c r="AO196" s="440"/>
      <c r="AP196" s="440"/>
      <c r="AQ196" s="440"/>
      <c r="AR196" s="440"/>
      <c r="AS196" s="440"/>
      <c r="AT196" s="440"/>
      <c r="AU196" s="440"/>
      <c r="AV196" s="440"/>
      <c r="AW196" s="440"/>
      <c r="AX196" s="440"/>
      <c r="AY196" s="440"/>
      <c r="AZ196" s="440"/>
      <c r="BA196" s="439"/>
      <c r="BB196" s="439"/>
      <c r="BC196" s="439"/>
      <c r="BD196" s="439"/>
      <c r="BE196" s="439"/>
      <c r="BF196" s="439"/>
      <c r="BG196" s="172"/>
      <c r="BK196" s="19" t="str">
        <f>IF(AT109=Datos!$AO$2,D109,"")</f>
        <v/>
      </c>
    </row>
    <row r="197" spans="1:64" ht="14.25" customHeight="1">
      <c r="A197" s="10"/>
      <c r="B197" s="11"/>
      <c r="C197" s="11"/>
      <c r="D197" s="442"/>
      <c r="E197" s="440" t="str">
        <f>IF(D138="","",IF(AT138&lt;&gt;Datos!$AO$2,D138,""))</f>
        <v/>
      </c>
      <c r="F197" s="440"/>
      <c r="G197" s="440"/>
      <c r="H197" s="440"/>
      <c r="I197" s="440"/>
      <c r="J197" s="440"/>
      <c r="K197" s="440"/>
      <c r="L197" s="440"/>
      <c r="M197" s="440"/>
      <c r="N197" s="440"/>
      <c r="O197" s="440"/>
      <c r="P197" s="440"/>
      <c r="Q197" s="440"/>
      <c r="R197" s="440"/>
      <c r="S197" s="440"/>
      <c r="T197" s="440"/>
      <c r="U197" s="440"/>
      <c r="V197" s="440"/>
      <c r="W197" s="440"/>
      <c r="X197" s="440"/>
      <c r="Y197" s="440"/>
      <c r="Z197" s="440"/>
      <c r="AA197" s="440"/>
      <c r="AB197" s="440"/>
      <c r="AC197" s="440"/>
      <c r="AD197" s="440"/>
      <c r="AE197" s="440"/>
      <c r="AF197" s="440"/>
      <c r="AG197" s="440"/>
      <c r="AH197" s="440"/>
      <c r="AI197" s="440"/>
      <c r="AJ197" s="440"/>
      <c r="AK197" s="440"/>
      <c r="AL197" s="440"/>
      <c r="AM197" s="440"/>
      <c r="AN197" s="440"/>
      <c r="AO197" s="440"/>
      <c r="AP197" s="440"/>
      <c r="AQ197" s="440"/>
      <c r="AR197" s="440"/>
      <c r="AS197" s="440"/>
      <c r="AT197" s="440"/>
      <c r="AU197" s="440"/>
      <c r="AV197" s="440"/>
      <c r="AW197" s="440"/>
      <c r="AX197" s="440"/>
      <c r="AY197" s="440"/>
      <c r="AZ197" s="440"/>
      <c r="BA197" s="439"/>
      <c r="BB197" s="439"/>
      <c r="BC197" s="439"/>
      <c r="BD197" s="439"/>
      <c r="BE197" s="439"/>
      <c r="BF197" s="439"/>
      <c r="BG197" s="172"/>
      <c r="BK197" s="19" t="str">
        <f>IF(AT110=Datos!$AO$2,D110,"")</f>
        <v/>
      </c>
    </row>
    <row r="198" spans="1:64" ht="14.25" customHeight="1">
      <c r="A198" s="10"/>
      <c r="B198" s="11"/>
      <c r="C198" s="11"/>
      <c r="D198" s="442"/>
      <c r="E198" s="440" t="str">
        <f>IF(D139="","",IF(AT139&lt;&gt;Datos!$AO$2,D139,""))</f>
        <v/>
      </c>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J198" s="440"/>
      <c r="AK198" s="440"/>
      <c r="AL198" s="440"/>
      <c r="AM198" s="440"/>
      <c r="AN198" s="440"/>
      <c r="AO198" s="440"/>
      <c r="AP198" s="440"/>
      <c r="AQ198" s="440"/>
      <c r="AR198" s="440"/>
      <c r="AS198" s="440"/>
      <c r="AT198" s="440"/>
      <c r="AU198" s="440"/>
      <c r="AV198" s="440"/>
      <c r="AW198" s="440"/>
      <c r="AX198" s="440"/>
      <c r="AY198" s="440"/>
      <c r="AZ198" s="440"/>
      <c r="BA198" s="439"/>
      <c r="BB198" s="439"/>
      <c r="BC198" s="439"/>
      <c r="BD198" s="439"/>
      <c r="BE198" s="439"/>
      <c r="BF198" s="439"/>
      <c r="BG198" s="172"/>
      <c r="BK198" s="19" t="s">
        <v>288</v>
      </c>
    </row>
    <row r="199" spans="1:64" ht="14.25" customHeight="1">
      <c r="A199" s="10"/>
      <c r="B199" s="11"/>
      <c r="C199" s="11"/>
      <c r="D199" s="426" t="s">
        <v>291</v>
      </c>
      <c r="E199" s="426"/>
      <c r="F199" s="426"/>
      <c r="G199" s="426"/>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6"/>
      <c r="AQ199" s="426"/>
      <c r="AR199" s="426"/>
      <c r="AS199" s="426"/>
      <c r="AT199" s="426"/>
      <c r="AU199" s="426"/>
      <c r="AV199" s="426"/>
      <c r="AW199" s="426"/>
      <c r="AX199" s="426"/>
      <c r="AY199" s="426"/>
      <c r="AZ199" s="426"/>
      <c r="BA199" s="426"/>
      <c r="BB199" s="426"/>
      <c r="BC199" s="426"/>
      <c r="BD199" s="426"/>
      <c r="BE199" s="426"/>
      <c r="BF199" s="426"/>
      <c r="BG199" s="433"/>
    </row>
    <row r="200" spans="1:64" ht="15.75" customHeight="1">
      <c r="A200" s="10"/>
      <c r="B200" s="11"/>
      <c r="C200" s="11"/>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4"/>
      <c r="AY200" s="434"/>
      <c r="AZ200" s="434"/>
      <c r="BA200" s="434"/>
      <c r="BB200" s="434"/>
      <c r="BC200" s="11"/>
      <c r="BD200" s="11"/>
      <c r="BE200" s="11"/>
      <c r="BF200" s="11"/>
      <c r="BG200" s="13"/>
    </row>
    <row r="201" spans="1:64" ht="15.75" customHeight="1">
      <c r="A201" s="1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3"/>
    </row>
    <row r="202" spans="1:64" ht="15" customHeight="1">
      <c r="A202" s="10"/>
      <c r="B202" s="11"/>
      <c r="C202" s="11"/>
      <c r="D202" s="435" t="s">
        <v>144</v>
      </c>
      <c r="E202" s="435"/>
      <c r="F202" s="435"/>
      <c r="G202" s="435"/>
      <c r="H202" s="435"/>
      <c r="I202" s="435"/>
      <c r="J202" s="435"/>
      <c r="K202" s="435"/>
      <c r="L202" s="435"/>
      <c r="M202" s="435"/>
      <c r="N202" s="435"/>
      <c r="O202" s="435"/>
      <c r="P202" s="435"/>
      <c r="Q202" s="435"/>
      <c r="R202" s="435"/>
      <c r="S202" s="435"/>
      <c r="T202" s="435"/>
      <c r="U202" s="435"/>
      <c r="V202" s="435"/>
      <c r="W202" s="435"/>
      <c r="X202" s="435"/>
      <c r="Y202" s="435"/>
      <c r="Z202" s="435"/>
      <c r="AA202" s="435"/>
      <c r="AB202" s="435"/>
      <c r="AC202" s="435"/>
      <c r="AD202" s="435"/>
      <c r="AE202" s="435"/>
      <c r="AF202" s="435"/>
      <c r="AG202" s="435"/>
      <c r="AH202" s="435"/>
      <c r="AI202" s="435"/>
      <c r="AJ202" s="435"/>
      <c r="AK202" s="435"/>
      <c r="AL202" s="435"/>
      <c r="AM202" s="435"/>
      <c r="AN202" s="435"/>
      <c r="AO202" s="435"/>
      <c r="AP202" s="435"/>
      <c r="AQ202" s="435"/>
      <c r="AR202" s="435"/>
      <c r="AS202" s="435"/>
      <c r="AT202" s="435"/>
      <c r="AU202" s="435"/>
      <c r="AV202" s="435"/>
      <c r="AW202" s="435"/>
      <c r="AX202" s="435"/>
      <c r="AY202" s="435"/>
      <c r="AZ202" s="435"/>
      <c r="BA202" s="435"/>
      <c r="BB202" s="435"/>
      <c r="BC202" s="435"/>
      <c r="BD202" s="435"/>
      <c r="BE202" s="435"/>
      <c r="BF202" s="435"/>
      <c r="BG202" s="436"/>
      <c r="BK202" s="11"/>
      <c r="BL202" s="11"/>
    </row>
    <row r="203" spans="1:64" ht="20.25" customHeight="1">
      <c r="A203" s="10"/>
      <c r="B203" s="11"/>
      <c r="C203" s="11"/>
      <c r="D203" s="437" t="s">
        <v>133</v>
      </c>
      <c r="E203" s="437"/>
      <c r="F203" s="437"/>
      <c r="G203" s="437"/>
      <c r="H203" s="437"/>
      <c r="I203" s="437"/>
      <c r="J203" s="437"/>
      <c r="K203" s="437"/>
      <c r="L203" s="437"/>
      <c r="M203" s="437"/>
      <c r="N203" s="437"/>
      <c r="O203" s="437"/>
      <c r="P203" s="437"/>
      <c r="Q203" s="437"/>
      <c r="R203" s="437"/>
      <c r="S203" s="437"/>
      <c r="T203" s="437"/>
      <c r="U203" s="437"/>
      <c r="V203" s="437" t="s">
        <v>286</v>
      </c>
      <c r="W203" s="437"/>
      <c r="X203" s="437"/>
      <c r="Y203" s="437"/>
      <c r="Z203" s="437"/>
      <c r="AA203" s="437"/>
      <c r="AB203" s="437"/>
      <c r="AC203" s="437"/>
      <c r="AD203" s="437"/>
      <c r="AE203" s="437"/>
      <c r="AF203" s="437"/>
      <c r="AG203" s="437"/>
      <c r="AH203" s="437"/>
      <c r="AI203" s="437"/>
      <c r="AJ203" s="437"/>
      <c r="AK203" s="437"/>
      <c r="AL203" s="437"/>
      <c r="AM203" s="437"/>
      <c r="AN203" s="437" t="s">
        <v>87</v>
      </c>
      <c r="AO203" s="437"/>
      <c r="AP203" s="437"/>
      <c r="AQ203" s="437"/>
      <c r="AR203" s="437"/>
      <c r="AS203" s="437"/>
      <c r="AT203" s="437"/>
      <c r="AU203" s="437"/>
      <c r="AV203" s="437"/>
      <c r="AW203" s="437"/>
      <c r="AX203" s="437"/>
      <c r="AY203" s="437"/>
      <c r="AZ203" s="437"/>
      <c r="BA203" s="437"/>
      <c r="BB203" s="437"/>
      <c r="BC203" s="437"/>
      <c r="BD203" s="437"/>
      <c r="BE203" s="437"/>
      <c r="BF203" s="437"/>
      <c r="BG203" s="438"/>
      <c r="BK203" s="11"/>
      <c r="BL203" s="11"/>
    </row>
    <row r="204" spans="1:64">
      <c r="A204" s="10"/>
      <c r="B204" s="11"/>
      <c r="C204" s="11"/>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c r="AA204" s="430"/>
      <c r="AB204" s="430"/>
      <c r="AC204" s="430"/>
      <c r="AD204" s="430"/>
      <c r="AE204" s="430"/>
      <c r="AF204" s="430"/>
      <c r="AG204" s="430"/>
      <c r="AH204" s="430"/>
      <c r="AI204" s="430"/>
      <c r="AJ204" s="430"/>
      <c r="AK204" s="430"/>
      <c r="AL204" s="430"/>
      <c r="AM204" s="430"/>
      <c r="AN204" s="430"/>
      <c r="AO204" s="430"/>
      <c r="AP204" s="430"/>
      <c r="AQ204" s="430"/>
      <c r="AR204" s="430"/>
      <c r="AS204" s="430"/>
      <c r="AT204" s="430"/>
      <c r="AU204" s="430"/>
      <c r="AV204" s="430"/>
      <c r="AW204" s="430"/>
      <c r="AX204" s="430"/>
      <c r="AY204" s="430"/>
      <c r="AZ204" s="430"/>
      <c r="BA204" s="430"/>
      <c r="BB204" s="430"/>
      <c r="BC204" s="430"/>
      <c r="BD204" s="430"/>
      <c r="BE204" s="430"/>
      <c r="BF204" s="430"/>
      <c r="BG204" s="432"/>
      <c r="BK204" s="11"/>
      <c r="BL204" s="11"/>
    </row>
    <row r="205" spans="1:64">
      <c r="A205" s="10"/>
      <c r="B205" s="11"/>
      <c r="C205" s="11"/>
      <c r="D205" s="430"/>
      <c r="E205" s="430"/>
      <c r="F205" s="430"/>
      <c r="G205" s="430"/>
      <c r="H205" s="430"/>
      <c r="I205" s="430"/>
      <c r="J205" s="430"/>
      <c r="K205" s="430"/>
      <c r="L205" s="430"/>
      <c r="M205" s="430"/>
      <c r="N205" s="430"/>
      <c r="O205" s="430"/>
      <c r="P205" s="430"/>
      <c r="Q205" s="430"/>
      <c r="R205" s="430"/>
      <c r="S205" s="430"/>
      <c r="T205" s="430"/>
      <c r="U205" s="430"/>
      <c r="V205" s="430"/>
      <c r="W205" s="430"/>
      <c r="X205" s="430"/>
      <c r="Y205" s="430"/>
      <c r="Z205" s="430"/>
      <c r="AA205" s="430"/>
      <c r="AB205" s="430"/>
      <c r="AC205" s="430"/>
      <c r="AD205" s="430"/>
      <c r="AE205" s="430"/>
      <c r="AF205" s="430"/>
      <c r="AG205" s="430"/>
      <c r="AH205" s="430"/>
      <c r="AI205" s="430"/>
      <c r="AJ205" s="430"/>
      <c r="AK205" s="430"/>
      <c r="AL205" s="430"/>
      <c r="AM205" s="430"/>
      <c r="AN205" s="430"/>
      <c r="AO205" s="430"/>
      <c r="AP205" s="430"/>
      <c r="AQ205" s="430"/>
      <c r="AR205" s="430"/>
      <c r="AS205" s="430"/>
      <c r="AT205" s="430"/>
      <c r="AU205" s="430"/>
      <c r="AV205" s="430"/>
      <c r="AW205" s="430"/>
      <c r="AX205" s="430"/>
      <c r="AY205" s="430"/>
      <c r="AZ205" s="430"/>
      <c r="BA205" s="430"/>
      <c r="BB205" s="430"/>
      <c r="BC205" s="430"/>
      <c r="BD205" s="430"/>
      <c r="BE205" s="430"/>
      <c r="BF205" s="430"/>
      <c r="BG205" s="432"/>
      <c r="BK205" s="11"/>
      <c r="BL205" s="11"/>
    </row>
    <row r="206" spans="1:64">
      <c r="A206" s="10"/>
      <c r="B206" s="11"/>
      <c r="C206" s="11"/>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0"/>
      <c r="Z206" s="430"/>
      <c r="AA206" s="430"/>
      <c r="AB206" s="430"/>
      <c r="AC206" s="430"/>
      <c r="AD206" s="430"/>
      <c r="AE206" s="430"/>
      <c r="AF206" s="430"/>
      <c r="AG206" s="430"/>
      <c r="AH206" s="430"/>
      <c r="AI206" s="430"/>
      <c r="AJ206" s="430"/>
      <c r="AK206" s="430"/>
      <c r="AL206" s="430"/>
      <c r="AM206" s="430"/>
      <c r="AN206" s="430"/>
      <c r="AO206" s="430"/>
      <c r="AP206" s="430"/>
      <c r="AQ206" s="430"/>
      <c r="AR206" s="430"/>
      <c r="AS206" s="430"/>
      <c r="AT206" s="430"/>
      <c r="AU206" s="430"/>
      <c r="AV206" s="430"/>
      <c r="AW206" s="430"/>
      <c r="AX206" s="430"/>
      <c r="AY206" s="430"/>
      <c r="AZ206" s="430"/>
      <c r="BA206" s="430"/>
      <c r="BB206" s="430"/>
      <c r="BC206" s="430"/>
      <c r="BD206" s="430"/>
      <c r="BE206" s="430"/>
      <c r="BF206" s="430"/>
      <c r="BG206" s="432"/>
      <c r="BK206" s="11"/>
      <c r="BL206" s="11"/>
    </row>
    <row r="207" spans="1:64">
      <c r="A207" s="10"/>
      <c r="B207" s="11"/>
      <c r="C207" s="11"/>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c r="AH207" s="430"/>
      <c r="AI207" s="430"/>
      <c r="AJ207" s="430"/>
      <c r="AK207" s="430"/>
      <c r="AL207" s="430"/>
      <c r="AM207" s="430"/>
      <c r="AN207" s="430"/>
      <c r="AO207" s="430"/>
      <c r="AP207" s="430"/>
      <c r="AQ207" s="430"/>
      <c r="AR207" s="430"/>
      <c r="AS207" s="430"/>
      <c r="AT207" s="430"/>
      <c r="AU207" s="430"/>
      <c r="AV207" s="430"/>
      <c r="AW207" s="430"/>
      <c r="AX207" s="430"/>
      <c r="AY207" s="430"/>
      <c r="AZ207" s="430"/>
      <c r="BA207" s="430"/>
      <c r="BB207" s="430"/>
      <c r="BC207" s="430"/>
      <c r="BD207" s="430"/>
      <c r="BE207" s="430"/>
      <c r="BF207" s="430"/>
      <c r="BG207" s="432"/>
      <c r="BK207" s="11"/>
      <c r="BL207" s="11"/>
    </row>
    <row r="208" spans="1:64">
      <c r="A208" s="10"/>
      <c r="B208" s="11"/>
      <c r="C208" s="11"/>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c r="Z208" s="430"/>
      <c r="AA208" s="430"/>
      <c r="AB208" s="430"/>
      <c r="AC208" s="430"/>
      <c r="AD208" s="430"/>
      <c r="AE208" s="430"/>
      <c r="AF208" s="430"/>
      <c r="AG208" s="430"/>
      <c r="AH208" s="430"/>
      <c r="AI208" s="430"/>
      <c r="AJ208" s="430"/>
      <c r="AK208" s="430"/>
      <c r="AL208" s="430"/>
      <c r="AM208" s="430"/>
      <c r="AN208" s="430"/>
      <c r="AO208" s="430"/>
      <c r="AP208" s="430"/>
      <c r="AQ208" s="430"/>
      <c r="AR208" s="430"/>
      <c r="AS208" s="430"/>
      <c r="AT208" s="430"/>
      <c r="AU208" s="430"/>
      <c r="AV208" s="430"/>
      <c r="AW208" s="430"/>
      <c r="AX208" s="430"/>
      <c r="AY208" s="430"/>
      <c r="AZ208" s="430"/>
      <c r="BA208" s="430"/>
      <c r="BB208" s="430"/>
      <c r="BC208" s="430"/>
      <c r="BD208" s="430"/>
      <c r="BE208" s="430"/>
      <c r="BF208" s="430"/>
      <c r="BG208" s="432"/>
      <c r="BK208" s="11"/>
      <c r="BL208" s="11"/>
    </row>
    <row r="209" spans="1:64">
      <c r="A209" s="10"/>
      <c r="B209" s="11"/>
      <c r="C209" s="11"/>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430"/>
      <c r="AE209" s="430"/>
      <c r="AF209" s="430"/>
      <c r="AG209" s="430"/>
      <c r="AH209" s="430"/>
      <c r="AI209" s="430"/>
      <c r="AJ209" s="430"/>
      <c r="AK209" s="430"/>
      <c r="AL209" s="430"/>
      <c r="AM209" s="430"/>
      <c r="AN209" s="430"/>
      <c r="AO209" s="430"/>
      <c r="AP209" s="430"/>
      <c r="AQ209" s="430"/>
      <c r="AR209" s="430"/>
      <c r="AS209" s="430"/>
      <c r="AT209" s="430"/>
      <c r="AU209" s="430"/>
      <c r="AV209" s="430"/>
      <c r="AW209" s="430"/>
      <c r="AX209" s="430"/>
      <c r="AY209" s="430"/>
      <c r="AZ209" s="430"/>
      <c r="BA209" s="430"/>
      <c r="BB209" s="430"/>
      <c r="BC209" s="430"/>
      <c r="BD209" s="430"/>
      <c r="BE209" s="430"/>
      <c r="BF209" s="430"/>
      <c r="BG209" s="432"/>
      <c r="BK209" s="11"/>
      <c r="BL209" s="11"/>
    </row>
    <row r="210" spans="1:64">
      <c r="A210" s="10"/>
      <c r="B210" s="11"/>
      <c r="C210" s="11"/>
      <c r="D210" s="427"/>
      <c r="E210" s="428"/>
      <c r="F210" s="428"/>
      <c r="G210" s="428"/>
      <c r="H210" s="428"/>
      <c r="I210" s="428"/>
      <c r="J210" s="428"/>
      <c r="K210" s="428"/>
      <c r="L210" s="428"/>
      <c r="M210" s="428"/>
      <c r="N210" s="428"/>
      <c r="O210" s="428"/>
      <c r="P210" s="428"/>
      <c r="Q210" s="428"/>
      <c r="R210" s="428"/>
      <c r="S210" s="428"/>
      <c r="T210" s="428"/>
      <c r="U210" s="429"/>
      <c r="V210" s="430"/>
      <c r="W210" s="430"/>
      <c r="X210" s="430"/>
      <c r="Y210" s="430"/>
      <c r="Z210" s="430"/>
      <c r="AA210" s="430"/>
      <c r="AB210" s="430"/>
      <c r="AC210" s="430"/>
      <c r="AD210" s="430"/>
      <c r="AE210" s="430"/>
      <c r="AF210" s="430"/>
      <c r="AG210" s="430"/>
      <c r="AH210" s="430"/>
      <c r="AI210" s="430"/>
      <c r="AJ210" s="430"/>
      <c r="AK210" s="430"/>
      <c r="AL210" s="430"/>
      <c r="AM210" s="430"/>
      <c r="AN210" s="427"/>
      <c r="AO210" s="428"/>
      <c r="AP210" s="428"/>
      <c r="AQ210" s="428"/>
      <c r="AR210" s="428"/>
      <c r="AS210" s="428"/>
      <c r="AT210" s="428"/>
      <c r="AU210" s="428"/>
      <c r="AV210" s="428"/>
      <c r="AW210" s="428"/>
      <c r="AX210" s="428"/>
      <c r="AY210" s="428"/>
      <c r="AZ210" s="428"/>
      <c r="BA210" s="428"/>
      <c r="BB210" s="428"/>
      <c r="BC210" s="428"/>
      <c r="BD210" s="428"/>
      <c r="BE210" s="428"/>
      <c r="BF210" s="428"/>
      <c r="BG210" s="431"/>
      <c r="BK210" s="11"/>
      <c r="BL210" s="11"/>
    </row>
    <row r="211" spans="1:64">
      <c r="A211" s="10"/>
      <c r="B211" s="11"/>
      <c r="C211" s="11"/>
      <c r="D211" s="427"/>
      <c r="E211" s="428"/>
      <c r="F211" s="428"/>
      <c r="G211" s="428"/>
      <c r="H211" s="428"/>
      <c r="I211" s="428"/>
      <c r="J211" s="428"/>
      <c r="K211" s="428"/>
      <c r="L211" s="428"/>
      <c r="M211" s="428"/>
      <c r="N211" s="428"/>
      <c r="O211" s="428"/>
      <c r="P211" s="428"/>
      <c r="Q211" s="428"/>
      <c r="R211" s="428"/>
      <c r="S211" s="428"/>
      <c r="T211" s="428"/>
      <c r="U211" s="429"/>
      <c r="V211" s="430"/>
      <c r="W211" s="430"/>
      <c r="X211" s="430"/>
      <c r="Y211" s="430"/>
      <c r="Z211" s="430"/>
      <c r="AA211" s="430"/>
      <c r="AB211" s="430"/>
      <c r="AC211" s="430"/>
      <c r="AD211" s="430"/>
      <c r="AE211" s="430"/>
      <c r="AF211" s="430"/>
      <c r="AG211" s="430"/>
      <c r="AH211" s="430"/>
      <c r="AI211" s="430"/>
      <c r="AJ211" s="430"/>
      <c r="AK211" s="430"/>
      <c r="AL211" s="430"/>
      <c r="AM211" s="430"/>
      <c r="AN211" s="427"/>
      <c r="AO211" s="428"/>
      <c r="AP211" s="428"/>
      <c r="AQ211" s="428"/>
      <c r="AR211" s="428"/>
      <c r="AS211" s="428"/>
      <c r="AT211" s="428"/>
      <c r="AU211" s="428"/>
      <c r="AV211" s="428"/>
      <c r="AW211" s="428"/>
      <c r="AX211" s="428"/>
      <c r="AY211" s="428"/>
      <c r="AZ211" s="428"/>
      <c r="BA211" s="428"/>
      <c r="BB211" s="428"/>
      <c r="BC211" s="428"/>
      <c r="BD211" s="428"/>
      <c r="BE211" s="428"/>
      <c r="BF211" s="428"/>
      <c r="BG211" s="431"/>
      <c r="BK211" s="11"/>
      <c r="BL211" s="11"/>
    </row>
    <row r="212" spans="1:64">
      <c r="A212" s="10"/>
      <c r="B212" s="11"/>
      <c r="C212" s="11"/>
      <c r="D212" s="427"/>
      <c r="E212" s="428"/>
      <c r="F212" s="428"/>
      <c r="G212" s="428"/>
      <c r="H212" s="428"/>
      <c r="I212" s="428"/>
      <c r="J212" s="428"/>
      <c r="K212" s="428"/>
      <c r="L212" s="428"/>
      <c r="M212" s="428"/>
      <c r="N212" s="428"/>
      <c r="O212" s="428"/>
      <c r="P212" s="428"/>
      <c r="Q212" s="428"/>
      <c r="R212" s="428"/>
      <c r="S212" s="428"/>
      <c r="T212" s="428"/>
      <c r="U212" s="429"/>
      <c r="V212" s="430"/>
      <c r="W212" s="430"/>
      <c r="X212" s="430"/>
      <c r="Y212" s="430"/>
      <c r="Z212" s="430"/>
      <c r="AA212" s="430"/>
      <c r="AB212" s="430"/>
      <c r="AC212" s="430"/>
      <c r="AD212" s="430"/>
      <c r="AE212" s="430"/>
      <c r="AF212" s="430"/>
      <c r="AG212" s="430"/>
      <c r="AH212" s="430"/>
      <c r="AI212" s="430"/>
      <c r="AJ212" s="430"/>
      <c r="AK212" s="430"/>
      <c r="AL212" s="430"/>
      <c r="AM212" s="430"/>
      <c r="AN212" s="427"/>
      <c r="AO212" s="428"/>
      <c r="AP212" s="428"/>
      <c r="AQ212" s="428"/>
      <c r="AR212" s="428"/>
      <c r="AS212" s="428"/>
      <c r="AT212" s="428"/>
      <c r="AU212" s="428"/>
      <c r="AV212" s="428"/>
      <c r="AW212" s="428"/>
      <c r="AX212" s="428"/>
      <c r="AY212" s="428"/>
      <c r="AZ212" s="428"/>
      <c r="BA212" s="428"/>
      <c r="BB212" s="428"/>
      <c r="BC212" s="428"/>
      <c r="BD212" s="428"/>
      <c r="BE212" s="428"/>
      <c r="BF212" s="428"/>
      <c r="BG212" s="431"/>
      <c r="BK212" s="11"/>
      <c r="BL212" s="11"/>
    </row>
    <row r="213" spans="1:64">
      <c r="A213" s="10"/>
      <c r="B213" s="11"/>
      <c r="C213" s="11"/>
      <c r="D213" s="427"/>
      <c r="E213" s="428"/>
      <c r="F213" s="428"/>
      <c r="G213" s="428"/>
      <c r="H213" s="428"/>
      <c r="I213" s="428"/>
      <c r="J213" s="428"/>
      <c r="K213" s="428"/>
      <c r="L213" s="428"/>
      <c r="M213" s="428"/>
      <c r="N213" s="428"/>
      <c r="O213" s="428"/>
      <c r="P213" s="428"/>
      <c r="Q213" s="428"/>
      <c r="R213" s="428"/>
      <c r="S213" s="428"/>
      <c r="T213" s="428"/>
      <c r="U213" s="429"/>
      <c r="V213" s="430"/>
      <c r="W213" s="430"/>
      <c r="X213" s="430"/>
      <c r="Y213" s="430"/>
      <c r="Z213" s="430"/>
      <c r="AA213" s="430"/>
      <c r="AB213" s="430"/>
      <c r="AC213" s="430"/>
      <c r="AD213" s="430"/>
      <c r="AE213" s="430"/>
      <c r="AF213" s="430"/>
      <c r="AG213" s="430"/>
      <c r="AH213" s="430"/>
      <c r="AI213" s="430"/>
      <c r="AJ213" s="430"/>
      <c r="AK213" s="430"/>
      <c r="AL213" s="430"/>
      <c r="AM213" s="430"/>
      <c r="AN213" s="427"/>
      <c r="AO213" s="428"/>
      <c r="AP213" s="428"/>
      <c r="AQ213" s="428"/>
      <c r="AR213" s="428"/>
      <c r="AS213" s="428"/>
      <c r="AT213" s="428"/>
      <c r="AU213" s="428"/>
      <c r="AV213" s="428"/>
      <c r="AW213" s="428"/>
      <c r="AX213" s="428"/>
      <c r="AY213" s="428"/>
      <c r="AZ213" s="428"/>
      <c r="BA213" s="428"/>
      <c r="BB213" s="428"/>
      <c r="BC213" s="428"/>
      <c r="BD213" s="428"/>
      <c r="BE213" s="428"/>
      <c r="BF213" s="428"/>
      <c r="BG213" s="431"/>
      <c r="BK213" s="11"/>
      <c r="BL213" s="11"/>
    </row>
    <row r="214" spans="1:64" ht="15" customHeight="1">
      <c r="A214" s="10"/>
      <c r="B214" s="11"/>
      <c r="C214" s="11"/>
      <c r="D214" s="426" t="str">
        <f>IF(AK12=Datos!$A$6,"* Si los efectos no deseados de la oportunidad se presentan incluir este plan en el Sistema de Administración de Acciones Preventivas y Correctivas con fuente -Administración de oportunidades (contingencia)-","* Si el riesgo se presenta incluir este plan en el Sistema de Administración de Acciones Preventivas y Correctivas con fuente -Administración de riesgos (contingencia)-")</f>
        <v>* Si el riesgo se presenta incluir este plan en el Sistema de Administración de Acciones Preventivas y Correctivas con fuente -Administración de riesgos (contingencia)-</v>
      </c>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6"/>
      <c r="AY214" s="426"/>
      <c r="AZ214" s="426"/>
      <c r="BA214" s="426"/>
      <c r="BB214" s="426"/>
      <c r="BC214" s="11"/>
      <c r="BD214" s="11"/>
      <c r="BE214" s="11"/>
      <c r="BF214" s="11"/>
      <c r="BG214" s="13"/>
      <c r="BK214" s="11"/>
      <c r="BL214" s="11"/>
    </row>
    <row r="215" spans="1:64" ht="15" customHeight="1">
      <c r="A215" s="1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3"/>
      <c r="BK215" s="11"/>
      <c r="BL215" s="11"/>
    </row>
    <row r="216" spans="1:64" ht="15.75" thickBot="1">
      <c r="A216" s="35"/>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8"/>
      <c r="BK216" s="11"/>
      <c r="BL216" s="11"/>
    </row>
    <row r="217" spans="1:64">
      <c r="BK217" s="11"/>
      <c r="BL217" s="11"/>
    </row>
    <row r="218" spans="1:64">
      <c r="BK218" s="11"/>
      <c r="BL218" s="11"/>
    </row>
    <row r="230" spans="63:64" ht="30">
      <c r="BK230" s="19" t="s">
        <v>90</v>
      </c>
      <c r="BL230" s="221">
        <v>1</v>
      </c>
    </row>
    <row r="231" spans="63:64">
      <c r="BK231" s="27"/>
    </row>
  </sheetData>
  <sheetProtection formatColumns="0" formatRows="0"/>
  <mergeCells count="867">
    <mergeCell ref="D5:G5"/>
    <mergeCell ref="K5:BF5"/>
    <mergeCell ref="D7:G7"/>
    <mergeCell ref="K7:BF7"/>
    <mergeCell ref="D9:I9"/>
    <mergeCell ref="K9:AJ9"/>
    <mergeCell ref="AQ9:AW9"/>
    <mergeCell ref="AX9:BF9"/>
    <mergeCell ref="A1:Q3"/>
    <mergeCell ref="U1:BA1"/>
    <mergeCell ref="BB1:BF1"/>
    <mergeCell ref="V2:BA2"/>
    <mergeCell ref="BB2:BF2"/>
    <mergeCell ref="U3:BA3"/>
    <mergeCell ref="BB3:BF3"/>
    <mergeCell ref="D17:Q17"/>
    <mergeCell ref="S17:V17"/>
    <mergeCell ref="X17:BF17"/>
    <mergeCell ref="D19:BC19"/>
    <mergeCell ref="D20:BF20"/>
    <mergeCell ref="D21:BF21"/>
    <mergeCell ref="AT10:BC10"/>
    <mergeCell ref="M12:T12"/>
    <mergeCell ref="V12:AJ12"/>
    <mergeCell ref="A14:J14"/>
    <mergeCell ref="D16:Q16"/>
    <mergeCell ref="S16:V16"/>
    <mergeCell ref="X16:BB16"/>
    <mergeCell ref="D28:AB28"/>
    <mergeCell ref="AD28:BF33"/>
    <mergeCell ref="D29:AB29"/>
    <mergeCell ref="D30:AB30"/>
    <mergeCell ref="D31:AB31"/>
    <mergeCell ref="D32:AB32"/>
    <mergeCell ref="D33:AB33"/>
    <mergeCell ref="D22:AR22"/>
    <mergeCell ref="AY22:BF22"/>
    <mergeCell ref="D23:AV23"/>
    <mergeCell ref="AY23:BF23"/>
    <mergeCell ref="D27:AB27"/>
    <mergeCell ref="AD27:BF27"/>
    <mergeCell ref="D25:O25"/>
    <mergeCell ref="R25:S25"/>
    <mergeCell ref="W25:AC25"/>
    <mergeCell ref="AI25:AR25"/>
    <mergeCell ref="AU25:AV25"/>
    <mergeCell ref="D38:I38"/>
    <mergeCell ref="J38:AB38"/>
    <mergeCell ref="AD38:BF38"/>
    <mergeCell ref="D39:I39"/>
    <mergeCell ref="J39:AB39"/>
    <mergeCell ref="AD39:BF39"/>
    <mergeCell ref="D35:AB35"/>
    <mergeCell ref="AD35:BF36"/>
    <mergeCell ref="D36:AB36"/>
    <mergeCell ref="D37:I37"/>
    <mergeCell ref="J37:AB37"/>
    <mergeCell ref="AD37:BF37"/>
    <mergeCell ref="D42:I42"/>
    <mergeCell ref="J42:AB42"/>
    <mergeCell ref="AD42:BF42"/>
    <mergeCell ref="D43:I43"/>
    <mergeCell ref="J43:AB43"/>
    <mergeCell ref="AD43:BF43"/>
    <mergeCell ref="D40:I40"/>
    <mergeCell ref="J40:AB40"/>
    <mergeCell ref="AD40:BF40"/>
    <mergeCell ref="D41:I41"/>
    <mergeCell ref="J41:AB41"/>
    <mergeCell ref="AD41:BF41"/>
    <mergeCell ref="D46:I46"/>
    <mergeCell ref="J46:AB46"/>
    <mergeCell ref="AD46:BF46"/>
    <mergeCell ref="D47:I47"/>
    <mergeCell ref="J47:AB47"/>
    <mergeCell ref="AD47:BF47"/>
    <mergeCell ref="D44:I44"/>
    <mergeCell ref="J44:AB44"/>
    <mergeCell ref="AD44:BF44"/>
    <mergeCell ref="D45:I45"/>
    <mergeCell ref="J45:AB45"/>
    <mergeCell ref="AD45:BF45"/>
    <mergeCell ref="D51:I51"/>
    <mergeCell ref="J51:AB51"/>
    <mergeCell ref="AD51:BF51"/>
    <mergeCell ref="D52:I52"/>
    <mergeCell ref="J52:AB52"/>
    <mergeCell ref="AD52:BF52"/>
    <mergeCell ref="D48:AB48"/>
    <mergeCell ref="AD48:BF48"/>
    <mergeCell ref="D49:I49"/>
    <mergeCell ref="J49:AB49"/>
    <mergeCell ref="AD49:BF49"/>
    <mergeCell ref="D50:I50"/>
    <mergeCell ref="J50:AB50"/>
    <mergeCell ref="AD50:BF50"/>
    <mergeCell ref="D55:I55"/>
    <mergeCell ref="J55:AB55"/>
    <mergeCell ref="AD55:BF55"/>
    <mergeCell ref="D56:I56"/>
    <mergeCell ref="J56:AB56"/>
    <mergeCell ref="AD56:BF56"/>
    <mergeCell ref="D53:I53"/>
    <mergeCell ref="J53:AB53"/>
    <mergeCell ref="AD53:BF53"/>
    <mergeCell ref="D54:I54"/>
    <mergeCell ref="J54:AB54"/>
    <mergeCell ref="AD54:BF54"/>
    <mergeCell ref="D59:I59"/>
    <mergeCell ref="J59:AB59"/>
    <mergeCell ref="AD59:BF59"/>
    <mergeCell ref="BK59:BM60"/>
    <mergeCell ref="BP60:BP61"/>
    <mergeCell ref="BQ60:BQ61"/>
    <mergeCell ref="A61:J61"/>
    <mergeCell ref="D57:I57"/>
    <mergeCell ref="J57:AB57"/>
    <mergeCell ref="AD57:BF57"/>
    <mergeCell ref="D58:I58"/>
    <mergeCell ref="J58:AB58"/>
    <mergeCell ref="AD58:BF58"/>
    <mergeCell ref="Z62:AK62"/>
    <mergeCell ref="D63:G63"/>
    <mergeCell ref="E64:Z64"/>
    <mergeCell ref="AB64:AK64"/>
    <mergeCell ref="E65:H65"/>
    <mergeCell ref="I65:V65"/>
    <mergeCell ref="AB65:AC65"/>
    <mergeCell ref="AD65:AE65"/>
    <mergeCell ref="AF65:AG65"/>
    <mergeCell ref="AH65:AI65"/>
    <mergeCell ref="AJ65:AK65"/>
    <mergeCell ref="E66:H66"/>
    <mergeCell ref="I66:V66"/>
    <mergeCell ref="Z66:Z75"/>
    <mergeCell ref="AA66:AA67"/>
    <mergeCell ref="AB66:AC67"/>
    <mergeCell ref="AD66:AE67"/>
    <mergeCell ref="AF66:AG67"/>
    <mergeCell ref="AH66:AI67"/>
    <mergeCell ref="AJ66:AK67"/>
    <mergeCell ref="E69:P69"/>
    <mergeCell ref="J71:P71"/>
    <mergeCell ref="E75:H75"/>
    <mergeCell ref="I75:L75"/>
    <mergeCell ref="M75:P75"/>
    <mergeCell ref="R73:W73"/>
    <mergeCell ref="AP66:BF66"/>
    <mergeCell ref="AP67:BF68"/>
    <mergeCell ref="R68:W68"/>
    <mergeCell ref="AA68:AA69"/>
    <mergeCell ref="AB68:AC69"/>
    <mergeCell ref="AD68:AE69"/>
    <mergeCell ref="AF68:AG69"/>
    <mergeCell ref="AH68:AI69"/>
    <mergeCell ref="AJ68:AK69"/>
    <mergeCell ref="R69:W69"/>
    <mergeCell ref="BS69:BS70"/>
    <mergeCell ref="BT69:BT70"/>
    <mergeCell ref="BU69:BU70"/>
    <mergeCell ref="R70:W70"/>
    <mergeCell ref="AA70:AA71"/>
    <mergeCell ref="AB70:AC71"/>
    <mergeCell ref="AD70:AE71"/>
    <mergeCell ref="AF70:AG71"/>
    <mergeCell ref="AH70:AI71"/>
    <mergeCell ref="AJ70:AK71"/>
    <mergeCell ref="AP70:BF70"/>
    <mergeCell ref="R71:W71"/>
    <mergeCell ref="AP71:BF75"/>
    <mergeCell ref="R72:W72"/>
    <mergeCell ref="AA72:AA73"/>
    <mergeCell ref="AB72:AC73"/>
    <mergeCell ref="AD72:AE73"/>
    <mergeCell ref="AJ74:AK75"/>
    <mergeCell ref="AF72:AG73"/>
    <mergeCell ref="AH72:AI73"/>
    <mergeCell ref="AJ72:AK73"/>
    <mergeCell ref="AF74:AG75"/>
    <mergeCell ref="AH74:AI75"/>
    <mergeCell ref="C73:D77"/>
    <mergeCell ref="E74:H74"/>
    <mergeCell ref="I74:L74"/>
    <mergeCell ref="M74:P74"/>
    <mergeCell ref="AA74:AA75"/>
    <mergeCell ref="AB74:AC75"/>
    <mergeCell ref="AD74:AE75"/>
    <mergeCell ref="E76:P76"/>
    <mergeCell ref="R76:W76"/>
    <mergeCell ref="E77:I79"/>
    <mergeCell ref="R77:W77"/>
    <mergeCell ref="J78:P78"/>
    <mergeCell ref="R78:W78"/>
    <mergeCell ref="R79:W79"/>
    <mergeCell ref="AJ84:AK84"/>
    <mergeCell ref="AL84:AM85"/>
    <mergeCell ref="AN84:AQ84"/>
    <mergeCell ref="AR84:AS85"/>
    <mergeCell ref="BS84:BU84"/>
    <mergeCell ref="BV84:BX84"/>
    <mergeCell ref="AZ85:BB85"/>
    <mergeCell ref="BC85:BG85"/>
    <mergeCell ref="F80:G80"/>
    <mergeCell ref="H80:I80"/>
    <mergeCell ref="A83:J83"/>
    <mergeCell ref="X83:AM83"/>
    <mergeCell ref="AN83:AS83"/>
    <mergeCell ref="X84:AA84"/>
    <mergeCell ref="AB84:AC84"/>
    <mergeCell ref="AD84:AE84"/>
    <mergeCell ref="AF84:AG84"/>
    <mergeCell ref="AH84:AI84"/>
    <mergeCell ref="AF85:AG85"/>
    <mergeCell ref="AH85:AI85"/>
    <mergeCell ref="AJ85:AK85"/>
    <mergeCell ref="AN85:AQ85"/>
    <mergeCell ref="AT85:AV85"/>
    <mergeCell ref="AW85:AY85"/>
    <mergeCell ref="D85:S85"/>
    <mergeCell ref="T85:W85"/>
    <mergeCell ref="X85:Y85"/>
    <mergeCell ref="Z85:AA85"/>
    <mergeCell ref="AB85:AC85"/>
    <mergeCell ref="AD85:AE85"/>
    <mergeCell ref="AT86:AV86"/>
    <mergeCell ref="AW86:AY95"/>
    <mergeCell ref="AZ86:BB95"/>
    <mergeCell ref="AJ88:AK88"/>
    <mergeCell ref="AL88:AM88"/>
    <mergeCell ref="AN88:AQ88"/>
    <mergeCell ref="AR88:AS88"/>
    <mergeCell ref="AT88:AV88"/>
    <mergeCell ref="X91:Y91"/>
    <mergeCell ref="Z91:AA91"/>
    <mergeCell ref="AB91:AC91"/>
    <mergeCell ref="AD91:AE91"/>
    <mergeCell ref="AL90:AM90"/>
    <mergeCell ref="AN90:AQ90"/>
    <mergeCell ref="AR90:AS90"/>
    <mergeCell ref="AT90:AV90"/>
    <mergeCell ref="AJ92:AK92"/>
    <mergeCell ref="AL92:AM92"/>
    <mergeCell ref="BC86:BG86"/>
    <mergeCell ref="D87:S87"/>
    <mergeCell ref="T87:W87"/>
    <mergeCell ref="X87:Y87"/>
    <mergeCell ref="Z87:AA87"/>
    <mergeCell ref="AB87:AC87"/>
    <mergeCell ref="AD87:AE87"/>
    <mergeCell ref="AF86:AG86"/>
    <mergeCell ref="AH86:AI86"/>
    <mergeCell ref="AJ86:AK86"/>
    <mergeCell ref="AL86:AM86"/>
    <mergeCell ref="AN86:AQ86"/>
    <mergeCell ref="AR86:AS86"/>
    <mergeCell ref="D86:S86"/>
    <mergeCell ref="T86:W86"/>
    <mergeCell ref="X86:Y86"/>
    <mergeCell ref="Z86:AA86"/>
    <mergeCell ref="AB86:AC86"/>
    <mergeCell ref="AD86:AE86"/>
    <mergeCell ref="BC88:BG88"/>
    <mergeCell ref="AT87:AV87"/>
    <mergeCell ref="BC87:BG87"/>
    <mergeCell ref="D88:S88"/>
    <mergeCell ref="T88:W88"/>
    <mergeCell ref="X88:Y88"/>
    <mergeCell ref="Z88:AA88"/>
    <mergeCell ref="AB88:AC88"/>
    <mergeCell ref="AD88:AE88"/>
    <mergeCell ref="AF88:AG88"/>
    <mergeCell ref="AH88:AI88"/>
    <mergeCell ref="AF87:AG87"/>
    <mergeCell ref="AH87:AI87"/>
    <mergeCell ref="AJ87:AK87"/>
    <mergeCell ref="AL87:AM87"/>
    <mergeCell ref="AN87:AQ87"/>
    <mergeCell ref="AR87:AS87"/>
    <mergeCell ref="BC90:BG90"/>
    <mergeCell ref="AT89:AV89"/>
    <mergeCell ref="BC89:BG89"/>
    <mergeCell ref="D90:S90"/>
    <mergeCell ref="T90:W90"/>
    <mergeCell ref="X90:Y90"/>
    <mergeCell ref="Z90:AA90"/>
    <mergeCell ref="AB90:AC90"/>
    <mergeCell ref="AD90:AE90"/>
    <mergeCell ref="AF90:AG90"/>
    <mergeCell ref="AH90:AI90"/>
    <mergeCell ref="AF89:AG89"/>
    <mergeCell ref="AH89:AI89"/>
    <mergeCell ref="AJ89:AK89"/>
    <mergeCell ref="AL89:AM89"/>
    <mergeCell ref="AN89:AQ89"/>
    <mergeCell ref="AR89:AS89"/>
    <mergeCell ref="D89:S89"/>
    <mergeCell ref="T89:W89"/>
    <mergeCell ref="X89:Y89"/>
    <mergeCell ref="Z89:AA89"/>
    <mergeCell ref="AB89:AC89"/>
    <mergeCell ref="AD89:AE89"/>
    <mergeCell ref="AJ90:AK90"/>
    <mergeCell ref="AN92:AQ92"/>
    <mergeCell ref="AR92:AS92"/>
    <mergeCell ref="AT92:AV92"/>
    <mergeCell ref="BC92:BG92"/>
    <mergeCell ref="AT91:AV91"/>
    <mergeCell ref="BC91:BG91"/>
    <mergeCell ref="D92:S92"/>
    <mergeCell ref="T92:W92"/>
    <mergeCell ref="X92:Y92"/>
    <mergeCell ref="Z92:AA92"/>
    <mergeCell ref="AB92:AC92"/>
    <mergeCell ref="AD92:AE92"/>
    <mergeCell ref="AF92:AG92"/>
    <mergeCell ref="AH92:AI92"/>
    <mergeCell ref="AF91:AG91"/>
    <mergeCell ref="AH91:AI91"/>
    <mergeCell ref="AJ91:AK91"/>
    <mergeCell ref="AL91:AM91"/>
    <mergeCell ref="AN91:AQ91"/>
    <mergeCell ref="AR91:AS91"/>
    <mergeCell ref="D91:S91"/>
    <mergeCell ref="T91:W91"/>
    <mergeCell ref="AT94:AV94"/>
    <mergeCell ref="BC94:BG94"/>
    <mergeCell ref="AT93:AV93"/>
    <mergeCell ref="BC93:BG93"/>
    <mergeCell ref="D94:S94"/>
    <mergeCell ref="T94:W94"/>
    <mergeCell ref="X94:Y94"/>
    <mergeCell ref="Z94:AA94"/>
    <mergeCell ref="AB94:AC94"/>
    <mergeCell ref="AD94:AE94"/>
    <mergeCell ref="AF94:AG94"/>
    <mergeCell ref="AH94:AI94"/>
    <mergeCell ref="AF93:AG93"/>
    <mergeCell ref="AH93:AI93"/>
    <mergeCell ref="AJ93:AK93"/>
    <mergeCell ref="AL93:AM93"/>
    <mergeCell ref="AN93:AQ93"/>
    <mergeCell ref="AR93:AS93"/>
    <mergeCell ref="D93:S93"/>
    <mergeCell ref="T93:W93"/>
    <mergeCell ref="X93:Y93"/>
    <mergeCell ref="Z93:AA93"/>
    <mergeCell ref="AB93:AC93"/>
    <mergeCell ref="AD93:AE93"/>
    <mergeCell ref="T95:W95"/>
    <mergeCell ref="X95:Y95"/>
    <mergeCell ref="Z95:AA95"/>
    <mergeCell ref="AB95:AC95"/>
    <mergeCell ref="AD95:AE95"/>
    <mergeCell ref="AJ94:AK94"/>
    <mergeCell ref="AL94:AM94"/>
    <mergeCell ref="AN94:AQ94"/>
    <mergeCell ref="AR94:AS94"/>
    <mergeCell ref="BS99:BU99"/>
    <mergeCell ref="BV99:BX99"/>
    <mergeCell ref="D100:S100"/>
    <mergeCell ref="T100:W100"/>
    <mergeCell ref="X100:Y100"/>
    <mergeCell ref="Z100:AA100"/>
    <mergeCell ref="AB100:AC100"/>
    <mergeCell ref="AT95:AV95"/>
    <mergeCell ref="BC95:BG95"/>
    <mergeCell ref="X98:AM98"/>
    <mergeCell ref="AN98:AS98"/>
    <mergeCell ref="X99:AA99"/>
    <mergeCell ref="AB99:AC99"/>
    <mergeCell ref="AD99:AE99"/>
    <mergeCell ref="AF99:AG99"/>
    <mergeCell ref="AH99:AI99"/>
    <mergeCell ref="AJ99:AK99"/>
    <mergeCell ref="AF95:AG95"/>
    <mergeCell ref="AH95:AI95"/>
    <mergeCell ref="AJ95:AK95"/>
    <mergeCell ref="AL95:AM95"/>
    <mergeCell ref="AN95:AQ95"/>
    <mergeCell ref="AR95:AS95"/>
    <mergeCell ref="D95:S95"/>
    <mergeCell ref="AZ100:BB100"/>
    <mergeCell ref="BC100:BG100"/>
    <mergeCell ref="D101:S101"/>
    <mergeCell ref="T101:W101"/>
    <mergeCell ref="X101:Y101"/>
    <mergeCell ref="Z101:AA101"/>
    <mergeCell ref="AB101:AC101"/>
    <mergeCell ref="AD101:AE101"/>
    <mergeCell ref="AF101:AG101"/>
    <mergeCell ref="AD100:AE100"/>
    <mergeCell ref="AF100:AG100"/>
    <mergeCell ref="AH100:AI100"/>
    <mergeCell ref="AJ100:AK100"/>
    <mergeCell ref="AN100:AQ100"/>
    <mergeCell ref="AT100:AV100"/>
    <mergeCell ref="AL99:AM100"/>
    <mergeCell ref="AN99:AQ99"/>
    <mergeCell ref="AR99:AS100"/>
    <mergeCell ref="AD102:AE102"/>
    <mergeCell ref="AF102:AG102"/>
    <mergeCell ref="AH101:AI101"/>
    <mergeCell ref="AJ101:AK101"/>
    <mergeCell ref="AL101:AM101"/>
    <mergeCell ref="AN101:AQ101"/>
    <mergeCell ref="AR101:AS101"/>
    <mergeCell ref="AT101:AV101"/>
    <mergeCell ref="AW100:AY100"/>
    <mergeCell ref="BC102:BG102"/>
    <mergeCell ref="D103:S103"/>
    <mergeCell ref="T103:W103"/>
    <mergeCell ref="X103:Y103"/>
    <mergeCell ref="Z103:AA103"/>
    <mergeCell ref="AB103:AC103"/>
    <mergeCell ref="AD103:AE103"/>
    <mergeCell ref="AF103:AG103"/>
    <mergeCell ref="AH103:AI103"/>
    <mergeCell ref="AJ103:AK103"/>
    <mergeCell ref="AH102:AI102"/>
    <mergeCell ref="AJ102:AK102"/>
    <mergeCell ref="AL102:AM102"/>
    <mergeCell ref="AN102:AQ102"/>
    <mergeCell ref="AR102:AS102"/>
    <mergeCell ref="AT102:AV102"/>
    <mergeCell ref="AW101:AY110"/>
    <mergeCell ref="AZ101:BB110"/>
    <mergeCell ref="BC101:BG101"/>
    <mergeCell ref="D102:S102"/>
    <mergeCell ref="T102:W102"/>
    <mergeCell ref="X102:Y102"/>
    <mergeCell ref="Z102:AA102"/>
    <mergeCell ref="AB102:AC102"/>
    <mergeCell ref="AT103:AV103"/>
    <mergeCell ref="BC103:BG103"/>
    <mergeCell ref="D104:S104"/>
    <mergeCell ref="T104:W104"/>
    <mergeCell ref="X104:Y104"/>
    <mergeCell ref="Z104:AA104"/>
    <mergeCell ref="AB104:AC104"/>
    <mergeCell ref="AR104:AS104"/>
    <mergeCell ref="AT104:AV104"/>
    <mergeCell ref="BC104:BG104"/>
    <mergeCell ref="AH104:AI104"/>
    <mergeCell ref="AJ104:AK104"/>
    <mergeCell ref="AL104:AM104"/>
    <mergeCell ref="AN104:AQ104"/>
    <mergeCell ref="Z105:AA105"/>
    <mergeCell ref="AB105:AC105"/>
    <mergeCell ref="AD105:AE105"/>
    <mergeCell ref="AF105:AG105"/>
    <mergeCell ref="AD104:AE104"/>
    <mergeCell ref="AF104:AG104"/>
    <mergeCell ref="AL103:AM103"/>
    <mergeCell ref="AN103:AQ103"/>
    <mergeCell ref="AR103:AS103"/>
    <mergeCell ref="BC105:BG105"/>
    <mergeCell ref="D106:S106"/>
    <mergeCell ref="T106:W106"/>
    <mergeCell ref="X106:Y106"/>
    <mergeCell ref="Z106:AA106"/>
    <mergeCell ref="AB106:AC106"/>
    <mergeCell ref="AD106:AE106"/>
    <mergeCell ref="AF106:AG106"/>
    <mergeCell ref="AH106:AI106"/>
    <mergeCell ref="AJ106:AK106"/>
    <mergeCell ref="AH105:AI105"/>
    <mergeCell ref="AJ105:AK105"/>
    <mergeCell ref="AL105:AM105"/>
    <mergeCell ref="AN105:AQ105"/>
    <mergeCell ref="AR105:AS105"/>
    <mergeCell ref="AT105:AV105"/>
    <mergeCell ref="AL106:AM106"/>
    <mergeCell ref="AN106:AQ106"/>
    <mergeCell ref="AR106:AS106"/>
    <mergeCell ref="AT106:AV106"/>
    <mergeCell ref="BC106:BG106"/>
    <mergeCell ref="D105:S105"/>
    <mergeCell ref="T105:W105"/>
    <mergeCell ref="X105:Y105"/>
    <mergeCell ref="D107:S107"/>
    <mergeCell ref="T107:W107"/>
    <mergeCell ref="X107:Y107"/>
    <mergeCell ref="Z107:AA107"/>
    <mergeCell ref="AB107:AC107"/>
    <mergeCell ref="AR107:AS107"/>
    <mergeCell ref="AT107:AV107"/>
    <mergeCell ref="BC107:BG107"/>
    <mergeCell ref="D108:S108"/>
    <mergeCell ref="T108:W108"/>
    <mergeCell ref="X108:Y108"/>
    <mergeCell ref="Z108:AA108"/>
    <mergeCell ref="AB108:AC108"/>
    <mergeCell ref="AD108:AE108"/>
    <mergeCell ref="AF108:AG108"/>
    <mergeCell ref="AD107:AE107"/>
    <mergeCell ref="AF107:AG107"/>
    <mergeCell ref="AH107:AI107"/>
    <mergeCell ref="AJ107:AK107"/>
    <mergeCell ref="AL107:AM107"/>
    <mergeCell ref="AN107:AQ107"/>
    <mergeCell ref="BC108:BG108"/>
    <mergeCell ref="AH108:AI108"/>
    <mergeCell ref="AJ108:AK108"/>
    <mergeCell ref="D109:S109"/>
    <mergeCell ref="T109:W109"/>
    <mergeCell ref="X109:Y109"/>
    <mergeCell ref="Z109:AA109"/>
    <mergeCell ref="AB109:AC109"/>
    <mergeCell ref="AD109:AE109"/>
    <mergeCell ref="AF109:AG109"/>
    <mergeCell ref="AH109:AI109"/>
    <mergeCell ref="AJ109:AK109"/>
    <mergeCell ref="AL108:AM108"/>
    <mergeCell ref="AN108:AQ108"/>
    <mergeCell ref="AR108:AS108"/>
    <mergeCell ref="AT108:AV108"/>
    <mergeCell ref="AL109:AM109"/>
    <mergeCell ref="AN109:AQ109"/>
    <mergeCell ref="AR109:AS109"/>
    <mergeCell ref="AT109:AV109"/>
    <mergeCell ref="BC109:BG109"/>
    <mergeCell ref="D110:S110"/>
    <mergeCell ref="T110:W110"/>
    <mergeCell ref="X110:Y110"/>
    <mergeCell ref="Z110:AA110"/>
    <mergeCell ref="AB110:AC110"/>
    <mergeCell ref="BP121:BP122"/>
    <mergeCell ref="BQ121:BQ122"/>
    <mergeCell ref="R122:W122"/>
    <mergeCell ref="AB122:AK122"/>
    <mergeCell ref="AR110:AS110"/>
    <mergeCell ref="AT110:AV110"/>
    <mergeCell ref="BC110:BG110"/>
    <mergeCell ref="A113:J113"/>
    <mergeCell ref="U115:AK115"/>
    <mergeCell ref="U116:Y116"/>
    <mergeCell ref="Z116:AA116"/>
    <mergeCell ref="AE116:AI116"/>
    <mergeCell ref="AJ116:AK116"/>
    <mergeCell ref="AD110:AE110"/>
    <mergeCell ref="AF110:AG110"/>
    <mergeCell ref="AH110:AI110"/>
    <mergeCell ref="AJ110:AK110"/>
    <mergeCell ref="AL110:AM110"/>
    <mergeCell ref="AN110:AQ110"/>
    <mergeCell ref="R123:W123"/>
    <mergeCell ref="AB123:AC123"/>
    <mergeCell ref="AD123:AE123"/>
    <mergeCell ref="AF123:AG123"/>
    <mergeCell ref="AH123:AI123"/>
    <mergeCell ref="AJ123:AK123"/>
    <mergeCell ref="Z120:AK120"/>
    <mergeCell ref="BK120:BM121"/>
    <mergeCell ref="D121:G121"/>
    <mergeCell ref="BL125:BN125"/>
    <mergeCell ref="BQ125:BS125"/>
    <mergeCell ref="J126:P126"/>
    <mergeCell ref="R126:W126"/>
    <mergeCell ref="AA126:AA127"/>
    <mergeCell ref="AB126:AC127"/>
    <mergeCell ref="AD126:AE127"/>
    <mergeCell ref="AF126:AG127"/>
    <mergeCell ref="AH126:AI127"/>
    <mergeCell ref="AJ126:AK127"/>
    <mergeCell ref="AF124:AG125"/>
    <mergeCell ref="AH124:AI125"/>
    <mergeCell ref="AJ124:AK125"/>
    <mergeCell ref="AP124:BF124"/>
    <mergeCell ref="R125:W125"/>
    <mergeCell ref="AP125:BF126"/>
    <mergeCell ref="E124:P124"/>
    <mergeCell ref="R124:W124"/>
    <mergeCell ref="Z124:Z133"/>
    <mergeCell ref="AA124:AA125"/>
    <mergeCell ref="AB124:AC125"/>
    <mergeCell ref="AD124:AE125"/>
    <mergeCell ref="AA128:AA129"/>
    <mergeCell ref="AB128:AC129"/>
    <mergeCell ref="AF128:AG129"/>
    <mergeCell ref="AH128:AI129"/>
    <mergeCell ref="AJ128:AK129"/>
    <mergeCell ref="AP128:BF128"/>
    <mergeCell ref="R129:W129"/>
    <mergeCell ref="AP129:BF133"/>
    <mergeCell ref="R130:W130"/>
    <mergeCell ref="AA130:AA131"/>
    <mergeCell ref="AB130:AC131"/>
    <mergeCell ref="AD130:AE131"/>
    <mergeCell ref="AD128:AE129"/>
    <mergeCell ref="AJ132:AK133"/>
    <mergeCell ref="J133:P133"/>
    <mergeCell ref="R133:W133"/>
    <mergeCell ref="A140:J140"/>
    <mergeCell ref="G143:K145"/>
    <mergeCell ref="T144:U144"/>
    <mergeCell ref="V144:W144"/>
    <mergeCell ref="AF130:AG131"/>
    <mergeCell ref="AH130:AI131"/>
    <mergeCell ref="AJ130:AK131"/>
    <mergeCell ref="R131:W131"/>
    <mergeCell ref="R132:W132"/>
    <mergeCell ref="AA132:AA133"/>
    <mergeCell ref="AB132:AC133"/>
    <mergeCell ref="AD132:AE133"/>
    <mergeCell ref="AF132:AG133"/>
    <mergeCell ref="AH132:AI133"/>
    <mergeCell ref="AM144:AN144"/>
    <mergeCell ref="AO144:AR144"/>
    <mergeCell ref="D148:J149"/>
    <mergeCell ref="L148:BF149"/>
    <mergeCell ref="D151:BG151"/>
    <mergeCell ref="D152:U153"/>
    <mergeCell ref="V152:BG152"/>
    <mergeCell ref="V153:AG153"/>
    <mergeCell ref="AH153:AP153"/>
    <mergeCell ref="AQ153:AZ153"/>
    <mergeCell ref="AQ155:AZ155"/>
    <mergeCell ref="BA155:BF155"/>
    <mergeCell ref="E156:U156"/>
    <mergeCell ref="V156:AG156"/>
    <mergeCell ref="AH156:AP156"/>
    <mergeCell ref="AQ156:AZ156"/>
    <mergeCell ref="BA156:BF156"/>
    <mergeCell ref="BA153:BF153"/>
    <mergeCell ref="D154:D163"/>
    <mergeCell ref="E154:U154"/>
    <mergeCell ref="V154:AG154"/>
    <mergeCell ref="AH154:AP154"/>
    <mergeCell ref="AQ154:AZ154"/>
    <mergeCell ref="BA154:BF154"/>
    <mergeCell ref="E155:U155"/>
    <mergeCell ref="V155:AG155"/>
    <mergeCell ref="AH155:AP155"/>
    <mergeCell ref="E157:U157"/>
    <mergeCell ref="V157:AG157"/>
    <mergeCell ref="AH157:AP157"/>
    <mergeCell ref="AQ157:AZ157"/>
    <mergeCell ref="BA157:BF157"/>
    <mergeCell ref="E158:U158"/>
    <mergeCell ref="V158:AG158"/>
    <mergeCell ref="AH158:AP158"/>
    <mergeCell ref="AQ158:AZ158"/>
    <mergeCell ref="BA158:BF158"/>
    <mergeCell ref="E159:U159"/>
    <mergeCell ref="V159:AG159"/>
    <mergeCell ref="AH159:AP159"/>
    <mergeCell ref="AQ159:AZ159"/>
    <mergeCell ref="BA159:BF159"/>
    <mergeCell ref="E160:U160"/>
    <mergeCell ref="V160:AG160"/>
    <mergeCell ref="AH160:AP160"/>
    <mergeCell ref="AQ160:AZ160"/>
    <mergeCell ref="BA160:BF160"/>
    <mergeCell ref="E161:U161"/>
    <mergeCell ref="V161:AG161"/>
    <mergeCell ref="AH161:AP161"/>
    <mergeCell ref="AQ161:AZ161"/>
    <mergeCell ref="BA161:BF161"/>
    <mergeCell ref="E162:U162"/>
    <mergeCell ref="V162:AG162"/>
    <mergeCell ref="AH162:AP162"/>
    <mergeCell ref="AQ162:AZ162"/>
    <mergeCell ref="BA162:BF162"/>
    <mergeCell ref="BA164:BF164"/>
    <mergeCell ref="E165:U165"/>
    <mergeCell ref="V165:AG165"/>
    <mergeCell ref="AH165:AP165"/>
    <mergeCell ref="AQ165:AZ165"/>
    <mergeCell ref="BA165:BF165"/>
    <mergeCell ref="E163:U163"/>
    <mergeCell ref="V163:AG163"/>
    <mergeCell ref="AH163:AP163"/>
    <mergeCell ref="AQ163:AZ163"/>
    <mergeCell ref="BA163:BF163"/>
    <mergeCell ref="E164:U164"/>
    <mergeCell ref="V164:AG164"/>
    <mergeCell ref="AH164:AP164"/>
    <mergeCell ref="AQ164:AZ164"/>
    <mergeCell ref="E166:U166"/>
    <mergeCell ref="V166:AG166"/>
    <mergeCell ref="AH166:AP166"/>
    <mergeCell ref="AQ166:AZ166"/>
    <mergeCell ref="BA166:BF166"/>
    <mergeCell ref="E167:U167"/>
    <mergeCell ref="V167:AG167"/>
    <mergeCell ref="AH167:AP167"/>
    <mergeCell ref="AQ167:AZ167"/>
    <mergeCell ref="BA167:BF167"/>
    <mergeCell ref="V171:AG171"/>
    <mergeCell ref="AH171:AP171"/>
    <mergeCell ref="AQ171:AZ171"/>
    <mergeCell ref="BA171:BF171"/>
    <mergeCell ref="E168:U168"/>
    <mergeCell ref="V168:AG168"/>
    <mergeCell ref="AH168:AP168"/>
    <mergeCell ref="AQ168:AZ168"/>
    <mergeCell ref="BA168:BF168"/>
    <mergeCell ref="E169:U169"/>
    <mergeCell ref="V169:AG169"/>
    <mergeCell ref="AH169:AP169"/>
    <mergeCell ref="AQ169:AZ169"/>
    <mergeCell ref="BA169:BF169"/>
    <mergeCell ref="D176:BG176"/>
    <mergeCell ref="D177:U178"/>
    <mergeCell ref="V177:BG177"/>
    <mergeCell ref="V178:AG178"/>
    <mergeCell ref="AH178:AP178"/>
    <mergeCell ref="AQ178:AZ178"/>
    <mergeCell ref="BA178:BF178"/>
    <mergeCell ref="E172:U172"/>
    <mergeCell ref="V172:AG172"/>
    <mergeCell ref="AH172:AP172"/>
    <mergeCell ref="AQ172:AZ172"/>
    <mergeCell ref="BA172:BF172"/>
    <mergeCell ref="E173:U173"/>
    <mergeCell ref="V173:AG173"/>
    <mergeCell ref="AH173:AP173"/>
    <mergeCell ref="AQ173:AZ173"/>
    <mergeCell ref="BA173:BF173"/>
    <mergeCell ref="D164:D173"/>
    <mergeCell ref="E170:U170"/>
    <mergeCell ref="V170:AG170"/>
    <mergeCell ref="AH170:AP170"/>
    <mergeCell ref="AQ170:AZ170"/>
    <mergeCell ref="BA170:BF170"/>
    <mergeCell ref="E171:U171"/>
    <mergeCell ref="BA180:BF180"/>
    <mergeCell ref="E181:U181"/>
    <mergeCell ref="V181:AG181"/>
    <mergeCell ref="AH181:AP181"/>
    <mergeCell ref="AQ181:AZ181"/>
    <mergeCell ref="BA181:BF181"/>
    <mergeCell ref="D179:D188"/>
    <mergeCell ref="E179:U179"/>
    <mergeCell ref="V179:AG179"/>
    <mergeCell ref="AH179:AP179"/>
    <mergeCell ref="AQ179:AZ179"/>
    <mergeCell ref="BA179:BF179"/>
    <mergeCell ref="E180:U180"/>
    <mergeCell ref="V180:AG180"/>
    <mergeCell ref="AH180:AP180"/>
    <mergeCell ref="AQ180:AZ180"/>
    <mergeCell ref="E182:U182"/>
    <mergeCell ref="V182:AG182"/>
    <mergeCell ref="AH182:AP182"/>
    <mergeCell ref="AQ182:AZ182"/>
    <mergeCell ref="BA182:BF182"/>
    <mergeCell ref="E183:U183"/>
    <mergeCell ref="V183:AG183"/>
    <mergeCell ref="AH183:AP183"/>
    <mergeCell ref="AQ183:AZ183"/>
    <mergeCell ref="BA183:BF183"/>
    <mergeCell ref="BA186:BF186"/>
    <mergeCell ref="E187:U187"/>
    <mergeCell ref="V187:AG187"/>
    <mergeCell ref="AH187:AP187"/>
    <mergeCell ref="AQ187:AZ187"/>
    <mergeCell ref="BA187:BF187"/>
    <mergeCell ref="E184:U184"/>
    <mergeCell ref="V184:AG184"/>
    <mergeCell ref="AH184:AP184"/>
    <mergeCell ref="AQ184:AZ184"/>
    <mergeCell ref="BA184:BF184"/>
    <mergeCell ref="E185:U185"/>
    <mergeCell ref="V185:AG185"/>
    <mergeCell ref="AH185:AP185"/>
    <mergeCell ref="AQ185:AZ185"/>
    <mergeCell ref="BA185:BF185"/>
    <mergeCell ref="E186:U186"/>
    <mergeCell ref="V186:AG186"/>
    <mergeCell ref="AH186:AP186"/>
    <mergeCell ref="AQ186:AZ186"/>
    <mergeCell ref="BA190:BF190"/>
    <mergeCell ref="BA191:BF191"/>
    <mergeCell ref="E192:U192"/>
    <mergeCell ref="V192:AG192"/>
    <mergeCell ref="AH192:AP192"/>
    <mergeCell ref="AQ192:AZ192"/>
    <mergeCell ref="BA192:BF192"/>
    <mergeCell ref="E193:U193"/>
    <mergeCell ref="V193:AG193"/>
    <mergeCell ref="AH193:AP193"/>
    <mergeCell ref="AQ193:AZ193"/>
    <mergeCell ref="AQ196:AZ196"/>
    <mergeCell ref="BA196:BF196"/>
    <mergeCell ref="E188:U188"/>
    <mergeCell ref="V188:AG188"/>
    <mergeCell ref="AH188:AP188"/>
    <mergeCell ref="AQ188:AZ188"/>
    <mergeCell ref="BA188:BF188"/>
    <mergeCell ref="E189:U189"/>
    <mergeCell ref="V189:AG189"/>
    <mergeCell ref="AH189:AP189"/>
    <mergeCell ref="AQ189:AZ189"/>
    <mergeCell ref="E191:U191"/>
    <mergeCell ref="V191:AG191"/>
    <mergeCell ref="AH191:AP191"/>
    <mergeCell ref="AQ191:AZ191"/>
    <mergeCell ref="E194:U194"/>
    <mergeCell ref="V194:AG194"/>
    <mergeCell ref="AH194:AP194"/>
    <mergeCell ref="AQ194:AZ194"/>
    <mergeCell ref="BA189:BF189"/>
    <mergeCell ref="E190:U190"/>
    <mergeCell ref="V190:AG190"/>
    <mergeCell ref="AH190:AP190"/>
    <mergeCell ref="AQ190:AZ190"/>
    <mergeCell ref="BA197:BF197"/>
    <mergeCell ref="E198:U198"/>
    <mergeCell ref="V198:AG198"/>
    <mergeCell ref="AH198:AP198"/>
    <mergeCell ref="AQ198:AZ198"/>
    <mergeCell ref="BA198:BF198"/>
    <mergeCell ref="D204:U204"/>
    <mergeCell ref="V204:AM204"/>
    <mergeCell ref="AN204:BG204"/>
    <mergeCell ref="D189:D198"/>
    <mergeCell ref="E197:U197"/>
    <mergeCell ref="V197:AG197"/>
    <mergeCell ref="AH197:AP197"/>
    <mergeCell ref="AQ197:AZ197"/>
    <mergeCell ref="BA193:BF193"/>
    <mergeCell ref="BA194:BF194"/>
    <mergeCell ref="E195:U195"/>
    <mergeCell ref="V195:AG195"/>
    <mergeCell ref="AH195:AP195"/>
    <mergeCell ref="AQ195:AZ195"/>
    <mergeCell ref="BA195:BF195"/>
    <mergeCell ref="E196:U196"/>
    <mergeCell ref="V196:AG196"/>
    <mergeCell ref="AH196:AP196"/>
    <mergeCell ref="V207:AM207"/>
    <mergeCell ref="AN207:BG207"/>
    <mergeCell ref="D205:U205"/>
    <mergeCell ref="V205:AM205"/>
    <mergeCell ref="AN205:BG205"/>
    <mergeCell ref="D199:BB199"/>
    <mergeCell ref="BC199:BG199"/>
    <mergeCell ref="D200:BB200"/>
    <mergeCell ref="D202:BG202"/>
    <mergeCell ref="D203:U203"/>
    <mergeCell ref="V203:AM203"/>
    <mergeCell ref="AN203:BG203"/>
    <mergeCell ref="R80:W80"/>
    <mergeCell ref="D214:BB214"/>
    <mergeCell ref="D212:U212"/>
    <mergeCell ref="V212:AM212"/>
    <mergeCell ref="AN212:BG212"/>
    <mergeCell ref="D213:U213"/>
    <mergeCell ref="V213:AM213"/>
    <mergeCell ref="AN213:BG213"/>
    <mergeCell ref="D210:U210"/>
    <mergeCell ref="V210:AM210"/>
    <mergeCell ref="AN210:BG210"/>
    <mergeCell ref="D211:U211"/>
    <mergeCell ref="V211:AM211"/>
    <mergeCell ref="AN211:BG211"/>
    <mergeCell ref="D208:U208"/>
    <mergeCell ref="V208:AM208"/>
    <mergeCell ref="AN208:BG208"/>
    <mergeCell ref="D209:U209"/>
    <mergeCell ref="V209:AM209"/>
    <mergeCell ref="AN209:BG209"/>
    <mergeCell ref="D206:U206"/>
    <mergeCell ref="V206:AM206"/>
    <mergeCell ref="AN206:BG206"/>
    <mergeCell ref="D207:U207"/>
  </mergeCells>
  <conditionalFormatting sqref="X86:Y86">
    <cfRule type="expression" dxfId="1181" priority="415">
      <formula>AND($D86&lt;&gt;"",$X86="")</formula>
    </cfRule>
  </conditionalFormatting>
  <conditionalFormatting sqref="Z86:AA86">
    <cfRule type="expression" dxfId="1180" priority="414">
      <formula>AND($D86&lt;&gt;"",$Z86="")</formula>
    </cfRule>
  </conditionalFormatting>
  <conditionalFormatting sqref="AB86:AC86">
    <cfRule type="expression" dxfId="1179" priority="413">
      <formula>AND($D86&lt;&gt;"",$AB86="")</formula>
    </cfRule>
  </conditionalFormatting>
  <conditionalFormatting sqref="AD86:AE86">
    <cfRule type="expression" dxfId="1178" priority="412">
      <formula>AND($D86&lt;&gt;"",$AD86="")</formula>
    </cfRule>
  </conditionalFormatting>
  <conditionalFormatting sqref="AF86:AG86">
    <cfRule type="expression" dxfId="1177" priority="411">
      <formula>AND($D86&lt;&gt;"",$AF86="")</formula>
    </cfRule>
  </conditionalFormatting>
  <conditionalFormatting sqref="AH86:AI86">
    <cfRule type="expression" dxfId="1176" priority="410">
      <formula>AND($D86&lt;&gt;"",$AH86="")</formula>
    </cfRule>
  </conditionalFormatting>
  <conditionalFormatting sqref="AJ86:AK86">
    <cfRule type="expression" dxfId="1175" priority="409">
      <formula>AND($D86&lt;&gt;"",$AJ86="")</formula>
    </cfRule>
  </conditionalFormatting>
  <conditionalFormatting sqref="AD124:AE133">
    <cfRule type="expression" dxfId="1174" priority="366">
      <formula>$AK$12=1</formula>
    </cfRule>
  </conditionalFormatting>
  <conditionalFormatting sqref="AB124:AC125">
    <cfRule type="expression" dxfId="1173" priority="391">
      <formula>$AB$66=x</formula>
    </cfRule>
    <cfRule type="expression" dxfId="1172" priority="396">
      <formula>$AK$12=1</formula>
    </cfRule>
  </conditionalFormatting>
  <conditionalFormatting sqref="AB126:AC127">
    <cfRule type="expression" dxfId="1171" priority="386">
      <formula>$AB$68=x</formula>
    </cfRule>
    <cfRule type="expression" dxfId="1170" priority="395">
      <formula>$AK$12=1</formula>
    </cfRule>
  </conditionalFormatting>
  <conditionalFormatting sqref="AB128:AC129">
    <cfRule type="expression" dxfId="1169" priority="381">
      <formula>$AB$70=x</formula>
    </cfRule>
    <cfRule type="expression" dxfId="1168" priority="394">
      <formula>$AK$12=1</formula>
    </cfRule>
  </conditionalFormatting>
  <conditionalFormatting sqref="AB130:AC131">
    <cfRule type="expression" dxfId="1167" priority="376">
      <formula>$AB$72=x</formula>
    </cfRule>
    <cfRule type="expression" dxfId="1166" priority="393">
      <formula>$AK$12=1</formula>
    </cfRule>
  </conditionalFormatting>
  <conditionalFormatting sqref="AB132:AC133">
    <cfRule type="expression" dxfId="1165" priority="371">
      <formula>$AB$74=x</formula>
    </cfRule>
    <cfRule type="expression" dxfId="1164" priority="392">
      <formula>$AK$12=1</formula>
    </cfRule>
  </conditionalFormatting>
  <conditionalFormatting sqref="AJ124:AK125">
    <cfRule type="expression" dxfId="1163" priority="387">
      <formula>$AJ$66=x</formula>
    </cfRule>
  </conditionalFormatting>
  <conditionalFormatting sqref="AJ126:AK127">
    <cfRule type="expression" dxfId="1162" priority="382">
      <formula>$AJ$68=x</formula>
    </cfRule>
  </conditionalFormatting>
  <conditionalFormatting sqref="AJ128:AK129">
    <cfRule type="expression" dxfId="1161" priority="377">
      <formula>$AJ$70=x</formula>
    </cfRule>
  </conditionalFormatting>
  <conditionalFormatting sqref="AJ130:AK131">
    <cfRule type="expression" dxfId="1160" priority="372">
      <formula>$AJ$72=x</formula>
    </cfRule>
  </conditionalFormatting>
  <conditionalFormatting sqref="AJ132:AK133">
    <cfRule type="expression" dxfId="1159" priority="367">
      <formula>$AJ$74=x</formula>
    </cfRule>
  </conditionalFormatting>
  <conditionalFormatting sqref="AD124:AE125">
    <cfRule type="expression" dxfId="1158" priority="390">
      <formula>$AD$66=x</formula>
    </cfRule>
  </conditionalFormatting>
  <conditionalFormatting sqref="AF124:AG125">
    <cfRule type="expression" dxfId="1157" priority="389">
      <formula>$AF$66=x</formula>
    </cfRule>
  </conditionalFormatting>
  <conditionalFormatting sqref="AH124:AI125">
    <cfRule type="expression" dxfId="1156" priority="388">
      <formula>$AH$66=x</formula>
    </cfRule>
  </conditionalFormatting>
  <conditionalFormatting sqref="AD126:AE127">
    <cfRule type="expression" dxfId="1155" priority="385">
      <formula>$AD$68=x</formula>
    </cfRule>
  </conditionalFormatting>
  <conditionalFormatting sqref="AF126:AG127">
    <cfRule type="expression" dxfId="1154" priority="384">
      <formula>$AF$68=x</formula>
    </cfRule>
  </conditionalFormatting>
  <conditionalFormatting sqref="AH126:AI127">
    <cfRule type="expression" dxfId="1153" priority="383">
      <formula>$AH$68=x</formula>
    </cfRule>
  </conditionalFormatting>
  <conditionalFormatting sqref="AD128:AE129">
    <cfRule type="expression" dxfId="1152" priority="380">
      <formula>$AD$70=x</formula>
    </cfRule>
  </conditionalFormatting>
  <conditionalFormatting sqref="AF128:AG129">
    <cfRule type="expression" dxfId="1151" priority="379">
      <formula>$AF$70=x</formula>
    </cfRule>
  </conditionalFormatting>
  <conditionalFormatting sqref="AH128:AI129">
    <cfRule type="expression" dxfId="1150" priority="378">
      <formula>$AH$70=x</formula>
    </cfRule>
  </conditionalFormatting>
  <conditionalFormatting sqref="AD130:AE131">
    <cfRule type="expression" dxfId="1149" priority="375">
      <formula>$AD$72=x</formula>
    </cfRule>
  </conditionalFormatting>
  <conditionalFormatting sqref="AF130:AG131">
    <cfRule type="expression" dxfId="1148" priority="374">
      <formula>$AF$72=x</formula>
    </cfRule>
  </conditionalFormatting>
  <conditionalFormatting sqref="AH130:AI131">
    <cfRule type="expression" dxfId="1147" priority="373">
      <formula>$AH$72=x</formula>
    </cfRule>
  </conditionalFormatting>
  <conditionalFormatting sqref="AD132:AE133">
    <cfRule type="expression" dxfId="1146" priority="370">
      <formula>$AD$74=x</formula>
    </cfRule>
  </conditionalFormatting>
  <conditionalFormatting sqref="AF132:AG133">
    <cfRule type="expression" dxfId="1145" priority="369">
      <formula>$AF$74=x</formula>
    </cfRule>
  </conditionalFormatting>
  <conditionalFormatting sqref="AH132:AI133">
    <cfRule type="expression" dxfId="1144" priority="368">
      <formula>$AH$74=x</formula>
    </cfRule>
  </conditionalFormatting>
  <conditionalFormatting sqref="X89:Y89">
    <cfRule type="expression" dxfId="1143" priority="356">
      <formula>AND($D89&lt;&gt;"",$X89="")</formula>
    </cfRule>
  </conditionalFormatting>
  <conditionalFormatting sqref="Z89:AA89">
    <cfRule type="expression" dxfId="1142" priority="355">
      <formula>AND($D89&lt;&gt;"",$Z89="")</formula>
    </cfRule>
  </conditionalFormatting>
  <conditionalFormatting sqref="AB89:AC89">
    <cfRule type="expression" dxfId="1141" priority="354">
      <formula>AND($D89&lt;&gt;"",$AB89="")</formula>
    </cfRule>
  </conditionalFormatting>
  <conditionalFormatting sqref="AD89:AE89">
    <cfRule type="expression" dxfId="1140" priority="353">
      <formula>AND($D89&lt;&gt;"",$AD89="")</formula>
    </cfRule>
  </conditionalFormatting>
  <conditionalFormatting sqref="AF89:AG89">
    <cfRule type="expression" dxfId="1139" priority="352">
      <formula>AND($D89&lt;&gt;"",$AF89="")</formula>
    </cfRule>
  </conditionalFormatting>
  <conditionalFormatting sqref="AH89:AI89">
    <cfRule type="expression" dxfId="1138" priority="351">
      <formula>AND($D89&lt;&gt;"",$AH89="")</formula>
    </cfRule>
  </conditionalFormatting>
  <conditionalFormatting sqref="AJ89:AK89">
    <cfRule type="expression" dxfId="1137" priority="350">
      <formula>AND($D89&lt;&gt;"",$AJ89="")</formula>
    </cfRule>
  </conditionalFormatting>
  <conditionalFormatting sqref="X90:Y90">
    <cfRule type="expression" dxfId="1136" priority="349">
      <formula>AND($D90&lt;&gt;"",$X90="")</formula>
    </cfRule>
  </conditionalFormatting>
  <conditionalFormatting sqref="Z90:AA90">
    <cfRule type="expression" dxfId="1135" priority="348">
      <formula>AND($D90&lt;&gt;"",$Z90="")</formula>
    </cfRule>
  </conditionalFormatting>
  <conditionalFormatting sqref="AB90:AC90">
    <cfRule type="expression" dxfId="1134" priority="347">
      <formula>AND($D90&lt;&gt;"",$AB90="")</formula>
    </cfRule>
  </conditionalFormatting>
  <conditionalFormatting sqref="AD90:AE90">
    <cfRule type="expression" dxfId="1133" priority="346">
      <formula>AND($D90&lt;&gt;"",$AD90="")</formula>
    </cfRule>
  </conditionalFormatting>
  <conditionalFormatting sqref="AF90:AG90">
    <cfRule type="expression" dxfId="1132" priority="345">
      <formula>AND($D90&lt;&gt;"",$AF90="")</formula>
    </cfRule>
  </conditionalFormatting>
  <conditionalFormatting sqref="AH90:AI90">
    <cfRule type="expression" dxfId="1131" priority="344">
      <formula>AND($D90&lt;&gt;"",$AH90="")</formula>
    </cfRule>
  </conditionalFormatting>
  <conditionalFormatting sqref="AJ90:AK90">
    <cfRule type="expression" dxfId="1130" priority="343">
      <formula>AND($D90&lt;&gt;"",$AJ90="")</formula>
    </cfRule>
  </conditionalFormatting>
  <conditionalFormatting sqref="X91:Y91">
    <cfRule type="expression" dxfId="1129" priority="342">
      <formula>AND($D91&lt;&gt;"",$X91="")</formula>
    </cfRule>
  </conditionalFormatting>
  <conditionalFormatting sqref="Z91:AA91">
    <cfRule type="expression" dxfId="1128" priority="341">
      <formula>AND($D91&lt;&gt;"",$Z91="")</formula>
    </cfRule>
  </conditionalFormatting>
  <conditionalFormatting sqref="AB91:AC91">
    <cfRule type="expression" dxfId="1127" priority="340">
      <formula>AND($D91&lt;&gt;"",$AB91="")</formula>
    </cfRule>
  </conditionalFormatting>
  <conditionalFormatting sqref="AD91:AE91">
    <cfRule type="expression" dxfId="1126" priority="339">
      <formula>AND($D91&lt;&gt;"",$AD91="")</formula>
    </cfRule>
  </conditionalFormatting>
  <conditionalFormatting sqref="AF91:AG91">
    <cfRule type="expression" dxfId="1125" priority="338">
      <formula>AND($D91&lt;&gt;"",$AF91="")</formula>
    </cfRule>
  </conditionalFormatting>
  <conditionalFormatting sqref="AH91:AI91">
    <cfRule type="expression" dxfId="1124" priority="337">
      <formula>AND($D91&lt;&gt;"",$AH91="")</formula>
    </cfRule>
  </conditionalFormatting>
  <conditionalFormatting sqref="AJ91:AK91">
    <cfRule type="expression" dxfId="1123" priority="336">
      <formula>AND($D91&lt;&gt;"",$AJ91="")</formula>
    </cfRule>
  </conditionalFormatting>
  <conditionalFormatting sqref="X92:Y92">
    <cfRule type="expression" dxfId="1122" priority="335">
      <formula>AND($D92&lt;&gt;"",$X92="")</formula>
    </cfRule>
  </conditionalFormatting>
  <conditionalFormatting sqref="Z92:AA92">
    <cfRule type="expression" dxfId="1121" priority="334">
      <formula>AND($D92&lt;&gt;"",$Z92="")</formula>
    </cfRule>
  </conditionalFormatting>
  <conditionalFormatting sqref="AB92:AC92">
    <cfRule type="expression" dxfId="1120" priority="333">
      <formula>AND($D92&lt;&gt;"",$AB92="")</formula>
    </cfRule>
  </conditionalFormatting>
  <conditionalFormatting sqref="AD92:AE92">
    <cfRule type="expression" dxfId="1119" priority="332">
      <formula>AND($D92&lt;&gt;"",$AD92="")</formula>
    </cfRule>
  </conditionalFormatting>
  <conditionalFormatting sqref="AF92:AG92">
    <cfRule type="expression" dxfId="1118" priority="331">
      <formula>AND($D92&lt;&gt;"",$AF92="")</formula>
    </cfRule>
  </conditionalFormatting>
  <conditionalFormatting sqref="AH92:AI92">
    <cfRule type="expression" dxfId="1117" priority="330">
      <formula>AND($D92&lt;&gt;"",$AH92="")</formula>
    </cfRule>
  </conditionalFormatting>
  <conditionalFormatting sqref="AJ92:AK92">
    <cfRule type="expression" dxfId="1116" priority="329">
      <formula>AND($D92&lt;&gt;"",$AJ92="")</formula>
    </cfRule>
  </conditionalFormatting>
  <conditionalFormatting sqref="X93:Y93">
    <cfRule type="expression" dxfId="1115" priority="328">
      <formula>AND($D93&lt;&gt;"",$X93="")</formula>
    </cfRule>
  </conditionalFormatting>
  <conditionalFormatting sqref="Z93:AA93">
    <cfRule type="expression" dxfId="1114" priority="327">
      <formula>AND($D93&lt;&gt;"",$Z93="")</formula>
    </cfRule>
  </conditionalFormatting>
  <conditionalFormatting sqref="AB93:AC93">
    <cfRule type="expression" dxfId="1113" priority="326">
      <formula>AND($D93&lt;&gt;"",$AB93="")</formula>
    </cfRule>
  </conditionalFormatting>
  <conditionalFormatting sqref="AD93:AE93">
    <cfRule type="expression" dxfId="1112" priority="325">
      <formula>AND($D93&lt;&gt;"",$AD93="")</formula>
    </cfRule>
  </conditionalFormatting>
  <conditionalFormatting sqref="AF93:AG93">
    <cfRule type="expression" dxfId="1111" priority="324">
      <formula>AND($D93&lt;&gt;"",$AF93="")</formula>
    </cfRule>
  </conditionalFormatting>
  <conditionalFormatting sqref="AH93:AI93">
    <cfRule type="expression" dxfId="1110" priority="323">
      <formula>AND($D93&lt;&gt;"",$AH93="")</formula>
    </cfRule>
  </conditionalFormatting>
  <conditionalFormatting sqref="AJ93:AK93">
    <cfRule type="expression" dxfId="1109" priority="322">
      <formula>AND($D93&lt;&gt;"",$AJ93="")</formula>
    </cfRule>
  </conditionalFormatting>
  <conditionalFormatting sqref="X94:Y94">
    <cfRule type="expression" dxfId="1108" priority="321">
      <formula>AND($D94&lt;&gt;"",$X94="")</formula>
    </cfRule>
  </conditionalFormatting>
  <conditionalFormatting sqref="Z94:AA94">
    <cfRule type="expression" dxfId="1107" priority="320">
      <formula>AND($D94&lt;&gt;"",$Z94="")</formula>
    </cfRule>
  </conditionalFormatting>
  <conditionalFormatting sqref="AB94:AC94">
    <cfRule type="expression" dxfId="1106" priority="319">
      <formula>AND($D94&lt;&gt;"",$AB94="")</formula>
    </cfRule>
  </conditionalFormatting>
  <conditionalFormatting sqref="AD94:AE94">
    <cfRule type="expression" dxfId="1105" priority="318">
      <formula>AND($D94&lt;&gt;"",$AD94="")</formula>
    </cfRule>
  </conditionalFormatting>
  <conditionalFormatting sqref="AF94:AG94">
    <cfRule type="expression" dxfId="1104" priority="317">
      <formula>AND($D94&lt;&gt;"",$AF94="")</formula>
    </cfRule>
  </conditionalFormatting>
  <conditionalFormatting sqref="AH94:AI94">
    <cfRule type="expression" dxfId="1103" priority="316">
      <formula>AND($D94&lt;&gt;"",$AH94="")</formula>
    </cfRule>
  </conditionalFormatting>
  <conditionalFormatting sqref="AJ94:AK94">
    <cfRule type="expression" dxfId="1102" priority="315">
      <formula>AND($D94&lt;&gt;"",$AJ94="")</formula>
    </cfRule>
  </conditionalFormatting>
  <conditionalFormatting sqref="X95:Y95">
    <cfRule type="expression" dxfId="1101" priority="314">
      <formula>AND($D95&lt;&gt;"",$X95="")</formula>
    </cfRule>
  </conditionalFormatting>
  <conditionalFormatting sqref="Z95:AA95">
    <cfRule type="expression" dxfId="1100" priority="313">
      <formula>AND($D95&lt;&gt;"",$Z95="")</formula>
    </cfRule>
  </conditionalFormatting>
  <conditionalFormatting sqref="AB95:AC95">
    <cfRule type="expression" dxfId="1099" priority="312">
      <formula>AND($D95&lt;&gt;"",$AB95="")</formula>
    </cfRule>
  </conditionalFormatting>
  <conditionalFormatting sqref="AD95:AE95">
    <cfRule type="expression" dxfId="1098" priority="311">
      <formula>AND($D95&lt;&gt;"",$AD95="")</formula>
    </cfRule>
  </conditionalFormatting>
  <conditionalFormatting sqref="AF95:AG95">
    <cfRule type="expression" dxfId="1097" priority="310">
      <formula>AND($D95&lt;&gt;"",$AF95="")</formula>
    </cfRule>
  </conditionalFormatting>
  <conditionalFormatting sqref="AH95:AI95">
    <cfRule type="expression" dxfId="1096" priority="309">
      <formula>AND($D95&lt;&gt;"",$AH95="")</formula>
    </cfRule>
  </conditionalFormatting>
  <conditionalFormatting sqref="AJ95:AK95">
    <cfRule type="expression" dxfId="1095" priority="308">
      <formula>AND($D95&lt;&gt;"",$AJ95="")</formula>
    </cfRule>
  </conditionalFormatting>
  <conditionalFormatting sqref="X104:Y104">
    <cfRule type="expression" dxfId="1094" priority="267">
      <formula>AND($D104&lt;&gt;"",$X104="")</formula>
    </cfRule>
  </conditionalFormatting>
  <conditionalFormatting sqref="Z104:AA104">
    <cfRule type="expression" dxfId="1093" priority="266">
      <formula>AND($D104&lt;&gt;"",$Z104="")</formula>
    </cfRule>
  </conditionalFormatting>
  <conditionalFormatting sqref="AB104:AC104">
    <cfRule type="expression" dxfId="1092" priority="265">
      <formula>AND($D104&lt;&gt;"",$AB104="")</formula>
    </cfRule>
  </conditionalFormatting>
  <conditionalFormatting sqref="AD104:AE104">
    <cfRule type="expression" dxfId="1091" priority="264">
      <formula>AND($D104&lt;&gt;"",$AD104="")</formula>
    </cfRule>
  </conditionalFormatting>
  <conditionalFormatting sqref="AF104:AG104">
    <cfRule type="expression" dxfId="1090" priority="263">
      <formula>AND($D104&lt;&gt;"",$AF104="")</formula>
    </cfRule>
  </conditionalFormatting>
  <conditionalFormatting sqref="AH104:AI104">
    <cfRule type="expression" dxfId="1089" priority="262">
      <formula>AND($D104&lt;&gt;"",$AH104="")</formula>
    </cfRule>
  </conditionalFormatting>
  <conditionalFormatting sqref="AJ104:AK104">
    <cfRule type="expression" dxfId="1088" priority="261">
      <formula>AND($D104&lt;&gt;"",$AJ104="")</formula>
    </cfRule>
  </conditionalFormatting>
  <conditionalFormatting sqref="X103:Y103">
    <cfRule type="expression" dxfId="1087" priority="274">
      <formula>AND($D103&lt;&gt;"",$X103="")</formula>
    </cfRule>
  </conditionalFormatting>
  <conditionalFormatting sqref="Z103:AA103">
    <cfRule type="expression" dxfId="1086" priority="273">
      <formula>AND($D103&lt;&gt;"",$Z103="")</formula>
    </cfRule>
  </conditionalFormatting>
  <conditionalFormatting sqref="AB103:AC103">
    <cfRule type="expression" dxfId="1085" priority="272">
      <formula>AND($D103&lt;&gt;"",$AB103="")</formula>
    </cfRule>
  </conditionalFormatting>
  <conditionalFormatting sqref="AD103:AE103">
    <cfRule type="expression" dxfId="1084" priority="271">
      <formula>AND($D103&lt;&gt;"",$AD103="")</formula>
    </cfRule>
  </conditionalFormatting>
  <conditionalFormatting sqref="AF103:AG103">
    <cfRule type="expression" dxfId="1083" priority="270">
      <formula>AND($D103&lt;&gt;"",$AF103="")</formula>
    </cfRule>
  </conditionalFormatting>
  <conditionalFormatting sqref="AH103:AI103">
    <cfRule type="expression" dxfId="1082" priority="269">
      <formula>AND($D103&lt;&gt;"",$AH103="")</formula>
    </cfRule>
  </conditionalFormatting>
  <conditionalFormatting sqref="AJ103:AK103">
    <cfRule type="expression" dxfId="1081" priority="268">
      <formula>AND($D103&lt;&gt;"",$AJ103="")</formula>
    </cfRule>
  </conditionalFormatting>
  <conditionalFormatting sqref="X105:Y105">
    <cfRule type="expression" dxfId="1080" priority="260">
      <formula>AND($D105&lt;&gt;"",$X105="")</formula>
    </cfRule>
  </conditionalFormatting>
  <conditionalFormatting sqref="Z105:AA105">
    <cfRule type="expression" dxfId="1079" priority="259">
      <formula>AND($D105&lt;&gt;"",$Z105="")</formula>
    </cfRule>
  </conditionalFormatting>
  <conditionalFormatting sqref="AB105:AC105">
    <cfRule type="expression" dxfId="1078" priority="258">
      <formula>AND($D105&lt;&gt;"",$AB105="")</formula>
    </cfRule>
  </conditionalFormatting>
  <conditionalFormatting sqref="AD105:AE105">
    <cfRule type="expression" dxfId="1077" priority="257">
      <formula>AND($D105&lt;&gt;"",$AD105="")</formula>
    </cfRule>
  </conditionalFormatting>
  <conditionalFormatting sqref="AF105:AG105">
    <cfRule type="expression" dxfId="1076" priority="256">
      <formula>AND($D105&lt;&gt;"",$AF105="")</formula>
    </cfRule>
  </conditionalFormatting>
  <conditionalFormatting sqref="AH105:AI105">
    <cfRule type="expression" dxfId="1075" priority="255">
      <formula>AND($D105&lt;&gt;"",$AH105="")</formula>
    </cfRule>
  </conditionalFormatting>
  <conditionalFormatting sqref="AJ105:AK105">
    <cfRule type="expression" dxfId="1074" priority="254">
      <formula>AND($D105&lt;&gt;"",$AJ105="")</formula>
    </cfRule>
  </conditionalFormatting>
  <conditionalFormatting sqref="X106:Y106">
    <cfRule type="expression" dxfId="1073" priority="253">
      <formula>AND($D106&lt;&gt;"",$X106="")</formula>
    </cfRule>
  </conditionalFormatting>
  <conditionalFormatting sqref="Z106:AA106">
    <cfRule type="expression" dxfId="1072" priority="252">
      <formula>AND($D106&lt;&gt;"",$Z106="")</formula>
    </cfRule>
  </conditionalFormatting>
  <conditionalFormatting sqref="AB106:AC106">
    <cfRule type="expression" dxfId="1071" priority="251">
      <formula>AND($D106&lt;&gt;"",$AB106="")</formula>
    </cfRule>
  </conditionalFormatting>
  <conditionalFormatting sqref="AD106:AE106">
    <cfRule type="expression" dxfId="1070" priority="250">
      <formula>AND($D106&lt;&gt;"",$AD106="")</formula>
    </cfRule>
  </conditionalFormatting>
  <conditionalFormatting sqref="AF106:AG106">
    <cfRule type="expression" dxfId="1069" priority="249">
      <formula>AND($D106&lt;&gt;"",$AF106="")</formula>
    </cfRule>
  </conditionalFormatting>
  <conditionalFormatting sqref="AH106:AI106">
    <cfRule type="expression" dxfId="1068" priority="248">
      <formula>AND($D106&lt;&gt;"",$AH106="")</formula>
    </cfRule>
  </conditionalFormatting>
  <conditionalFormatting sqref="AJ106:AK106">
    <cfRule type="expression" dxfId="1067" priority="247">
      <formula>AND($D106&lt;&gt;"",$AJ106="")</formula>
    </cfRule>
  </conditionalFormatting>
  <conditionalFormatting sqref="X107:Y107">
    <cfRule type="expression" dxfId="1066" priority="246">
      <formula>AND($D107&lt;&gt;"",$X107="")</formula>
    </cfRule>
  </conditionalFormatting>
  <conditionalFormatting sqref="Z107:AA107">
    <cfRule type="expression" dxfId="1065" priority="245">
      <formula>AND($D107&lt;&gt;"",$Z107="")</formula>
    </cfRule>
  </conditionalFormatting>
  <conditionalFormatting sqref="AB107:AC107">
    <cfRule type="expression" dxfId="1064" priority="244">
      <formula>AND($D107&lt;&gt;"",$AB107="")</formula>
    </cfRule>
  </conditionalFormatting>
  <conditionalFormatting sqref="AD107:AE107">
    <cfRule type="expression" dxfId="1063" priority="243">
      <formula>AND($D107&lt;&gt;"",$AD107="")</formula>
    </cfRule>
  </conditionalFormatting>
  <conditionalFormatting sqref="AF107:AG107">
    <cfRule type="expression" dxfId="1062" priority="242">
      <formula>AND($D107&lt;&gt;"",$AF107="")</formula>
    </cfRule>
  </conditionalFormatting>
  <conditionalFormatting sqref="AH107:AI107">
    <cfRule type="expression" dxfId="1061" priority="241">
      <formula>AND($D107&lt;&gt;"",$AH107="")</formula>
    </cfRule>
  </conditionalFormatting>
  <conditionalFormatting sqref="AJ107:AK107">
    <cfRule type="expression" dxfId="1060" priority="240">
      <formula>AND($D107&lt;&gt;"",$AJ107="")</formula>
    </cfRule>
  </conditionalFormatting>
  <conditionalFormatting sqref="X108:Y108">
    <cfRule type="expression" dxfId="1059" priority="239">
      <formula>AND($D108&lt;&gt;"",$X108="")</formula>
    </cfRule>
  </conditionalFormatting>
  <conditionalFormatting sqref="Z108:AA108">
    <cfRule type="expression" dxfId="1058" priority="238">
      <formula>AND($D108&lt;&gt;"",$Z108="")</formula>
    </cfRule>
  </conditionalFormatting>
  <conditionalFormatting sqref="AB108:AC108">
    <cfRule type="expression" dxfId="1057" priority="237">
      <formula>AND($D108&lt;&gt;"",$AB108="")</formula>
    </cfRule>
  </conditionalFormatting>
  <conditionalFormatting sqref="AD108:AE108">
    <cfRule type="expression" dxfId="1056" priority="236">
      <formula>AND($D108&lt;&gt;"",$AD108="")</formula>
    </cfRule>
  </conditionalFormatting>
  <conditionalFormatting sqref="AF108:AG108">
    <cfRule type="expression" dxfId="1055" priority="235">
      <formula>AND($D108&lt;&gt;"",$AF108="")</formula>
    </cfRule>
  </conditionalFormatting>
  <conditionalFormatting sqref="AH108:AI108">
    <cfRule type="expression" dxfId="1054" priority="234">
      <formula>AND($D108&lt;&gt;"",$AH108="")</formula>
    </cfRule>
  </conditionalFormatting>
  <conditionalFormatting sqref="AJ108:AK108">
    <cfRule type="expression" dxfId="1053" priority="233">
      <formula>AND($D108&lt;&gt;"",$AJ108="")</formula>
    </cfRule>
  </conditionalFormatting>
  <conditionalFormatting sqref="X109:Y109">
    <cfRule type="expression" dxfId="1052" priority="232">
      <formula>AND($D109&lt;&gt;"",$X109="")</formula>
    </cfRule>
  </conditionalFormatting>
  <conditionalFormatting sqref="Z109:AA109">
    <cfRule type="expression" dxfId="1051" priority="231">
      <formula>AND($D109&lt;&gt;"",$Z109="")</formula>
    </cfRule>
  </conditionalFormatting>
  <conditionalFormatting sqref="AB109:AC109">
    <cfRule type="expression" dxfId="1050" priority="230">
      <formula>AND($D109&lt;&gt;"",$AB109="")</formula>
    </cfRule>
  </conditionalFormatting>
  <conditionalFormatting sqref="AD109:AE109">
    <cfRule type="expression" dxfId="1049" priority="229">
      <formula>AND($D109&lt;&gt;"",$AD109="")</formula>
    </cfRule>
  </conditionalFormatting>
  <conditionalFormatting sqref="AF109:AG109">
    <cfRule type="expression" dxfId="1048" priority="228">
      <formula>AND($D109&lt;&gt;"",$AF109="")</formula>
    </cfRule>
  </conditionalFormatting>
  <conditionalFormatting sqref="AH109:AI109">
    <cfRule type="expression" dxfId="1047" priority="227">
      <formula>AND($D109&lt;&gt;"",$AH109="")</formula>
    </cfRule>
  </conditionalFormatting>
  <conditionalFormatting sqref="AJ109:AK109">
    <cfRule type="expression" dxfId="1046" priority="226">
      <formula>AND($D109&lt;&gt;"",$AJ109="")</formula>
    </cfRule>
  </conditionalFormatting>
  <conditionalFormatting sqref="X110:Y110">
    <cfRule type="expression" dxfId="1045" priority="225">
      <formula>AND($D110&lt;&gt;"",$X110="")</formula>
    </cfRule>
  </conditionalFormatting>
  <conditionalFormatting sqref="Z110:AA110">
    <cfRule type="expression" dxfId="1044" priority="224">
      <formula>AND($D110&lt;&gt;"",$Z110="")</formula>
    </cfRule>
  </conditionalFormatting>
  <conditionalFormatting sqref="AB110:AC110">
    <cfRule type="expression" dxfId="1043" priority="223">
      <formula>AND($D110&lt;&gt;"",$AB110="")</formula>
    </cfRule>
  </conditionalFormatting>
  <conditionalFormatting sqref="AD110:AE110">
    <cfRule type="expression" dxfId="1042" priority="222">
      <formula>AND($D110&lt;&gt;"",$AD110="")</formula>
    </cfRule>
  </conditionalFormatting>
  <conditionalFormatting sqref="AF110:AG110">
    <cfRule type="expression" dxfId="1041" priority="221">
      <formula>AND($D110&lt;&gt;"",$AF110="")</formula>
    </cfRule>
  </conditionalFormatting>
  <conditionalFormatting sqref="AH110:AI110">
    <cfRule type="expression" dxfId="1040" priority="220">
      <formula>AND($D110&lt;&gt;"",$AH110="")</formula>
    </cfRule>
  </conditionalFormatting>
  <conditionalFormatting sqref="AJ110:AK110">
    <cfRule type="expression" dxfId="1039" priority="219">
      <formula>AND($D110&lt;&gt;"",$AJ110="")</formula>
    </cfRule>
  </conditionalFormatting>
  <conditionalFormatting sqref="S143:W145">
    <cfRule type="expression" dxfId="1038" priority="70">
      <formula>$AM$144=x</formula>
    </cfRule>
  </conditionalFormatting>
  <conditionalFormatting sqref="AL143:AR145">
    <cfRule type="expression" dxfId="1037" priority="69">
      <formula>$T$144=x</formula>
    </cfRule>
  </conditionalFormatting>
  <conditionalFormatting sqref="R122:W126 R129:W133">
    <cfRule type="expression" dxfId="1036" priority="420">
      <formula>$BL$230=1</formula>
    </cfRule>
  </conditionalFormatting>
  <conditionalFormatting sqref="X102:Y102">
    <cfRule type="expression" dxfId="1035" priority="59">
      <formula>AND($D102&lt;&gt;"",$X102="")</formula>
    </cfRule>
  </conditionalFormatting>
  <conditionalFormatting sqref="Z102:AA102">
    <cfRule type="expression" dxfId="1034" priority="58">
      <formula>AND($D102&lt;&gt;"",$Z102="")</formula>
    </cfRule>
  </conditionalFormatting>
  <conditionalFormatting sqref="AB102:AC102">
    <cfRule type="expression" dxfId="1033" priority="57">
      <formula>AND($D102&lt;&gt;"",$AB102="")</formula>
    </cfRule>
  </conditionalFormatting>
  <conditionalFormatting sqref="AD102:AE102">
    <cfRule type="expression" dxfId="1032" priority="56">
      <formula>AND($D102&lt;&gt;"",$AD102="")</formula>
    </cfRule>
  </conditionalFormatting>
  <conditionalFormatting sqref="AF102:AG102">
    <cfRule type="expression" dxfId="1031" priority="55">
      <formula>AND($D102&lt;&gt;"",$AF102="")</formula>
    </cfRule>
  </conditionalFormatting>
  <conditionalFormatting sqref="AH102:AI102">
    <cfRule type="expression" dxfId="1030" priority="54">
      <formula>AND($D102&lt;&gt;"",$AH102="")</formula>
    </cfRule>
  </conditionalFormatting>
  <conditionalFormatting sqref="AJ102:AK102">
    <cfRule type="expression" dxfId="1029" priority="53">
      <formula>AND($D102&lt;&gt;"",$AJ102="")</formula>
    </cfRule>
  </conditionalFormatting>
  <conditionalFormatting sqref="X101:Y101">
    <cfRule type="expression" dxfId="1028" priority="66">
      <formula>AND($D101&lt;&gt;"",$X101="")</formula>
    </cfRule>
  </conditionalFormatting>
  <conditionalFormatting sqref="Z101:AA101">
    <cfRule type="expression" dxfId="1027" priority="65">
      <formula>AND($D101&lt;&gt;"",$Z101="")</formula>
    </cfRule>
  </conditionalFormatting>
  <conditionalFormatting sqref="AB101:AC101">
    <cfRule type="expression" dxfId="1026" priority="64">
      <formula>AND($D101&lt;&gt;"",$AB101="")</formula>
    </cfRule>
  </conditionalFormatting>
  <conditionalFormatting sqref="AD101:AE101">
    <cfRule type="expression" dxfId="1025" priority="63">
      <formula>AND($D101&lt;&gt;"",$AD101="")</formula>
    </cfRule>
  </conditionalFormatting>
  <conditionalFormatting sqref="AF101:AG101">
    <cfRule type="expression" dxfId="1024" priority="62">
      <formula>AND($D101&lt;&gt;"",$AF101="")</formula>
    </cfRule>
  </conditionalFormatting>
  <conditionalFormatting sqref="AH101:AI101">
    <cfRule type="expression" dxfId="1023" priority="61">
      <formula>AND($D101&lt;&gt;"",$AH101="")</formula>
    </cfRule>
  </conditionalFormatting>
  <conditionalFormatting sqref="AJ101:AK101">
    <cfRule type="expression" dxfId="1022" priority="60">
      <formula>AND($D101&lt;&gt;"",$AJ101="")</formula>
    </cfRule>
  </conditionalFormatting>
  <conditionalFormatting sqref="D176:BG179 D189:BG198 E180:BG188">
    <cfRule type="expression" dxfId="1021" priority="52">
      <formula>$AM$144=x</formula>
    </cfRule>
  </conditionalFormatting>
  <conditionalFormatting sqref="X87:Y87">
    <cfRule type="expression" dxfId="1020" priority="46">
      <formula>AND($D87&lt;&gt;"",$X87="")</formula>
    </cfRule>
  </conditionalFormatting>
  <conditionalFormatting sqref="Z87:AA87">
    <cfRule type="expression" dxfId="1019" priority="45">
      <formula>AND($D87&lt;&gt;"",$Z87="")</formula>
    </cfRule>
  </conditionalFormatting>
  <conditionalFormatting sqref="AB87:AC87">
    <cfRule type="expression" dxfId="1018" priority="44">
      <formula>AND($D87&lt;&gt;"",$AB87="")</formula>
    </cfRule>
  </conditionalFormatting>
  <conditionalFormatting sqref="AD87:AE87">
    <cfRule type="expression" dxfId="1017" priority="43">
      <formula>AND($D87&lt;&gt;"",$AD87="")</formula>
    </cfRule>
  </conditionalFormatting>
  <conditionalFormatting sqref="AF87:AG87">
    <cfRule type="expression" dxfId="1016" priority="42">
      <formula>AND($D87&lt;&gt;"",$AF87="")</formula>
    </cfRule>
  </conditionalFormatting>
  <conditionalFormatting sqref="AH87:AI87">
    <cfRule type="expression" dxfId="1015" priority="41">
      <formula>AND($D87&lt;&gt;"",$AH87="")</formula>
    </cfRule>
  </conditionalFormatting>
  <conditionalFormatting sqref="AJ87:AK87">
    <cfRule type="expression" dxfId="1014" priority="40">
      <formula>AND($D87&lt;&gt;"",$AJ87="")</formula>
    </cfRule>
  </conditionalFormatting>
  <conditionalFormatting sqref="X88:Y88">
    <cfRule type="expression" dxfId="1013" priority="39">
      <formula>AND($D88&lt;&gt;"",$X88="")</formula>
    </cfRule>
  </conditionalFormatting>
  <conditionalFormatting sqref="Z88:AA88">
    <cfRule type="expression" dxfId="1012" priority="38">
      <formula>AND($D88&lt;&gt;"",$Z88="")</formula>
    </cfRule>
  </conditionalFormatting>
  <conditionalFormatting sqref="AB88:AC88">
    <cfRule type="expression" dxfId="1011" priority="37">
      <formula>AND($D88&lt;&gt;"",$AB88="")</formula>
    </cfRule>
  </conditionalFormatting>
  <conditionalFormatting sqref="AD88:AE88">
    <cfRule type="expression" dxfId="1010" priority="36">
      <formula>AND($D88&lt;&gt;"",$AD88="")</formula>
    </cfRule>
  </conditionalFormatting>
  <conditionalFormatting sqref="AF88:AG88">
    <cfRule type="expression" dxfId="1009" priority="35">
      <formula>AND($D88&lt;&gt;"",$AF88="")</formula>
    </cfRule>
  </conditionalFormatting>
  <conditionalFormatting sqref="AH88:AI88">
    <cfRule type="expression" dxfId="1008" priority="34">
      <formula>AND($D88&lt;&gt;"",$AH88="")</formula>
    </cfRule>
  </conditionalFormatting>
  <conditionalFormatting sqref="AJ88:AK88">
    <cfRule type="expression" dxfId="1007" priority="33">
      <formula>AND($D88&lt;&gt;"",$AJ88="")</formula>
    </cfRule>
  </conditionalFormatting>
  <conditionalFormatting sqref="E65:H65">
    <cfRule type="expression" dxfId="1006" priority="19">
      <formula>$I$66&lt;&gt;""</formula>
    </cfRule>
  </conditionalFormatting>
  <conditionalFormatting sqref="I65:V65">
    <cfRule type="expression" dxfId="1005" priority="18">
      <formula>$I$66&lt;&gt;""</formula>
    </cfRule>
  </conditionalFormatting>
  <conditionalFormatting sqref="AB66:AC67">
    <cfRule type="expression" dxfId="1004" priority="17">
      <formula>$AK$12=1</formula>
    </cfRule>
  </conditionalFormatting>
  <conditionalFormatting sqref="AB68:AC69">
    <cfRule type="expression" dxfId="1003" priority="16">
      <formula>$AK$12=1</formula>
    </cfRule>
  </conditionalFormatting>
  <conditionalFormatting sqref="AB70:AC71">
    <cfRule type="expression" dxfId="1002" priority="15">
      <formula>$AK$12=1</formula>
    </cfRule>
  </conditionalFormatting>
  <conditionalFormatting sqref="AB72:AC73">
    <cfRule type="expression" dxfId="1001" priority="14">
      <formula>$AK$12=1</formula>
    </cfRule>
  </conditionalFormatting>
  <conditionalFormatting sqref="AB74:AC75">
    <cfRule type="expression" dxfId="1000" priority="13">
      <formula>$AK$12=1</formula>
    </cfRule>
  </conditionalFormatting>
  <conditionalFormatting sqref="AD66:AE75">
    <cfRule type="expression" dxfId="999" priority="12">
      <formula>$AK$12=1</formula>
    </cfRule>
  </conditionalFormatting>
  <conditionalFormatting sqref="D28:AB33">
    <cfRule type="cellIs" dxfId="998" priority="11" operator="notEqual">
      <formula>$BF$18</formula>
    </cfRule>
  </conditionalFormatting>
  <conditionalFormatting sqref="AD28">
    <cfRule type="cellIs" dxfId="997" priority="10" operator="notEqual">
      <formula>$BF$18</formula>
    </cfRule>
  </conditionalFormatting>
  <conditionalFormatting sqref="I66:V66">
    <cfRule type="expression" dxfId="996" priority="9">
      <formula>$I$65&lt;&gt;""</formula>
    </cfRule>
  </conditionalFormatting>
  <conditionalFormatting sqref="D21">
    <cfRule type="expression" dxfId="995" priority="8">
      <formula>$AK$12&lt;&gt;1</formula>
    </cfRule>
  </conditionalFormatting>
  <conditionalFormatting sqref="BF18">
    <cfRule type="expression" dxfId="994" priority="7">
      <formula>$BL$230=1</formula>
    </cfRule>
  </conditionalFormatting>
  <conditionalFormatting sqref="E66:H66">
    <cfRule type="expression" dxfId="993" priority="6">
      <formula>$I$66&lt;&gt;""</formula>
    </cfRule>
  </conditionalFormatting>
  <conditionalFormatting sqref="R75:W75">
    <cfRule type="expression" dxfId="992" priority="5">
      <formula>$BL$231=1</formula>
    </cfRule>
  </conditionalFormatting>
  <conditionalFormatting sqref="R68:W68">
    <cfRule type="expression" dxfId="991" priority="4">
      <formula>$BL$230=1</formula>
    </cfRule>
  </conditionalFormatting>
  <conditionalFormatting sqref="R76:W80">
    <cfRule type="expression" dxfId="990" priority="3">
      <formula>$BL$231=1</formula>
    </cfRule>
  </conditionalFormatting>
  <conditionalFormatting sqref="R69:W73">
    <cfRule type="expression" dxfId="989" priority="2">
      <formula>$BL$231=1</formula>
    </cfRule>
  </conditionalFormatting>
  <conditionalFormatting sqref="AK12">
    <cfRule type="expression" dxfId="988" priority="1">
      <formula>$BL$230=1</formula>
    </cfRule>
  </conditionalFormatting>
  <dataValidations count="21">
    <dataValidation type="list" showInputMessage="1" showErrorMessage="1" sqref="E179:U188">
      <formula1>$BK$176:$BK$186</formula1>
    </dataValidation>
    <dataValidation type="list" allowBlank="1" showInputMessage="1" showErrorMessage="1" sqref="V12:AJ12">
      <formula1>Enfoque</formula1>
    </dataValidation>
    <dataValidation type="list" allowBlank="1" showInputMessage="1" showErrorMessage="1" sqref="E189:U198">
      <formula1>$BK$188:$BK$198</formula1>
    </dataValidation>
    <dataValidation type="date" operator="greaterThanOrEqual" allowBlank="1" showInputMessage="1" showErrorMessage="1" errorTitle="Error de fecha" error="La fecha final debe ser mayor o igual a la inicial." sqref="BG154:BG173 BG179:BG198">
      <formula1>BA154</formula1>
    </dataValidation>
    <dataValidation type="date" allowBlank="1" showInputMessage="1" showErrorMessage="1" sqref="AX9:BF9">
      <formula1>42370</formula1>
      <formula2>43830</formula2>
    </dataValidation>
    <dataValidation type="list" allowBlank="1" showInputMessage="1" showErrorMessage="1" sqref="AT26 AY23:AY24">
      <formula1>Clase_riesgo</formula1>
    </dataValidation>
    <dataValidation type="list" allowBlank="1" showInputMessage="1" showErrorMessage="1" sqref="AN86:AQ95 AN101:AQ110">
      <formula1>IF($D86&lt;&gt;"",Pregunta8)</formula1>
    </dataValidation>
    <dataValidation type="list" allowBlank="1" showInputMessage="1" showErrorMessage="1" sqref="AJ101:AK110 AJ86:AK95">
      <formula1>IF($D86&lt;&gt;"",Pregunta7)</formula1>
    </dataValidation>
    <dataValidation type="list" allowBlank="1" showInputMessage="1" showErrorMessage="1" sqref="AH101:AI110 AH86:AI95">
      <formula1>IF($D86&lt;&gt;"",Pregunta6)</formula1>
    </dataValidation>
    <dataValidation type="list" allowBlank="1" showInputMessage="1" showErrorMessage="1" sqref="AF101:AG110 AF86:AG95">
      <formula1>IF($D86&lt;&gt;"",Pregunta5)</formula1>
    </dataValidation>
    <dataValidation type="list" allowBlank="1" showInputMessage="1" showErrorMessage="1" sqref="AD101:AE110 AD86:AE95">
      <formula1>IF($D86&lt;&gt;"",Pregunta4)</formula1>
    </dataValidation>
    <dataValidation type="list" allowBlank="1" showInputMessage="1" showErrorMessage="1" sqref="AB101:AC110 AB86:AC95">
      <formula1>IF($D86&lt;&gt;"",Pregunta3)</formula1>
    </dataValidation>
    <dataValidation type="list" allowBlank="1" showInputMessage="1" showErrorMessage="1" sqref="Z101:AA110 Z86:AA95">
      <formula1>IF($D86&lt;&gt;"",Pregunta2)</formula1>
    </dataValidation>
    <dataValidation type="list" allowBlank="1" showInputMessage="1" showErrorMessage="1" sqref="X101:Y110 X86:Y95">
      <formula1>IF($D86&lt;&gt;"",Pregunta1)</formula1>
    </dataValidation>
    <dataValidation type="list" allowBlank="1" showInputMessage="1" sqref="AD28">
      <formula1>IF($AK$12=1,Otros_procesos_afectados,IF($AK$12=2,Otros_procesos_afectados,IF($AK$12=3,Otros_procesos_afectados,IF($AK$12=4,Otros_procesos_afectados,IF($AK$12=5,Otros_procesos_afectados)))))</formula1>
    </dataValidation>
    <dataValidation type="list" allowBlank="1" showErrorMessage="1" promptTitle="Seleccione según corresponda" sqref="D28:AB33">
      <formula1>IF($AK$12=1,Trámites_y_OPAS_afectados,IF($AK$12=2,Objetivos_estratégicos,IF($AK$12=3,Trámites_y_OPAS_afectados,IF($AK$12=4,Trámites_y_OPAS_afectados,IF($AK$12=5,Objetivos_estratégicos)))))</formula1>
    </dataValidation>
    <dataValidation allowBlank="1" showInputMessage="1" sqref="X17"/>
    <dataValidation showInputMessage="1" showErrorMessage="1" sqref="D204:D213"/>
    <dataValidation type="list" allowBlank="1" showInputMessage="1" showErrorMessage="1" sqref="T144 AM144">
      <formula1>x</formula1>
    </dataValidation>
    <dataValidation type="list" allowBlank="1" showInputMessage="1" showErrorMessage="1" sqref="D50:I59">
      <formula1>Agente_generador_externas</formula1>
    </dataValidation>
    <dataValidation type="list" allowBlank="1" showInputMessage="1" showErrorMessage="1" sqref="D38:I47">
      <formula1>Agente_generador_internas</formula1>
    </dataValidation>
  </dataValidations>
  <hyperlinks>
    <hyperlink ref="E74:H74" location="Enc_Imp_Corrupción!D3" display="Enc_Imp_Corrupción!D3"/>
    <hyperlink ref="I74:L74" location="Imp_Est_Pro_Seg!C5" display="Imp_Est_Pro_Seg!C5"/>
    <hyperlink ref="M74:P74" location="Imp_Est_Pro_Seg!C5" display="G. Procesos"/>
    <hyperlink ref="E75:H75" location="'Inventario de Activos'!AA6" display="Seguridad Inf."/>
    <hyperlink ref="E65:H65" location="Frecuencia!C5" display="Frecuencia"/>
    <hyperlink ref="E66:H66" location="Factibilidad!C12" display="Factibilidad"/>
  </hyperlinks>
  <printOptions horizontalCentered="1" verticalCentered="1"/>
  <pageMargins left="0.19685039370078741" right="0.23622047244094491" top="0.19685039370078741" bottom="0.19685039370078741" header="0.31496062992125984" footer="0.31496062992125984"/>
  <pageSetup paperSize="14" scale="29" orientation="portrait" horizontalDpi="4294967294" verticalDpi="4294967294" r:id="rId1"/>
  <headerFooter>
    <oddFooter>&amp;R&amp;"Arial Narrow,Normal"&amp;7Fecha de versión: 13 de noviembre de 2018</oddFooter>
  </headerFooter>
  <rowBreaks count="1" manualBreakCount="1">
    <brk id="11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28002" r:id="rId4" name="Check Box 2">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28003" r:id="rId5" name="Check Box 3">
              <controlPr defaultSize="0" autoFill="0" autoLine="0" autoPict="0">
                <anchor moveWithCells="1">
                  <from>
                    <xdr:col>19</xdr:col>
                    <xdr:colOff>57150</xdr:colOff>
                    <xdr:row>24</xdr:row>
                    <xdr:rowOff>66675</xdr:rowOff>
                  </from>
                  <to>
                    <xdr:col>20</xdr:col>
                    <xdr:colOff>142875</xdr:colOff>
                    <xdr:row>24</xdr:row>
                    <xdr:rowOff>361950</xdr:rowOff>
                  </to>
                </anchor>
              </controlPr>
            </control>
          </mc:Choice>
        </mc:AlternateContent>
        <mc:AlternateContent xmlns:mc="http://schemas.openxmlformats.org/markup-compatibility/2006">
          <mc:Choice Requires="x14">
            <control shapeId="128004" r:id="rId6" name="Check Box 4">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28005" r:id="rId7" name="Check Box 5">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28006" r:id="rId8" name="Check Box 6">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28007" r:id="rId9" name="Check Box 7">
              <controlPr defaultSize="0" autoFill="0" autoLine="0" autoPict="0">
                <anchor moveWithCells="1">
                  <from>
                    <xdr:col>48</xdr:col>
                    <xdr:colOff>19050</xdr:colOff>
                    <xdr:row>24</xdr:row>
                    <xdr:rowOff>57150</xdr:rowOff>
                  </from>
                  <to>
                    <xdr:col>49</xdr:col>
                    <xdr:colOff>95250</xdr:colOff>
                    <xdr:row>24</xdr:row>
                    <xdr:rowOff>342900</xdr:rowOff>
                  </to>
                </anchor>
              </controlPr>
            </control>
          </mc:Choice>
        </mc:AlternateContent>
        <mc:AlternateContent xmlns:mc="http://schemas.openxmlformats.org/markup-compatibility/2006">
          <mc:Choice Requires="x14">
            <control shapeId="128011" r:id="rId10" name="Check Box 11">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28012" r:id="rId11" name="Check Box 12">
              <controlPr defaultSize="0" autoFill="0" autoLine="0" autoPict="0">
                <anchor moveWithCells="1">
                  <from>
                    <xdr:col>19</xdr:col>
                    <xdr:colOff>57150</xdr:colOff>
                    <xdr:row>24</xdr:row>
                    <xdr:rowOff>66675</xdr:rowOff>
                  </from>
                  <to>
                    <xdr:col>20</xdr:col>
                    <xdr:colOff>133350</xdr:colOff>
                    <xdr:row>24</xdr:row>
                    <xdr:rowOff>361950</xdr:rowOff>
                  </to>
                </anchor>
              </controlPr>
            </control>
          </mc:Choice>
        </mc:AlternateContent>
        <mc:AlternateContent xmlns:mc="http://schemas.openxmlformats.org/markup-compatibility/2006">
          <mc:Choice Requires="x14">
            <control shapeId="128013" r:id="rId12" name="Check Box 13">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28014" r:id="rId13" name="Check Box 14">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28015" r:id="rId14" name="Check Box 15">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28016" r:id="rId15" name="Check Box 16">
              <controlPr defaultSize="0" autoFill="0" autoLine="0" autoPict="0">
                <anchor moveWithCells="1">
                  <from>
                    <xdr:col>48</xdr:col>
                    <xdr:colOff>19050</xdr:colOff>
                    <xdr:row>24</xdr:row>
                    <xdr:rowOff>57150</xdr:rowOff>
                  </from>
                  <to>
                    <xdr:col>49</xdr:col>
                    <xdr:colOff>85725</xdr:colOff>
                    <xdr:row>24</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3" id="{CC4154F9-A0ED-4999-8C2B-B645BC4CED03}">
            <xm:f>OR($AP$125=Datos!$S$2,$AP$125=Datos!$T$2)</xm:f>
            <x14:dxf>
              <fill>
                <patternFill>
                  <bgColor rgb="FFFF0000"/>
                </patternFill>
              </fill>
            </x14:dxf>
          </x14:cfRule>
          <x14:cfRule type="expression" priority="404" id="{AE6FA669-0134-4F29-95C0-959FE4625106}">
            <xm:f>OR($AP$125=Datos!$S$3,$AP$125=Datos!$T$3)</xm:f>
            <x14:dxf>
              <fill>
                <patternFill>
                  <bgColor rgb="FFFFC000"/>
                </patternFill>
              </fill>
            </x14:dxf>
          </x14:cfRule>
          <x14:cfRule type="expression" priority="405" id="{F43FEE94-8C2D-40CA-986E-9965B4303D8E}">
            <xm:f>OR($AP$125=Datos!$S$4,$AP$125=Datos!$T$4)</xm:f>
            <x14:dxf>
              <fill>
                <patternFill>
                  <bgColor rgb="FFFFFF00"/>
                </patternFill>
              </fill>
            </x14:dxf>
          </x14:cfRule>
          <x14:cfRule type="expression" priority="406" id="{F916AA31-5FEE-4E60-A23F-3D1A74929693}">
            <xm:f>OR($AP$125=Datos!$S$5,$AP$125=Datos!$T$5)</xm:f>
            <x14:dxf>
              <fill>
                <patternFill>
                  <bgColor rgb="FF92D050"/>
                </patternFill>
              </fill>
            </x14:dxf>
          </x14:cfRule>
          <xm:sqref>AP125</xm:sqref>
        </x14:conditionalFormatting>
        <x14:conditionalFormatting xmlns:xm="http://schemas.microsoft.com/office/excel/2006/main">
          <x14:cfRule type="cellIs" priority="307" operator="equal" id="{501B1769-551D-499C-8A45-564752B8D932}">
            <xm:f>Datos!$AO$2</xm:f>
            <x14:dxf>
              <fill>
                <patternFill>
                  <bgColor rgb="FF92D050"/>
                </patternFill>
              </fill>
            </x14:dxf>
          </x14:cfRule>
          <x14:cfRule type="cellIs" priority="360" operator="equal" id="{753C9CAC-DE50-42C8-B799-71F3F84814D9}">
            <xm:f>Datos!$AO$4</xm:f>
            <x14:dxf>
              <fill>
                <patternFill>
                  <bgColor theme="5" tint="0.39994506668294322"/>
                </patternFill>
              </fill>
            </x14:dxf>
          </x14:cfRule>
          <x14:cfRule type="cellIs" priority="361" operator="equal" id="{89D63626-A2C0-46D5-BF58-1BC930AA4303}">
            <xm:f>Datos!$AO$3</xm:f>
            <x14:dxf>
              <fill>
                <patternFill>
                  <bgColor rgb="FFFFFF00"/>
                </patternFill>
              </fill>
            </x14:dxf>
          </x14:cfRule>
          <xm:sqref>AL86</xm:sqref>
        </x14:conditionalFormatting>
        <x14:conditionalFormatting xmlns:xm="http://schemas.microsoft.com/office/excel/2006/main">
          <x14:cfRule type="cellIs" priority="304" operator="equal" id="{0FE7D4BF-DC66-4EFD-91C1-F9E3143DB630}">
            <xm:f>Datos!$AO$2</xm:f>
            <x14:dxf>
              <fill>
                <patternFill>
                  <bgColor rgb="FF92D050"/>
                </patternFill>
              </fill>
            </x14:dxf>
          </x14:cfRule>
          <x14:cfRule type="cellIs" priority="305" operator="equal" id="{2DD9FBF3-BA4E-44E0-B04D-7A34C86F2E17}">
            <xm:f>Datos!$AO$4</xm:f>
            <x14:dxf>
              <fill>
                <patternFill>
                  <bgColor theme="5" tint="0.39994506668294322"/>
                </patternFill>
              </fill>
            </x14:dxf>
          </x14:cfRule>
          <x14:cfRule type="cellIs" priority="306" operator="equal" id="{7EC25A4B-0D30-4266-9011-279C8322B040}">
            <xm:f>Datos!$AO$3</xm:f>
            <x14:dxf>
              <fill>
                <patternFill>
                  <bgColor rgb="FFFFFF00"/>
                </patternFill>
              </fill>
            </x14:dxf>
          </x14:cfRule>
          <xm:sqref>AL87</xm:sqref>
        </x14:conditionalFormatting>
        <x14:conditionalFormatting xmlns:xm="http://schemas.microsoft.com/office/excel/2006/main">
          <x14:cfRule type="cellIs" priority="301" operator="equal" id="{1A651192-BD83-4853-93BF-A73B156FC4B5}">
            <xm:f>Datos!$AO$2</xm:f>
            <x14:dxf>
              <fill>
                <patternFill>
                  <bgColor rgb="FF92D050"/>
                </patternFill>
              </fill>
            </x14:dxf>
          </x14:cfRule>
          <x14:cfRule type="cellIs" priority="302" operator="equal" id="{5EEFD3FF-726E-4FD3-80FC-74CAC10DEE48}">
            <xm:f>Datos!$AO$4</xm:f>
            <x14:dxf>
              <fill>
                <patternFill>
                  <bgColor theme="5" tint="0.39994506668294322"/>
                </patternFill>
              </fill>
            </x14:dxf>
          </x14:cfRule>
          <x14:cfRule type="cellIs" priority="303" operator="equal" id="{D1EBC87E-792B-4AE2-A40D-E8DBF2297F08}">
            <xm:f>Datos!$AO$3</xm:f>
            <x14:dxf>
              <fill>
                <patternFill>
                  <bgColor rgb="FFFFFF00"/>
                </patternFill>
              </fill>
            </x14:dxf>
          </x14:cfRule>
          <xm:sqref>AL88</xm:sqref>
        </x14:conditionalFormatting>
        <x14:conditionalFormatting xmlns:xm="http://schemas.microsoft.com/office/excel/2006/main">
          <x14:cfRule type="cellIs" priority="298" operator="equal" id="{FCA1E54E-266E-4B4D-8C77-B8B72E91EB8A}">
            <xm:f>Datos!$AO$2</xm:f>
            <x14:dxf>
              <fill>
                <patternFill>
                  <bgColor rgb="FF92D050"/>
                </patternFill>
              </fill>
            </x14:dxf>
          </x14:cfRule>
          <x14:cfRule type="cellIs" priority="299" operator="equal" id="{8C1CCF66-58A4-4DAD-8D6C-094B6250DE67}">
            <xm:f>Datos!$AO$4</xm:f>
            <x14:dxf>
              <fill>
                <patternFill>
                  <bgColor theme="5" tint="0.39994506668294322"/>
                </patternFill>
              </fill>
            </x14:dxf>
          </x14:cfRule>
          <x14:cfRule type="cellIs" priority="300" operator="equal" id="{74ECB9BB-9A34-46F2-A14A-6F459EF79717}">
            <xm:f>Datos!$AO$3</xm:f>
            <x14:dxf>
              <fill>
                <patternFill>
                  <bgColor rgb="FFFFFF00"/>
                </patternFill>
              </fill>
            </x14:dxf>
          </x14:cfRule>
          <xm:sqref>AL89</xm:sqref>
        </x14:conditionalFormatting>
        <x14:conditionalFormatting xmlns:xm="http://schemas.microsoft.com/office/excel/2006/main">
          <x14:cfRule type="cellIs" priority="295" operator="equal" id="{7818AC4A-C447-49E1-88D8-34B9C9FF0561}">
            <xm:f>Datos!$AO$2</xm:f>
            <x14:dxf>
              <fill>
                <patternFill>
                  <bgColor rgb="FF92D050"/>
                </patternFill>
              </fill>
            </x14:dxf>
          </x14:cfRule>
          <x14:cfRule type="cellIs" priority="296" operator="equal" id="{6BF6A872-0411-433A-814D-7894BB36B77C}">
            <xm:f>Datos!$AO$4</xm:f>
            <x14:dxf>
              <fill>
                <patternFill>
                  <bgColor theme="5" tint="0.39994506668294322"/>
                </patternFill>
              </fill>
            </x14:dxf>
          </x14:cfRule>
          <x14:cfRule type="cellIs" priority="297" operator="equal" id="{FA70B2BE-2117-49E8-9266-F58A0A43A2D8}">
            <xm:f>Datos!$AO$3</xm:f>
            <x14:dxf>
              <fill>
                <patternFill>
                  <bgColor rgb="FFFFFF00"/>
                </patternFill>
              </fill>
            </x14:dxf>
          </x14:cfRule>
          <xm:sqref>AL90</xm:sqref>
        </x14:conditionalFormatting>
        <x14:conditionalFormatting xmlns:xm="http://schemas.microsoft.com/office/excel/2006/main">
          <x14:cfRule type="cellIs" priority="292" operator="equal" id="{84F497BA-D421-483E-8379-8121AD705A8E}">
            <xm:f>Datos!$AO$2</xm:f>
            <x14:dxf>
              <fill>
                <patternFill>
                  <bgColor rgb="FF92D050"/>
                </patternFill>
              </fill>
            </x14:dxf>
          </x14:cfRule>
          <x14:cfRule type="cellIs" priority="293" operator="equal" id="{DCF884C2-B8C0-486A-B9D2-04F0EB25CC34}">
            <xm:f>Datos!$AO$4</xm:f>
            <x14:dxf>
              <fill>
                <patternFill>
                  <bgColor theme="5" tint="0.39994506668294322"/>
                </patternFill>
              </fill>
            </x14:dxf>
          </x14:cfRule>
          <x14:cfRule type="cellIs" priority="294" operator="equal" id="{D2E600BA-5F0F-4C44-AE64-6A615C2B666D}">
            <xm:f>Datos!$AO$3</xm:f>
            <x14:dxf>
              <fill>
                <patternFill>
                  <bgColor rgb="FFFFFF00"/>
                </patternFill>
              </fill>
            </x14:dxf>
          </x14:cfRule>
          <xm:sqref>AL91</xm:sqref>
        </x14:conditionalFormatting>
        <x14:conditionalFormatting xmlns:xm="http://schemas.microsoft.com/office/excel/2006/main">
          <x14:cfRule type="cellIs" priority="289" operator="equal" id="{AC49F2A0-5DE5-4F12-906D-92EA957C5622}">
            <xm:f>Datos!$AO$2</xm:f>
            <x14:dxf>
              <fill>
                <patternFill>
                  <bgColor rgb="FF92D050"/>
                </patternFill>
              </fill>
            </x14:dxf>
          </x14:cfRule>
          <x14:cfRule type="cellIs" priority="290" operator="equal" id="{EC6EA54D-1E7C-4E67-B1D5-D037E287CC7C}">
            <xm:f>Datos!$AO$4</xm:f>
            <x14:dxf>
              <fill>
                <patternFill>
                  <bgColor theme="5" tint="0.39994506668294322"/>
                </patternFill>
              </fill>
            </x14:dxf>
          </x14:cfRule>
          <x14:cfRule type="cellIs" priority="291" operator="equal" id="{97DCC296-2446-4EF0-BB19-4B1D07A3AE21}">
            <xm:f>Datos!$AO$3</xm:f>
            <x14:dxf>
              <fill>
                <patternFill>
                  <bgColor rgb="FFFFFF00"/>
                </patternFill>
              </fill>
            </x14:dxf>
          </x14:cfRule>
          <xm:sqref>AL92</xm:sqref>
        </x14:conditionalFormatting>
        <x14:conditionalFormatting xmlns:xm="http://schemas.microsoft.com/office/excel/2006/main">
          <x14:cfRule type="cellIs" priority="286" operator="equal" id="{428B5BBD-82B1-43CE-AABE-CF9D24049E59}">
            <xm:f>Datos!$AO$2</xm:f>
            <x14:dxf>
              <fill>
                <patternFill>
                  <bgColor rgb="FF92D050"/>
                </patternFill>
              </fill>
            </x14:dxf>
          </x14:cfRule>
          <x14:cfRule type="cellIs" priority="287" operator="equal" id="{06C23726-2E68-46BC-BD55-E5464645A9BE}">
            <xm:f>Datos!$AO$4</xm:f>
            <x14:dxf>
              <fill>
                <patternFill>
                  <bgColor theme="5" tint="0.39994506668294322"/>
                </patternFill>
              </fill>
            </x14:dxf>
          </x14:cfRule>
          <x14:cfRule type="cellIs" priority="288" operator="equal" id="{E25504AB-73BA-4818-A199-FD2AA8E57DDC}">
            <xm:f>Datos!$AO$3</xm:f>
            <x14:dxf>
              <fill>
                <patternFill>
                  <bgColor rgb="FFFFFF00"/>
                </patternFill>
              </fill>
            </x14:dxf>
          </x14:cfRule>
          <xm:sqref>AL93</xm:sqref>
        </x14:conditionalFormatting>
        <x14:conditionalFormatting xmlns:xm="http://schemas.microsoft.com/office/excel/2006/main">
          <x14:cfRule type="cellIs" priority="283" operator="equal" id="{7405340F-6449-4D53-9F64-8E1A3C78FC70}">
            <xm:f>Datos!$AO$2</xm:f>
            <x14:dxf>
              <fill>
                <patternFill>
                  <bgColor rgb="FF92D050"/>
                </patternFill>
              </fill>
            </x14:dxf>
          </x14:cfRule>
          <x14:cfRule type="cellIs" priority="284" operator="equal" id="{54001F3F-8B7C-4B47-AFCD-0917CB38E4E1}">
            <xm:f>Datos!$AO$4</xm:f>
            <x14:dxf>
              <fill>
                <patternFill>
                  <bgColor theme="5" tint="0.39994506668294322"/>
                </patternFill>
              </fill>
            </x14:dxf>
          </x14:cfRule>
          <x14:cfRule type="cellIs" priority="285" operator="equal" id="{07F8805F-CD21-4791-BCA1-CCFFEC76704E}">
            <xm:f>Datos!$AO$3</xm:f>
            <x14:dxf>
              <fill>
                <patternFill>
                  <bgColor rgb="FFFFFF00"/>
                </patternFill>
              </fill>
            </x14:dxf>
          </x14:cfRule>
          <xm:sqref>AL94</xm:sqref>
        </x14:conditionalFormatting>
        <x14:conditionalFormatting xmlns:xm="http://schemas.microsoft.com/office/excel/2006/main">
          <x14:cfRule type="cellIs" priority="280" operator="equal" id="{057E3D72-7A0B-4450-865B-B69D01BE918D}">
            <xm:f>Datos!$AO$2</xm:f>
            <x14:dxf>
              <fill>
                <patternFill>
                  <bgColor rgb="FF92D050"/>
                </patternFill>
              </fill>
            </x14:dxf>
          </x14:cfRule>
          <x14:cfRule type="cellIs" priority="281" operator="equal" id="{C4DCDE53-9DA9-455B-A348-7B98F9418E82}">
            <xm:f>Datos!$AO$4</xm:f>
            <x14:dxf>
              <fill>
                <patternFill>
                  <bgColor theme="5" tint="0.39994506668294322"/>
                </patternFill>
              </fill>
            </x14:dxf>
          </x14:cfRule>
          <x14:cfRule type="cellIs" priority="282" operator="equal" id="{F5207A64-9840-42D5-8642-B82BCFD4855B}">
            <xm:f>Datos!$AO$3</xm:f>
            <x14:dxf>
              <fill>
                <patternFill>
                  <bgColor rgb="FFFFFF00"/>
                </patternFill>
              </fill>
            </x14:dxf>
          </x14:cfRule>
          <xm:sqref>AL95</xm:sqref>
        </x14:conditionalFormatting>
        <x14:conditionalFormatting xmlns:xm="http://schemas.microsoft.com/office/excel/2006/main">
          <x14:cfRule type="cellIs" priority="277" operator="equal" id="{E9E4F439-CF88-45ED-8A7F-1EB32835ABF8}">
            <xm:f>Datos!$AO$4</xm:f>
            <x14:dxf>
              <fill>
                <patternFill>
                  <bgColor theme="5" tint="0.39994506668294322"/>
                </patternFill>
              </fill>
            </x14:dxf>
          </x14:cfRule>
          <x14:cfRule type="cellIs" priority="278" operator="equal" id="{26977DFF-BB08-46BF-B351-CBC4362E00F7}">
            <xm:f>Datos!$AO$3</xm:f>
            <x14:dxf>
              <fill>
                <patternFill>
                  <bgColor rgb="FFFFFF00"/>
                </patternFill>
              </fill>
            </x14:dxf>
          </x14:cfRule>
          <x14:cfRule type="cellIs" priority="279" operator="equal" id="{75A9D1C6-3143-452B-B2CB-2E8F868912DC}">
            <xm:f>Datos!$AO$2</xm:f>
            <x14:dxf>
              <fill>
                <patternFill>
                  <bgColor rgb="FF92D050"/>
                </patternFill>
              </fill>
            </x14:dxf>
          </x14:cfRule>
          <xm:sqref>AT87</xm:sqref>
        </x14:conditionalFormatting>
        <x14:conditionalFormatting xmlns:xm="http://schemas.microsoft.com/office/excel/2006/main">
          <x14:cfRule type="cellIs" priority="218" operator="equal" id="{65AE7211-1C8C-4317-AEE1-9184D9B2503E}">
            <xm:f>Datos!$AO$2</xm:f>
            <x14:dxf>
              <fill>
                <patternFill>
                  <bgColor rgb="FF92D050"/>
                </patternFill>
              </fill>
            </x14:dxf>
          </x14:cfRule>
          <x14:cfRule type="cellIs" priority="275" operator="equal" id="{1BCF0FA2-D4E4-41D8-9596-A0D3C9000E39}">
            <xm:f>Datos!$AO$4</xm:f>
            <x14:dxf>
              <fill>
                <patternFill>
                  <bgColor theme="5" tint="0.39994506668294322"/>
                </patternFill>
              </fill>
            </x14:dxf>
          </x14:cfRule>
          <x14:cfRule type="cellIs" priority="276" operator="equal" id="{126A6C05-E31C-43A2-9E31-9F18AF3FB746}">
            <xm:f>Datos!$AO$3</xm:f>
            <x14:dxf>
              <fill>
                <patternFill>
                  <bgColor rgb="FFFFFF00"/>
                </patternFill>
              </fill>
            </x14:dxf>
          </x14:cfRule>
          <xm:sqref>AL101</xm:sqref>
        </x14:conditionalFormatting>
        <x14:conditionalFormatting xmlns:xm="http://schemas.microsoft.com/office/excel/2006/main">
          <x14:cfRule type="cellIs" priority="215" operator="equal" id="{B0E18C2E-BB3C-4EED-BAA1-43032D0FB6C3}">
            <xm:f>Datos!$AO$4</xm:f>
            <x14:dxf>
              <fill>
                <patternFill>
                  <bgColor theme="5" tint="0.39994506668294322"/>
                </patternFill>
              </fill>
            </x14:dxf>
          </x14:cfRule>
          <x14:cfRule type="cellIs" priority="216" operator="equal" id="{6E00A87D-1119-423B-B810-1730A5AAE8BB}">
            <xm:f>Datos!$AO$3</xm:f>
            <x14:dxf>
              <fill>
                <patternFill>
                  <bgColor rgb="FFFFFF00"/>
                </patternFill>
              </fill>
            </x14:dxf>
          </x14:cfRule>
          <x14:cfRule type="cellIs" priority="217" operator="equal" id="{4B9E1E38-5913-4114-940C-C94EEB56CAE9}">
            <xm:f>Datos!$AO$2</xm:f>
            <x14:dxf>
              <fill>
                <patternFill>
                  <bgColor rgb="FF92D050"/>
                </patternFill>
              </fill>
            </x14:dxf>
          </x14:cfRule>
          <xm:sqref>AR102</xm:sqref>
        </x14:conditionalFormatting>
        <x14:conditionalFormatting xmlns:xm="http://schemas.microsoft.com/office/excel/2006/main">
          <x14:cfRule type="cellIs" priority="212" operator="equal" id="{7074E384-4385-4172-8D5B-A619ABD64F9F}">
            <xm:f>Datos!$AO$4</xm:f>
            <x14:dxf>
              <fill>
                <patternFill>
                  <bgColor theme="5" tint="0.39994506668294322"/>
                </patternFill>
              </fill>
            </x14:dxf>
          </x14:cfRule>
          <x14:cfRule type="cellIs" priority="213" operator="equal" id="{48033FB0-C082-422D-93F9-B817D209AE86}">
            <xm:f>Datos!$AO$3</xm:f>
            <x14:dxf>
              <fill>
                <patternFill>
                  <bgColor rgb="FFFFFF00"/>
                </patternFill>
              </fill>
            </x14:dxf>
          </x14:cfRule>
          <x14:cfRule type="cellIs" priority="214" operator="equal" id="{1AD3730C-F696-4DF5-A78F-221133F753D7}">
            <xm:f>Datos!$AO$2</xm:f>
            <x14:dxf>
              <fill>
                <patternFill>
                  <bgColor rgb="FF92D050"/>
                </patternFill>
              </fill>
            </x14:dxf>
          </x14:cfRule>
          <xm:sqref>AT102</xm:sqref>
        </x14:conditionalFormatting>
        <x14:conditionalFormatting xmlns:xm="http://schemas.microsoft.com/office/excel/2006/main">
          <x14:cfRule type="cellIs" priority="357" operator="equal" id="{B3D54A17-2863-4330-877A-A31346B3C528}">
            <xm:f>Datos!$AO$4</xm:f>
            <x14:dxf>
              <fill>
                <patternFill>
                  <bgColor theme="5" tint="0.39994506668294322"/>
                </patternFill>
              </fill>
            </x14:dxf>
          </x14:cfRule>
          <x14:cfRule type="cellIs" priority="358" operator="equal" id="{07144FBB-29F4-48EA-831C-7E2C8821728D}">
            <xm:f>Datos!$AO$3</xm:f>
            <x14:dxf>
              <fill>
                <patternFill>
                  <bgColor rgb="FFFFFF00"/>
                </patternFill>
              </fill>
            </x14:dxf>
          </x14:cfRule>
          <x14:cfRule type="cellIs" priority="359" operator="equal" id="{07168424-13E3-44C1-BB80-5D74F64F41ED}">
            <xm:f>Datos!$AO2</xm:f>
            <x14:dxf>
              <fill>
                <patternFill>
                  <bgColor rgb="FF92D050"/>
                </patternFill>
              </fill>
            </x14:dxf>
          </x14:cfRule>
          <xm:sqref>AR86</xm:sqref>
        </x14:conditionalFormatting>
        <x14:conditionalFormatting xmlns:xm="http://schemas.microsoft.com/office/excel/2006/main">
          <x14:cfRule type="cellIs" priority="209" operator="equal" id="{4848F6CF-6D85-4B48-B771-DF28D737E219}">
            <xm:f>Datos!$AO$4</xm:f>
            <x14:dxf>
              <fill>
                <patternFill>
                  <bgColor theme="5" tint="0.39994506668294322"/>
                </patternFill>
              </fill>
            </x14:dxf>
          </x14:cfRule>
          <x14:cfRule type="cellIs" priority="210" operator="equal" id="{679481D5-8A7E-4003-A913-1BF46BB3BEC1}">
            <xm:f>Datos!$AO$3</xm:f>
            <x14:dxf>
              <fill>
                <patternFill>
                  <bgColor rgb="FFFFFF00"/>
                </patternFill>
              </fill>
            </x14:dxf>
          </x14:cfRule>
          <x14:cfRule type="cellIs" priority="211" operator="equal" id="{F100838A-F9F1-4DBA-8D94-A807C7F9A02C}">
            <xm:f>Datos!$AO$2</xm:f>
            <x14:dxf>
              <fill>
                <patternFill>
                  <bgColor rgb="FF92D050"/>
                </patternFill>
              </fill>
            </x14:dxf>
          </x14:cfRule>
          <xm:sqref>AR87</xm:sqref>
        </x14:conditionalFormatting>
        <x14:conditionalFormatting xmlns:xm="http://schemas.microsoft.com/office/excel/2006/main">
          <x14:cfRule type="cellIs" priority="206" operator="equal" id="{6C5356E5-E3EC-492A-9490-E0D5509B0858}">
            <xm:f>Datos!$AO$4</xm:f>
            <x14:dxf>
              <fill>
                <patternFill>
                  <bgColor theme="5" tint="0.39994506668294322"/>
                </patternFill>
              </fill>
            </x14:dxf>
          </x14:cfRule>
          <x14:cfRule type="cellIs" priority="207" operator="equal" id="{35F31D68-08B8-4F54-8AA6-4763A5A93D17}">
            <xm:f>Datos!$AO$3</xm:f>
            <x14:dxf>
              <fill>
                <patternFill>
                  <bgColor rgb="FFFFFF00"/>
                </patternFill>
              </fill>
            </x14:dxf>
          </x14:cfRule>
          <x14:cfRule type="cellIs" priority="208" operator="equal" id="{07216FCF-CF2A-4B68-A97D-509F7AA19FA3}">
            <xm:f>Datos!$AO$2</xm:f>
            <x14:dxf>
              <fill>
                <patternFill>
                  <bgColor rgb="FF92D050"/>
                </patternFill>
              </fill>
            </x14:dxf>
          </x14:cfRule>
          <xm:sqref>AR88</xm:sqref>
        </x14:conditionalFormatting>
        <x14:conditionalFormatting xmlns:xm="http://schemas.microsoft.com/office/excel/2006/main">
          <x14:cfRule type="cellIs" priority="203" operator="equal" id="{9DB5F27E-2796-4F6D-84CD-B2D6BA24F1E2}">
            <xm:f>Datos!$AO$4</xm:f>
            <x14:dxf>
              <fill>
                <patternFill>
                  <bgColor theme="5" tint="0.39994506668294322"/>
                </patternFill>
              </fill>
            </x14:dxf>
          </x14:cfRule>
          <x14:cfRule type="cellIs" priority="204" operator="equal" id="{5FE002B1-C050-4D47-BCDA-AD5B8C93B9D8}">
            <xm:f>Datos!$AO$3</xm:f>
            <x14:dxf>
              <fill>
                <patternFill>
                  <bgColor rgb="FFFFFF00"/>
                </patternFill>
              </fill>
            </x14:dxf>
          </x14:cfRule>
          <x14:cfRule type="cellIs" priority="205" operator="equal" id="{B924A737-6A54-406E-8539-0AB4BC99D2E8}">
            <xm:f>Datos!$AO$2</xm:f>
            <x14:dxf>
              <fill>
                <patternFill>
                  <bgColor rgb="FF92D050"/>
                </patternFill>
              </fill>
            </x14:dxf>
          </x14:cfRule>
          <xm:sqref>AR89</xm:sqref>
        </x14:conditionalFormatting>
        <x14:conditionalFormatting xmlns:xm="http://schemas.microsoft.com/office/excel/2006/main">
          <x14:cfRule type="cellIs" priority="200" operator="equal" id="{C6FC1971-8A22-469F-AD4E-876C01D20AA7}">
            <xm:f>Datos!$AO$4</xm:f>
            <x14:dxf>
              <fill>
                <patternFill>
                  <bgColor theme="5" tint="0.39994506668294322"/>
                </patternFill>
              </fill>
            </x14:dxf>
          </x14:cfRule>
          <x14:cfRule type="cellIs" priority="201" operator="equal" id="{8A4434FE-ACF9-426E-A30A-2587D99579E4}">
            <xm:f>Datos!$AO$3</xm:f>
            <x14:dxf>
              <fill>
                <patternFill>
                  <bgColor rgb="FFFFFF00"/>
                </patternFill>
              </fill>
            </x14:dxf>
          </x14:cfRule>
          <x14:cfRule type="cellIs" priority="202" operator="equal" id="{D94BE86B-B144-41B2-9C82-90572CC5C773}">
            <xm:f>Datos!$AO$2</xm:f>
            <x14:dxf>
              <fill>
                <patternFill>
                  <bgColor rgb="FF92D050"/>
                </patternFill>
              </fill>
            </x14:dxf>
          </x14:cfRule>
          <xm:sqref>AR90</xm:sqref>
        </x14:conditionalFormatting>
        <x14:conditionalFormatting xmlns:xm="http://schemas.microsoft.com/office/excel/2006/main">
          <x14:cfRule type="cellIs" priority="197" operator="equal" id="{938CA685-401D-45C6-A4C3-6951A0392E05}">
            <xm:f>Datos!$AO$4</xm:f>
            <x14:dxf>
              <fill>
                <patternFill>
                  <bgColor theme="5" tint="0.39994506668294322"/>
                </patternFill>
              </fill>
            </x14:dxf>
          </x14:cfRule>
          <x14:cfRule type="cellIs" priority="198" operator="equal" id="{575DB3E4-732A-404B-80B4-6E3AE19C615E}">
            <xm:f>Datos!$AO$3</xm:f>
            <x14:dxf>
              <fill>
                <patternFill>
                  <bgColor rgb="FFFFFF00"/>
                </patternFill>
              </fill>
            </x14:dxf>
          </x14:cfRule>
          <x14:cfRule type="cellIs" priority="199" operator="equal" id="{D7E0F12C-28E7-44A6-9DBD-E423F062C3CA}">
            <xm:f>Datos!$AO$2</xm:f>
            <x14:dxf>
              <fill>
                <patternFill>
                  <bgColor rgb="FF92D050"/>
                </patternFill>
              </fill>
            </x14:dxf>
          </x14:cfRule>
          <xm:sqref>AR91</xm:sqref>
        </x14:conditionalFormatting>
        <x14:conditionalFormatting xmlns:xm="http://schemas.microsoft.com/office/excel/2006/main">
          <x14:cfRule type="cellIs" priority="194" operator="equal" id="{3522B625-C79D-4207-A517-438412E0E749}">
            <xm:f>Datos!$AO$4</xm:f>
            <x14:dxf>
              <fill>
                <patternFill>
                  <bgColor theme="5" tint="0.39994506668294322"/>
                </patternFill>
              </fill>
            </x14:dxf>
          </x14:cfRule>
          <x14:cfRule type="cellIs" priority="195" operator="equal" id="{C411B0C1-371E-48BA-BFDA-1B81B75C4AC1}">
            <xm:f>Datos!$AO$3</xm:f>
            <x14:dxf>
              <fill>
                <patternFill>
                  <bgColor rgb="FFFFFF00"/>
                </patternFill>
              </fill>
            </x14:dxf>
          </x14:cfRule>
          <x14:cfRule type="cellIs" priority="196" operator="equal" id="{8FF237B0-D16B-432D-A227-0282CC8A861C}">
            <xm:f>Datos!$AO$2</xm:f>
            <x14:dxf>
              <fill>
                <patternFill>
                  <bgColor rgb="FF92D050"/>
                </patternFill>
              </fill>
            </x14:dxf>
          </x14:cfRule>
          <xm:sqref>AR92</xm:sqref>
        </x14:conditionalFormatting>
        <x14:conditionalFormatting xmlns:xm="http://schemas.microsoft.com/office/excel/2006/main">
          <x14:cfRule type="cellIs" priority="191" operator="equal" id="{6AD3CE05-0A45-45B6-9C6A-B58E0026C7AF}">
            <xm:f>Datos!$AO$4</xm:f>
            <x14:dxf>
              <fill>
                <patternFill>
                  <bgColor theme="5" tint="0.39994506668294322"/>
                </patternFill>
              </fill>
            </x14:dxf>
          </x14:cfRule>
          <x14:cfRule type="cellIs" priority="192" operator="equal" id="{F8DE1F8F-7AEA-4AC8-98B1-46EB369E7B0C}">
            <xm:f>Datos!$AO$3</xm:f>
            <x14:dxf>
              <fill>
                <patternFill>
                  <bgColor rgb="FFFFFF00"/>
                </patternFill>
              </fill>
            </x14:dxf>
          </x14:cfRule>
          <x14:cfRule type="cellIs" priority="193" operator="equal" id="{E4B966F4-7EFD-47C7-9813-F6A1DCB91E47}">
            <xm:f>Datos!$AO$2</xm:f>
            <x14:dxf>
              <fill>
                <patternFill>
                  <bgColor rgb="FF92D050"/>
                </patternFill>
              </fill>
            </x14:dxf>
          </x14:cfRule>
          <xm:sqref>AR93</xm:sqref>
        </x14:conditionalFormatting>
        <x14:conditionalFormatting xmlns:xm="http://schemas.microsoft.com/office/excel/2006/main">
          <x14:cfRule type="cellIs" priority="188" operator="equal" id="{EE25F74E-1D2C-4F22-9E2D-EBD88C3FFC93}">
            <xm:f>Datos!$AO$4</xm:f>
            <x14:dxf>
              <fill>
                <patternFill>
                  <bgColor theme="5" tint="0.39994506668294322"/>
                </patternFill>
              </fill>
            </x14:dxf>
          </x14:cfRule>
          <x14:cfRule type="cellIs" priority="189" operator="equal" id="{885C09C9-1F76-493B-B482-489EB561EF93}">
            <xm:f>Datos!$AO$3</xm:f>
            <x14:dxf>
              <fill>
                <patternFill>
                  <bgColor rgb="FFFFFF00"/>
                </patternFill>
              </fill>
            </x14:dxf>
          </x14:cfRule>
          <x14:cfRule type="cellIs" priority="190" operator="equal" id="{A52E01AE-B9E8-43B3-AD79-3731749AEC20}">
            <xm:f>Datos!$AO$2</xm:f>
            <x14:dxf>
              <fill>
                <patternFill>
                  <bgColor rgb="FF92D050"/>
                </patternFill>
              </fill>
            </x14:dxf>
          </x14:cfRule>
          <xm:sqref>AR94</xm:sqref>
        </x14:conditionalFormatting>
        <x14:conditionalFormatting xmlns:xm="http://schemas.microsoft.com/office/excel/2006/main">
          <x14:cfRule type="cellIs" priority="185" operator="equal" id="{38C2AE66-17B5-46DB-9CAF-81654F9A9E78}">
            <xm:f>Datos!$AO$4</xm:f>
            <x14:dxf>
              <fill>
                <patternFill>
                  <bgColor theme="5" tint="0.39994506668294322"/>
                </patternFill>
              </fill>
            </x14:dxf>
          </x14:cfRule>
          <x14:cfRule type="cellIs" priority="186" operator="equal" id="{2A8F9867-51A2-4848-9697-933E3DD4EA37}">
            <xm:f>Datos!$AO$3</xm:f>
            <x14:dxf>
              <fill>
                <patternFill>
                  <bgColor rgb="FFFFFF00"/>
                </patternFill>
              </fill>
            </x14:dxf>
          </x14:cfRule>
          <x14:cfRule type="cellIs" priority="187" operator="equal" id="{CD75E28D-177F-4C03-B6F5-F450D7AB795C}">
            <xm:f>Datos!$AO$2</xm:f>
            <x14:dxf>
              <fill>
                <patternFill>
                  <bgColor rgb="FF92D050"/>
                </patternFill>
              </fill>
            </x14:dxf>
          </x14:cfRule>
          <xm:sqref>AR95</xm:sqref>
        </x14:conditionalFormatting>
        <x14:conditionalFormatting xmlns:xm="http://schemas.microsoft.com/office/excel/2006/main">
          <x14:cfRule type="cellIs" priority="182" operator="equal" id="{A8F68CFD-5731-4769-94FF-C488D50B24A6}">
            <xm:f>Datos!$AO$4</xm:f>
            <x14:dxf>
              <fill>
                <patternFill>
                  <bgColor theme="5" tint="0.39994506668294322"/>
                </patternFill>
              </fill>
            </x14:dxf>
          </x14:cfRule>
          <x14:cfRule type="cellIs" priority="183" operator="equal" id="{9F91FC24-EA93-4045-8C4F-F2097ED8CB6D}">
            <xm:f>Datos!$AO$3</xm:f>
            <x14:dxf>
              <fill>
                <patternFill>
                  <bgColor rgb="FFFFFF00"/>
                </patternFill>
              </fill>
            </x14:dxf>
          </x14:cfRule>
          <x14:cfRule type="cellIs" priority="184" operator="equal" id="{B3A522E0-4928-48A8-B0DF-C940FABB63EB}">
            <xm:f>Datos!$AO$2</xm:f>
            <x14:dxf>
              <fill>
                <patternFill>
                  <bgColor rgb="FF92D050"/>
                </patternFill>
              </fill>
            </x14:dxf>
          </x14:cfRule>
          <xm:sqref>AT86</xm:sqref>
        </x14:conditionalFormatting>
        <x14:conditionalFormatting xmlns:xm="http://schemas.microsoft.com/office/excel/2006/main">
          <x14:cfRule type="cellIs" priority="179" operator="equal" id="{BB3E1F8A-EA0B-4E60-9975-8A59A00346D6}">
            <xm:f>Datos!$AO$4</xm:f>
            <x14:dxf>
              <fill>
                <patternFill>
                  <bgColor theme="5" tint="0.39994506668294322"/>
                </patternFill>
              </fill>
            </x14:dxf>
          </x14:cfRule>
          <x14:cfRule type="cellIs" priority="180" operator="equal" id="{2C6ED1F7-E801-4DFF-9E42-A7D98AF6E2E7}">
            <xm:f>Datos!$AO$3</xm:f>
            <x14:dxf>
              <fill>
                <patternFill>
                  <bgColor rgb="FFFFFF00"/>
                </patternFill>
              </fill>
            </x14:dxf>
          </x14:cfRule>
          <x14:cfRule type="cellIs" priority="181" operator="equal" id="{A4897D5C-3BED-4474-839F-93322291CDA6}">
            <xm:f>Datos!$AO$2</xm:f>
            <x14:dxf>
              <fill>
                <patternFill>
                  <bgColor rgb="FF92D050"/>
                </patternFill>
              </fill>
            </x14:dxf>
          </x14:cfRule>
          <xm:sqref>AT88</xm:sqref>
        </x14:conditionalFormatting>
        <x14:conditionalFormatting xmlns:xm="http://schemas.microsoft.com/office/excel/2006/main">
          <x14:cfRule type="cellIs" priority="176" operator="equal" id="{4D867631-B531-451D-83F9-9E9BB4D17159}">
            <xm:f>Datos!$AO$4</xm:f>
            <x14:dxf>
              <fill>
                <patternFill>
                  <bgColor theme="5" tint="0.39994506668294322"/>
                </patternFill>
              </fill>
            </x14:dxf>
          </x14:cfRule>
          <x14:cfRule type="cellIs" priority="177" operator="equal" id="{BA48A749-18D1-42D4-B099-5135F5D97AF7}">
            <xm:f>Datos!$AO$3</xm:f>
            <x14:dxf>
              <fill>
                <patternFill>
                  <bgColor rgb="FFFFFF00"/>
                </patternFill>
              </fill>
            </x14:dxf>
          </x14:cfRule>
          <x14:cfRule type="cellIs" priority="178" operator="equal" id="{425F247C-383D-4FBD-B496-40F573989B1E}">
            <xm:f>Datos!$AO$2</xm:f>
            <x14:dxf>
              <fill>
                <patternFill>
                  <bgColor rgb="FF92D050"/>
                </patternFill>
              </fill>
            </x14:dxf>
          </x14:cfRule>
          <xm:sqref>AT89</xm:sqref>
        </x14:conditionalFormatting>
        <x14:conditionalFormatting xmlns:xm="http://schemas.microsoft.com/office/excel/2006/main">
          <x14:cfRule type="cellIs" priority="173" operator="equal" id="{5CDF73D9-017A-4E90-9CCF-14886F42414C}">
            <xm:f>Datos!$AO$4</xm:f>
            <x14:dxf>
              <fill>
                <patternFill>
                  <bgColor theme="5" tint="0.39994506668294322"/>
                </patternFill>
              </fill>
            </x14:dxf>
          </x14:cfRule>
          <x14:cfRule type="cellIs" priority="174" operator="equal" id="{78AF155D-24E2-46D3-8D43-9CD9B8468131}">
            <xm:f>Datos!$AO$3</xm:f>
            <x14:dxf>
              <fill>
                <patternFill>
                  <bgColor rgb="FFFFFF00"/>
                </patternFill>
              </fill>
            </x14:dxf>
          </x14:cfRule>
          <x14:cfRule type="cellIs" priority="175" operator="equal" id="{D42B2882-04EC-4B34-89E0-ED9003E094DD}">
            <xm:f>Datos!$AO$2</xm:f>
            <x14:dxf>
              <fill>
                <patternFill>
                  <bgColor rgb="FF92D050"/>
                </patternFill>
              </fill>
            </x14:dxf>
          </x14:cfRule>
          <xm:sqref>AT90</xm:sqref>
        </x14:conditionalFormatting>
        <x14:conditionalFormatting xmlns:xm="http://schemas.microsoft.com/office/excel/2006/main">
          <x14:cfRule type="cellIs" priority="170" operator="equal" id="{860196A1-B3D8-42FD-A295-FCF946AC9F30}">
            <xm:f>Datos!$AO$4</xm:f>
            <x14:dxf>
              <fill>
                <patternFill>
                  <bgColor theme="5" tint="0.39994506668294322"/>
                </patternFill>
              </fill>
            </x14:dxf>
          </x14:cfRule>
          <x14:cfRule type="cellIs" priority="171" operator="equal" id="{2C590601-7C72-426E-806E-5035F5D28EB4}">
            <xm:f>Datos!$AO$3</xm:f>
            <x14:dxf>
              <fill>
                <patternFill>
                  <bgColor rgb="FFFFFF00"/>
                </patternFill>
              </fill>
            </x14:dxf>
          </x14:cfRule>
          <x14:cfRule type="cellIs" priority="172" operator="equal" id="{496EADAD-3193-47C3-88CD-E6FCE55DD2CA}">
            <xm:f>Datos!$AO$2</xm:f>
            <x14:dxf>
              <fill>
                <patternFill>
                  <bgColor rgb="FF92D050"/>
                </patternFill>
              </fill>
            </x14:dxf>
          </x14:cfRule>
          <xm:sqref>AT91</xm:sqref>
        </x14:conditionalFormatting>
        <x14:conditionalFormatting xmlns:xm="http://schemas.microsoft.com/office/excel/2006/main">
          <x14:cfRule type="cellIs" priority="167" operator="equal" id="{0D6BEA8A-125C-4DD9-A8CE-9DA1E03AB439}">
            <xm:f>Datos!$AO$4</xm:f>
            <x14:dxf>
              <fill>
                <patternFill>
                  <bgColor theme="5" tint="0.39994506668294322"/>
                </patternFill>
              </fill>
            </x14:dxf>
          </x14:cfRule>
          <x14:cfRule type="cellIs" priority="168" operator="equal" id="{EC61CEC1-5D42-442C-9B06-418AE4BC54BF}">
            <xm:f>Datos!$AO$3</xm:f>
            <x14:dxf>
              <fill>
                <patternFill>
                  <bgColor rgb="FFFFFF00"/>
                </patternFill>
              </fill>
            </x14:dxf>
          </x14:cfRule>
          <x14:cfRule type="cellIs" priority="169" operator="equal" id="{BEFEED5D-3A20-4A41-8250-E1527CDD7A8E}">
            <xm:f>Datos!$AO$2</xm:f>
            <x14:dxf>
              <fill>
                <patternFill>
                  <bgColor rgb="FF92D050"/>
                </patternFill>
              </fill>
            </x14:dxf>
          </x14:cfRule>
          <xm:sqref>AT92</xm:sqref>
        </x14:conditionalFormatting>
        <x14:conditionalFormatting xmlns:xm="http://schemas.microsoft.com/office/excel/2006/main">
          <x14:cfRule type="cellIs" priority="164" operator="equal" id="{50C93808-9D15-4179-B171-05FAA8D8B706}">
            <xm:f>Datos!$AO$4</xm:f>
            <x14:dxf>
              <fill>
                <patternFill>
                  <bgColor theme="5" tint="0.39994506668294322"/>
                </patternFill>
              </fill>
            </x14:dxf>
          </x14:cfRule>
          <x14:cfRule type="cellIs" priority="165" operator="equal" id="{071D8370-DAA9-43AB-BD98-9D5AA3F43E4E}">
            <xm:f>Datos!$AO$3</xm:f>
            <x14:dxf>
              <fill>
                <patternFill>
                  <bgColor rgb="FFFFFF00"/>
                </patternFill>
              </fill>
            </x14:dxf>
          </x14:cfRule>
          <x14:cfRule type="cellIs" priority="166" operator="equal" id="{141DD01D-27C2-4746-A0DA-9474CB243D8E}">
            <xm:f>Datos!$AO$2</xm:f>
            <x14:dxf>
              <fill>
                <patternFill>
                  <bgColor rgb="FF92D050"/>
                </patternFill>
              </fill>
            </x14:dxf>
          </x14:cfRule>
          <xm:sqref>AT93</xm:sqref>
        </x14:conditionalFormatting>
        <x14:conditionalFormatting xmlns:xm="http://schemas.microsoft.com/office/excel/2006/main">
          <x14:cfRule type="cellIs" priority="161" operator="equal" id="{4CDD1B10-6E71-48DC-9120-F7A16D76409F}">
            <xm:f>Datos!$AO$4</xm:f>
            <x14:dxf>
              <fill>
                <patternFill>
                  <bgColor theme="5" tint="0.39994506668294322"/>
                </patternFill>
              </fill>
            </x14:dxf>
          </x14:cfRule>
          <x14:cfRule type="cellIs" priority="162" operator="equal" id="{BE4BF3FC-9A13-4DD0-8DC1-BFDFC6F62AAB}">
            <xm:f>Datos!$AO$3</xm:f>
            <x14:dxf>
              <fill>
                <patternFill>
                  <bgColor rgb="FFFFFF00"/>
                </patternFill>
              </fill>
            </x14:dxf>
          </x14:cfRule>
          <x14:cfRule type="cellIs" priority="163" operator="equal" id="{DEA07C04-FCF7-406E-991A-6073908649A0}">
            <xm:f>Datos!$AO$2</xm:f>
            <x14:dxf>
              <fill>
                <patternFill>
                  <bgColor rgb="FF92D050"/>
                </patternFill>
              </fill>
            </x14:dxf>
          </x14:cfRule>
          <xm:sqref>AT94</xm:sqref>
        </x14:conditionalFormatting>
        <x14:conditionalFormatting xmlns:xm="http://schemas.microsoft.com/office/excel/2006/main">
          <x14:cfRule type="cellIs" priority="158" operator="equal" id="{1A6D2E86-183C-4734-834E-E6DB87DB866B}">
            <xm:f>Datos!$AO$4</xm:f>
            <x14:dxf>
              <fill>
                <patternFill>
                  <bgColor theme="5" tint="0.39994506668294322"/>
                </patternFill>
              </fill>
            </x14:dxf>
          </x14:cfRule>
          <x14:cfRule type="cellIs" priority="159" operator="equal" id="{61A16E71-28C6-4C68-A5F2-24E9F55395F9}">
            <xm:f>Datos!$AO$3</xm:f>
            <x14:dxf>
              <fill>
                <patternFill>
                  <bgColor rgb="FFFFFF00"/>
                </patternFill>
              </fill>
            </x14:dxf>
          </x14:cfRule>
          <x14:cfRule type="cellIs" priority="160" operator="equal" id="{945EABD3-BE27-4BF3-B3E2-7BFB427128E1}">
            <xm:f>Datos!$AO$2</xm:f>
            <x14:dxf>
              <fill>
                <patternFill>
                  <bgColor rgb="FF92D050"/>
                </patternFill>
              </fill>
            </x14:dxf>
          </x14:cfRule>
          <xm:sqref>AT95</xm:sqref>
        </x14:conditionalFormatting>
        <x14:conditionalFormatting xmlns:xm="http://schemas.microsoft.com/office/excel/2006/main">
          <x14:cfRule type="cellIs" priority="155" operator="equal" id="{C6AA75DD-6629-4F4C-9671-B43B8E2BC0E9}">
            <xm:f>Datos!$AO$2</xm:f>
            <x14:dxf>
              <fill>
                <patternFill>
                  <bgColor rgb="FF92D050"/>
                </patternFill>
              </fill>
            </x14:dxf>
          </x14:cfRule>
          <x14:cfRule type="cellIs" priority="156" operator="equal" id="{BD47EA83-272B-4D4D-9A15-FB1275EFC49D}">
            <xm:f>Datos!$AO$4</xm:f>
            <x14:dxf>
              <fill>
                <patternFill>
                  <bgColor theme="5" tint="0.39994506668294322"/>
                </patternFill>
              </fill>
            </x14:dxf>
          </x14:cfRule>
          <x14:cfRule type="cellIs" priority="157" operator="equal" id="{703D8A21-16E6-4992-A756-A5AAF716F875}">
            <xm:f>Datos!$AO$3</xm:f>
            <x14:dxf>
              <fill>
                <patternFill>
                  <bgColor rgb="FFFFFF00"/>
                </patternFill>
              </fill>
            </x14:dxf>
          </x14:cfRule>
          <xm:sqref>AL102</xm:sqref>
        </x14:conditionalFormatting>
        <x14:conditionalFormatting xmlns:xm="http://schemas.microsoft.com/office/excel/2006/main">
          <x14:cfRule type="cellIs" priority="152" operator="equal" id="{06AF6CD3-A5A5-4950-90A7-356A7DF7EE60}">
            <xm:f>Datos!$AO$2</xm:f>
            <x14:dxf>
              <fill>
                <patternFill>
                  <bgColor rgb="FF92D050"/>
                </patternFill>
              </fill>
            </x14:dxf>
          </x14:cfRule>
          <x14:cfRule type="cellIs" priority="153" operator="equal" id="{31A56530-AABD-48F0-9060-2B80DDF02929}">
            <xm:f>Datos!$AO$4</xm:f>
            <x14:dxf>
              <fill>
                <patternFill>
                  <bgColor theme="5" tint="0.39994506668294322"/>
                </patternFill>
              </fill>
            </x14:dxf>
          </x14:cfRule>
          <x14:cfRule type="cellIs" priority="154" operator="equal" id="{F9F5383C-5C07-414B-BBF5-F579B3A76242}">
            <xm:f>Datos!$AO$3</xm:f>
            <x14:dxf>
              <fill>
                <patternFill>
                  <bgColor rgb="FFFFFF00"/>
                </patternFill>
              </fill>
            </x14:dxf>
          </x14:cfRule>
          <xm:sqref>AL103</xm:sqref>
        </x14:conditionalFormatting>
        <x14:conditionalFormatting xmlns:xm="http://schemas.microsoft.com/office/excel/2006/main">
          <x14:cfRule type="cellIs" priority="149" operator="equal" id="{57B117DA-2B3F-4BA9-9030-4AE9F7832647}">
            <xm:f>Datos!$AO$2</xm:f>
            <x14:dxf>
              <fill>
                <patternFill>
                  <bgColor rgb="FF92D050"/>
                </patternFill>
              </fill>
            </x14:dxf>
          </x14:cfRule>
          <x14:cfRule type="cellIs" priority="150" operator="equal" id="{8E5A0087-EEC9-4CF8-B5EF-1B8D4B7EB524}">
            <xm:f>Datos!$AO$4</xm:f>
            <x14:dxf>
              <fill>
                <patternFill>
                  <bgColor theme="5" tint="0.39994506668294322"/>
                </patternFill>
              </fill>
            </x14:dxf>
          </x14:cfRule>
          <x14:cfRule type="cellIs" priority="151" operator="equal" id="{A5838E37-6141-4AD8-8550-805FB705D5F3}">
            <xm:f>Datos!$AO$3</xm:f>
            <x14:dxf>
              <fill>
                <patternFill>
                  <bgColor rgb="FFFFFF00"/>
                </patternFill>
              </fill>
            </x14:dxf>
          </x14:cfRule>
          <xm:sqref>AL104</xm:sqref>
        </x14:conditionalFormatting>
        <x14:conditionalFormatting xmlns:xm="http://schemas.microsoft.com/office/excel/2006/main">
          <x14:cfRule type="cellIs" priority="146" operator="equal" id="{EEE85B4B-8D0C-47BA-ACC2-1B23E7E4FECF}">
            <xm:f>Datos!$AO$2</xm:f>
            <x14:dxf>
              <fill>
                <patternFill>
                  <bgColor rgb="FF92D050"/>
                </patternFill>
              </fill>
            </x14:dxf>
          </x14:cfRule>
          <x14:cfRule type="cellIs" priority="147" operator="equal" id="{F329649F-2057-485E-9C24-9C38B3A9F0C8}">
            <xm:f>Datos!$AO$4</xm:f>
            <x14:dxf>
              <fill>
                <patternFill>
                  <bgColor theme="5" tint="0.39994506668294322"/>
                </patternFill>
              </fill>
            </x14:dxf>
          </x14:cfRule>
          <x14:cfRule type="cellIs" priority="148" operator="equal" id="{AA007442-E460-40B8-9F8D-F761B1146A97}">
            <xm:f>Datos!$AO$3</xm:f>
            <x14:dxf>
              <fill>
                <patternFill>
                  <bgColor rgb="FFFFFF00"/>
                </patternFill>
              </fill>
            </x14:dxf>
          </x14:cfRule>
          <xm:sqref>AL105</xm:sqref>
        </x14:conditionalFormatting>
        <x14:conditionalFormatting xmlns:xm="http://schemas.microsoft.com/office/excel/2006/main">
          <x14:cfRule type="cellIs" priority="143" operator="equal" id="{C5F2EBB3-01D3-4B0F-B5DF-D1BE7F021A51}">
            <xm:f>Datos!$AO$2</xm:f>
            <x14:dxf>
              <fill>
                <patternFill>
                  <bgColor rgb="FF92D050"/>
                </patternFill>
              </fill>
            </x14:dxf>
          </x14:cfRule>
          <x14:cfRule type="cellIs" priority="144" operator="equal" id="{FA72B501-3E82-4F23-AAD1-B9DE595B5CE2}">
            <xm:f>Datos!$AO$4</xm:f>
            <x14:dxf>
              <fill>
                <patternFill>
                  <bgColor theme="5" tint="0.39994506668294322"/>
                </patternFill>
              </fill>
            </x14:dxf>
          </x14:cfRule>
          <x14:cfRule type="cellIs" priority="145" operator="equal" id="{B055A9BF-124E-4584-9506-C676CC4A2304}">
            <xm:f>Datos!$AO$3</xm:f>
            <x14:dxf>
              <fill>
                <patternFill>
                  <bgColor rgb="FFFFFF00"/>
                </patternFill>
              </fill>
            </x14:dxf>
          </x14:cfRule>
          <xm:sqref>AL106</xm:sqref>
        </x14:conditionalFormatting>
        <x14:conditionalFormatting xmlns:xm="http://schemas.microsoft.com/office/excel/2006/main">
          <x14:cfRule type="cellIs" priority="140" operator="equal" id="{233FE6F4-5675-4539-8C90-A72BDCED0494}">
            <xm:f>Datos!$AO$2</xm:f>
            <x14:dxf>
              <fill>
                <patternFill>
                  <bgColor rgb="FF92D050"/>
                </patternFill>
              </fill>
            </x14:dxf>
          </x14:cfRule>
          <x14:cfRule type="cellIs" priority="141" operator="equal" id="{242B4EDD-29D2-4021-85E7-83748B6877BD}">
            <xm:f>Datos!$AO$4</xm:f>
            <x14:dxf>
              <fill>
                <patternFill>
                  <bgColor theme="5" tint="0.39994506668294322"/>
                </patternFill>
              </fill>
            </x14:dxf>
          </x14:cfRule>
          <x14:cfRule type="cellIs" priority="142" operator="equal" id="{D126D540-D948-4F1F-A207-1B58E0D4ADB7}">
            <xm:f>Datos!$AO$3</xm:f>
            <x14:dxf>
              <fill>
                <patternFill>
                  <bgColor rgb="FFFFFF00"/>
                </patternFill>
              </fill>
            </x14:dxf>
          </x14:cfRule>
          <xm:sqref>AL107</xm:sqref>
        </x14:conditionalFormatting>
        <x14:conditionalFormatting xmlns:xm="http://schemas.microsoft.com/office/excel/2006/main">
          <x14:cfRule type="cellIs" priority="137" operator="equal" id="{9A54C939-9D6B-48F6-B098-C6AB1D1AFA50}">
            <xm:f>Datos!$AO$2</xm:f>
            <x14:dxf>
              <fill>
                <patternFill>
                  <bgColor rgb="FF92D050"/>
                </patternFill>
              </fill>
            </x14:dxf>
          </x14:cfRule>
          <x14:cfRule type="cellIs" priority="138" operator="equal" id="{735B7F92-778D-4F69-955B-BCB1FFF53284}">
            <xm:f>Datos!$AO$4</xm:f>
            <x14:dxf>
              <fill>
                <patternFill>
                  <bgColor theme="5" tint="0.39994506668294322"/>
                </patternFill>
              </fill>
            </x14:dxf>
          </x14:cfRule>
          <x14:cfRule type="cellIs" priority="139" operator="equal" id="{D53FF2F0-4A47-4456-BC94-DBFFC5B7E26A}">
            <xm:f>Datos!$AO$3</xm:f>
            <x14:dxf>
              <fill>
                <patternFill>
                  <bgColor rgb="FFFFFF00"/>
                </patternFill>
              </fill>
            </x14:dxf>
          </x14:cfRule>
          <xm:sqref>AL108</xm:sqref>
        </x14:conditionalFormatting>
        <x14:conditionalFormatting xmlns:xm="http://schemas.microsoft.com/office/excel/2006/main">
          <x14:cfRule type="cellIs" priority="134" operator="equal" id="{5E3DFFE6-08D4-4FFB-B8C8-3025393DEF94}">
            <xm:f>Datos!$AO$2</xm:f>
            <x14:dxf>
              <fill>
                <patternFill>
                  <bgColor rgb="FF92D050"/>
                </patternFill>
              </fill>
            </x14:dxf>
          </x14:cfRule>
          <x14:cfRule type="cellIs" priority="135" operator="equal" id="{4AD36B88-80E2-41D2-8D60-ACBB976553DF}">
            <xm:f>Datos!$AO$4</xm:f>
            <x14:dxf>
              <fill>
                <patternFill>
                  <bgColor theme="5" tint="0.39994506668294322"/>
                </patternFill>
              </fill>
            </x14:dxf>
          </x14:cfRule>
          <x14:cfRule type="cellIs" priority="136" operator="equal" id="{4B9C3A35-FD37-4C6C-A032-5D65CDC9B9D5}">
            <xm:f>Datos!$AO$3</xm:f>
            <x14:dxf>
              <fill>
                <patternFill>
                  <bgColor rgb="FFFFFF00"/>
                </patternFill>
              </fill>
            </x14:dxf>
          </x14:cfRule>
          <xm:sqref>AL109</xm:sqref>
        </x14:conditionalFormatting>
        <x14:conditionalFormatting xmlns:xm="http://schemas.microsoft.com/office/excel/2006/main">
          <x14:cfRule type="cellIs" priority="131" operator="equal" id="{8C9DAE0A-86F4-464F-8221-9FDA92788594}">
            <xm:f>Datos!$AO$2</xm:f>
            <x14:dxf>
              <fill>
                <patternFill>
                  <bgColor rgb="FF92D050"/>
                </patternFill>
              </fill>
            </x14:dxf>
          </x14:cfRule>
          <x14:cfRule type="cellIs" priority="132" operator="equal" id="{BEDB3A36-28C3-44C2-AF50-CD545AF171C1}">
            <xm:f>Datos!$AO$4</xm:f>
            <x14:dxf>
              <fill>
                <patternFill>
                  <bgColor theme="5" tint="0.39994506668294322"/>
                </patternFill>
              </fill>
            </x14:dxf>
          </x14:cfRule>
          <x14:cfRule type="cellIs" priority="133" operator="equal" id="{3E72C7F8-99BB-4EA3-AB46-4798B673132B}">
            <xm:f>Datos!$AO$3</xm:f>
            <x14:dxf>
              <fill>
                <patternFill>
                  <bgColor rgb="FFFFFF00"/>
                </patternFill>
              </fill>
            </x14:dxf>
          </x14:cfRule>
          <xm:sqref>AL110</xm:sqref>
        </x14:conditionalFormatting>
        <x14:conditionalFormatting xmlns:xm="http://schemas.microsoft.com/office/excel/2006/main">
          <x14:cfRule type="cellIs" priority="128" operator="equal" id="{3F005E1F-FB15-4CD0-A570-FA06488FA2E3}">
            <xm:f>Datos!$AO$4</xm:f>
            <x14:dxf>
              <fill>
                <patternFill>
                  <bgColor theme="5" tint="0.39994506668294322"/>
                </patternFill>
              </fill>
            </x14:dxf>
          </x14:cfRule>
          <x14:cfRule type="cellIs" priority="129" operator="equal" id="{80068D53-FE58-4529-8A2D-6D0352E7611D}">
            <xm:f>Datos!$AO$3</xm:f>
            <x14:dxf>
              <fill>
                <patternFill>
                  <bgColor rgb="FFFFFF00"/>
                </patternFill>
              </fill>
            </x14:dxf>
          </x14:cfRule>
          <x14:cfRule type="cellIs" priority="130" operator="equal" id="{E768C3D8-EBAA-46DD-880F-765981CDAA9A}">
            <xm:f>Datos!$AO$2</xm:f>
            <x14:dxf>
              <fill>
                <patternFill>
                  <bgColor rgb="FF92D050"/>
                </patternFill>
              </fill>
            </x14:dxf>
          </x14:cfRule>
          <xm:sqref>AR101</xm:sqref>
        </x14:conditionalFormatting>
        <x14:conditionalFormatting xmlns:xm="http://schemas.microsoft.com/office/excel/2006/main">
          <x14:cfRule type="cellIs" priority="125" operator="equal" id="{B25EE7C4-4CEA-43F6-911A-CD2DC14055CB}">
            <xm:f>Datos!$AO$4</xm:f>
            <x14:dxf>
              <fill>
                <patternFill>
                  <bgColor theme="5" tint="0.39994506668294322"/>
                </patternFill>
              </fill>
            </x14:dxf>
          </x14:cfRule>
          <x14:cfRule type="cellIs" priority="126" operator="equal" id="{10CE091C-A051-46A8-8CE1-0155C4E19471}">
            <xm:f>Datos!$AO$3</xm:f>
            <x14:dxf>
              <fill>
                <patternFill>
                  <bgColor rgb="FFFFFF00"/>
                </patternFill>
              </fill>
            </x14:dxf>
          </x14:cfRule>
          <x14:cfRule type="cellIs" priority="127" operator="equal" id="{E590AFAF-B03A-4D00-A048-376DB3266736}">
            <xm:f>Datos!$AO$2</xm:f>
            <x14:dxf>
              <fill>
                <patternFill>
                  <bgColor rgb="FF92D050"/>
                </patternFill>
              </fill>
            </x14:dxf>
          </x14:cfRule>
          <xm:sqref>AR103</xm:sqref>
        </x14:conditionalFormatting>
        <x14:conditionalFormatting xmlns:xm="http://schemas.microsoft.com/office/excel/2006/main">
          <x14:cfRule type="cellIs" priority="122" operator="equal" id="{796CC47F-983D-4128-ABE0-73691C18F0C8}">
            <xm:f>Datos!$AO$4</xm:f>
            <x14:dxf>
              <fill>
                <patternFill>
                  <bgColor theme="5" tint="0.39994506668294322"/>
                </patternFill>
              </fill>
            </x14:dxf>
          </x14:cfRule>
          <x14:cfRule type="cellIs" priority="123" operator="equal" id="{DA9B7CBF-D4CE-4C31-B2D9-88C185C7B9A9}">
            <xm:f>Datos!$AO$3</xm:f>
            <x14:dxf>
              <fill>
                <patternFill>
                  <bgColor rgb="FFFFFF00"/>
                </patternFill>
              </fill>
            </x14:dxf>
          </x14:cfRule>
          <x14:cfRule type="cellIs" priority="124" operator="equal" id="{9C53B230-4452-48DF-9B22-132682DF943C}">
            <xm:f>Datos!$AO$2</xm:f>
            <x14:dxf>
              <fill>
                <patternFill>
                  <bgColor rgb="FF92D050"/>
                </patternFill>
              </fill>
            </x14:dxf>
          </x14:cfRule>
          <xm:sqref>AR104</xm:sqref>
        </x14:conditionalFormatting>
        <x14:conditionalFormatting xmlns:xm="http://schemas.microsoft.com/office/excel/2006/main">
          <x14:cfRule type="cellIs" priority="119" operator="equal" id="{A16F4975-E73C-497D-B29C-1039A373D284}">
            <xm:f>Datos!$AO$4</xm:f>
            <x14:dxf>
              <fill>
                <patternFill>
                  <bgColor theme="5" tint="0.39994506668294322"/>
                </patternFill>
              </fill>
            </x14:dxf>
          </x14:cfRule>
          <x14:cfRule type="cellIs" priority="120" operator="equal" id="{1B35216C-115F-4986-8C87-576CFD58CE74}">
            <xm:f>Datos!$AO$3</xm:f>
            <x14:dxf>
              <fill>
                <patternFill>
                  <bgColor rgb="FFFFFF00"/>
                </patternFill>
              </fill>
            </x14:dxf>
          </x14:cfRule>
          <x14:cfRule type="cellIs" priority="121" operator="equal" id="{AFD09FB8-9BC9-4386-8062-D74DE33BBCA3}">
            <xm:f>Datos!$AO$2</xm:f>
            <x14:dxf>
              <fill>
                <patternFill>
                  <bgColor rgb="FF92D050"/>
                </patternFill>
              </fill>
            </x14:dxf>
          </x14:cfRule>
          <xm:sqref>AR105</xm:sqref>
        </x14:conditionalFormatting>
        <x14:conditionalFormatting xmlns:xm="http://schemas.microsoft.com/office/excel/2006/main">
          <x14:cfRule type="cellIs" priority="116" operator="equal" id="{A606C20F-5921-4773-BD32-0F61BE704C0A}">
            <xm:f>Datos!$AO$4</xm:f>
            <x14:dxf>
              <fill>
                <patternFill>
                  <bgColor theme="5" tint="0.39994506668294322"/>
                </patternFill>
              </fill>
            </x14:dxf>
          </x14:cfRule>
          <x14:cfRule type="cellIs" priority="117" operator="equal" id="{7C3E9DEE-26DF-45F1-806D-B1A15A51D423}">
            <xm:f>Datos!$AO$3</xm:f>
            <x14:dxf>
              <fill>
                <patternFill>
                  <bgColor rgb="FFFFFF00"/>
                </patternFill>
              </fill>
            </x14:dxf>
          </x14:cfRule>
          <x14:cfRule type="cellIs" priority="118" operator="equal" id="{29587752-F51C-4CD3-B40A-5B6D142C7869}">
            <xm:f>Datos!$AO$2</xm:f>
            <x14:dxf>
              <fill>
                <patternFill>
                  <bgColor rgb="FF92D050"/>
                </patternFill>
              </fill>
            </x14:dxf>
          </x14:cfRule>
          <xm:sqref>AR106</xm:sqref>
        </x14:conditionalFormatting>
        <x14:conditionalFormatting xmlns:xm="http://schemas.microsoft.com/office/excel/2006/main">
          <x14:cfRule type="cellIs" priority="113" operator="equal" id="{C7DC7BC6-F164-4E85-8DEF-C493551F9413}">
            <xm:f>Datos!$AO$4</xm:f>
            <x14:dxf>
              <fill>
                <patternFill>
                  <bgColor theme="5" tint="0.39994506668294322"/>
                </patternFill>
              </fill>
            </x14:dxf>
          </x14:cfRule>
          <x14:cfRule type="cellIs" priority="114" operator="equal" id="{083FC41E-6733-474A-AEDE-D5B911AD7207}">
            <xm:f>Datos!$AO$3</xm:f>
            <x14:dxf>
              <fill>
                <patternFill>
                  <bgColor rgb="FFFFFF00"/>
                </patternFill>
              </fill>
            </x14:dxf>
          </x14:cfRule>
          <x14:cfRule type="cellIs" priority="115" operator="equal" id="{AE9B62CB-4920-4348-B252-AE43A1E0264F}">
            <xm:f>Datos!$AO$2</xm:f>
            <x14:dxf>
              <fill>
                <patternFill>
                  <bgColor rgb="FF92D050"/>
                </patternFill>
              </fill>
            </x14:dxf>
          </x14:cfRule>
          <xm:sqref>AR107</xm:sqref>
        </x14:conditionalFormatting>
        <x14:conditionalFormatting xmlns:xm="http://schemas.microsoft.com/office/excel/2006/main">
          <x14:cfRule type="cellIs" priority="110" operator="equal" id="{E6FB7A7D-38D7-46E4-A0B2-6BEE6379FC21}">
            <xm:f>Datos!$AO$4</xm:f>
            <x14:dxf>
              <fill>
                <patternFill>
                  <bgColor theme="5" tint="0.39994506668294322"/>
                </patternFill>
              </fill>
            </x14:dxf>
          </x14:cfRule>
          <x14:cfRule type="cellIs" priority="111" operator="equal" id="{E4106735-5BD6-475C-BAA1-6D91434726FD}">
            <xm:f>Datos!$AO$3</xm:f>
            <x14:dxf>
              <fill>
                <patternFill>
                  <bgColor rgb="FFFFFF00"/>
                </patternFill>
              </fill>
            </x14:dxf>
          </x14:cfRule>
          <x14:cfRule type="cellIs" priority="112" operator="equal" id="{FD33F105-66A9-4BDA-A2E1-67A1F12A4335}">
            <xm:f>Datos!$AO$2</xm:f>
            <x14:dxf>
              <fill>
                <patternFill>
                  <bgColor rgb="FF92D050"/>
                </patternFill>
              </fill>
            </x14:dxf>
          </x14:cfRule>
          <xm:sqref>AR108</xm:sqref>
        </x14:conditionalFormatting>
        <x14:conditionalFormatting xmlns:xm="http://schemas.microsoft.com/office/excel/2006/main">
          <x14:cfRule type="cellIs" priority="107" operator="equal" id="{90FCE7CC-E763-4601-A0DB-B0DC99C96E01}">
            <xm:f>Datos!$AO$4</xm:f>
            <x14:dxf>
              <fill>
                <patternFill>
                  <bgColor theme="5" tint="0.39994506668294322"/>
                </patternFill>
              </fill>
            </x14:dxf>
          </x14:cfRule>
          <x14:cfRule type="cellIs" priority="108" operator="equal" id="{1BB68ACE-4851-4499-9BD8-FE30BFEE61E7}">
            <xm:f>Datos!$AO$3</xm:f>
            <x14:dxf>
              <fill>
                <patternFill>
                  <bgColor rgb="FFFFFF00"/>
                </patternFill>
              </fill>
            </x14:dxf>
          </x14:cfRule>
          <x14:cfRule type="cellIs" priority="109" operator="equal" id="{7DDC4F35-7001-44A3-8A78-EB1600111A64}">
            <xm:f>Datos!$AO$2</xm:f>
            <x14:dxf>
              <fill>
                <patternFill>
                  <bgColor rgb="FF92D050"/>
                </patternFill>
              </fill>
            </x14:dxf>
          </x14:cfRule>
          <xm:sqref>AR109</xm:sqref>
        </x14:conditionalFormatting>
        <x14:conditionalFormatting xmlns:xm="http://schemas.microsoft.com/office/excel/2006/main">
          <x14:cfRule type="cellIs" priority="104" operator="equal" id="{4B2B2DE0-2746-426F-BAD2-01AF1A1AFED3}">
            <xm:f>Datos!$AO$4</xm:f>
            <x14:dxf>
              <fill>
                <patternFill>
                  <bgColor theme="5" tint="0.39994506668294322"/>
                </patternFill>
              </fill>
            </x14:dxf>
          </x14:cfRule>
          <x14:cfRule type="cellIs" priority="105" operator="equal" id="{EA8DDE70-D469-48E4-AB22-AFDF30C4AA88}">
            <xm:f>Datos!$AO$3</xm:f>
            <x14:dxf>
              <fill>
                <patternFill>
                  <bgColor rgb="FFFFFF00"/>
                </patternFill>
              </fill>
            </x14:dxf>
          </x14:cfRule>
          <x14:cfRule type="cellIs" priority="106" operator="equal" id="{005A939F-DB89-4406-AC42-C64240C59FEF}">
            <xm:f>Datos!$AO$2</xm:f>
            <x14:dxf>
              <fill>
                <patternFill>
                  <bgColor rgb="FF92D050"/>
                </patternFill>
              </fill>
            </x14:dxf>
          </x14:cfRule>
          <xm:sqref>AR110</xm:sqref>
        </x14:conditionalFormatting>
        <x14:conditionalFormatting xmlns:xm="http://schemas.microsoft.com/office/excel/2006/main">
          <x14:cfRule type="cellIs" priority="101" operator="equal" id="{0B454653-79D9-496D-964B-CA53FE8CB0C4}">
            <xm:f>Datos!$AO$4</xm:f>
            <x14:dxf>
              <fill>
                <patternFill>
                  <bgColor theme="5" tint="0.39994506668294322"/>
                </patternFill>
              </fill>
            </x14:dxf>
          </x14:cfRule>
          <x14:cfRule type="cellIs" priority="102" operator="equal" id="{1890FC3F-8E18-40C5-8D0E-D24A8F8FF691}">
            <xm:f>Datos!$AO$3</xm:f>
            <x14:dxf>
              <fill>
                <patternFill>
                  <bgColor rgb="FFFFFF00"/>
                </patternFill>
              </fill>
            </x14:dxf>
          </x14:cfRule>
          <x14:cfRule type="cellIs" priority="103" operator="equal" id="{318401E0-A601-4C0D-A766-ED4621728E46}">
            <xm:f>Datos!$AO$2</xm:f>
            <x14:dxf>
              <fill>
                <patternFill>
                  <bgColor rgb="FF92D050"/>
                </patternFill>
              </fill>
            </x14:dxf>
          </x14:cfRule>
          <xm:sqref>AT101</xm:sqref>
        </x14:conditionalFormatting>
        <x14:conditionalFormatting xmlns:xm="http://schemas.microsoft.com/office/excel/2006/main">
          <x14:cfRule type="cellIs" priority="98" operator="equal" id="{A002513D-74F0-48B0-AB93-E2066A841A7B}">
            <xm:f>Datos!$AO$4</xm:f>
            <x14:dxf>
              <fill>
                <patternFill>
                  <bgColor theme="5" tint="0.39994506668294322"/>
                </patternFill>
              </fill>
            </x14:dxf>
          </x14:cfRule>
          <x14:cfRule type="cellIs" priority="99" operator="equal" id="{542D6055-759F-4927-84C0-B54D00AC5476}">
            <xm:f>Datos!$AO$3</xm:f>
            <x14:dxf>
              <fill>
                <patternFill>
                  <bgColor rgb="FFFFFF00"/>
                </patternFill>
              </fill>
            </x14:dxf>
          </x14:cfRule>
          <x14:cfRule type="cellIs" priority="100" operator="equal" id="{120795F4-73AD-48A9-B4FA-4F7782018CDB}">
            <xm:f>Datos!$AO$2</xm:f>
            <x14:dxf>
              <fill>
                <patternFill>
                  <bgColor rgb="FF92D050"/>
                </patternFill>
              </fill>
            </x14:dxf>
          </x14:cfRule>
          <xm:sqref>AT103</xm:sqref>
        </x14:conditionalFormatting>
        <x14:conditionalFormatting xmlns:xm="http://schemas.microsoft.com/office/excel/2006/main">
          <x14:cfRule type="cellIs" priority="95" operator="equal" id="{08155F74-15EC-447F-A0DC-9F86C3FEF6F1}">
            <xm:f>Datos!$AO$4</xm:f>
            <x14:dxf>
              <fill>
                <patternFill>
                  <bgColor theme="5" tint="0.39994506668294322"/>
                </patternFill>
              </fill>
            </x14:dxf>
          </x14:cfRule>
          <x14:cfRule type="cellIs" priority="96" operator="equal" id="{0A54B9DC-7298-43EB-B7A3-44C2D94617FB}">
            <xm:f>Datos!$AO$3</xm:f>
            <x14:dxf>
              <fill>
                <patternFill>
                  <bgColor rgb="FFFFFF00"/>
                </patternFill>
              </fill>
            </x14:dxf>
          </x14:cfRule>
          <x14:cfRule type="cellIs" priority="97" operator="equal" id="{216AFE5D-C446-4FEB-B718-4AFFFF092887}">
            <xm:f>Datos!$AO$2</xm:f>
            <x14:dxf>
              <fill>
                <patternFill>
                  <bgColor rgb="FF92D050"/>
                </patternFill>
              </fill>
            </x14:dxf>
          </x14:cfRule>
          <xm:sqref>AT104</xm:sqref>
        </x14:conditionalFormatting>
        <x14:conditionalFormatting xmlns:xm="http://schemas.microsoft.com/office/excel/2006/main">
          <x14:cfRule type="cellIs" priority="92" operator="equal" id="{E20B5C44-F03C-4A88-8266-3A0BC62EC3BE}">
            <xm:f>Datos!$AO$4</xm:f>
            <x14:dxf>
              <fill>
                <patternFill>
                  <bgColor theme="5" tint="0.39994506668294322"/>
                </patternFill>
              </fill>
            </x14:dxf>
          </x14:cfRule>
          <x14:cfRule type="cellIs" priority="93" operator="equal" id="{DAFC900F-189B-4BED-9C32-9F28DA70A10B}">
            <xm:f>Datos!$AO$3</xm:f>
            <x14:dxf>
              <fill>
                <patternFill>
                  <bgColor rgb="FFFFFF00"/>
                </patternFill>
              </fill>
            </x14:dxf>
          </x14:cfRule>
          <x14:cfRule type="cellIs" priority="94" operator="equal" id="{A0283CB4-330B-42C6-ABAE-A65FB98A425E}">
            <xm:f>Datos!$AO$2</xm:f>
            <x14:dxf>
              <fill>
                <patternFill>
                  <bgColor rgb="FF92D050"/>
                </patternFill>
              </fill>
            </x14:dxf>
          </x14:cfRule>
          <xm:sqref>AT105</xm:sqref>
        </x14:conditionalFormatting>
        <x14:conditionalFormatting xmlns:xm="http://schemas.microsoft.com/office/excel/2006/main">
          <x14:cfRule type="cellIs" priority="89" operator="equal" id="{D44C3EC1-A2B0-46DC-AD3A-5FD14E37076B}">
            <xm:f>Datos!$AO$4</xm:f>
            <x14:dxf>
              <fill>
                <patternFill>
                  <bgColor theme="5" tint="0.39994506668294322"/>
                </patternFill>
              </fill>
            </x14:dxf>
          </x14:cfRule>
          <x14:cfRule type="cellIs" priority="90" operator="equal" id="{EF1A9D6D-F779-4907-8B29-B54B344A7D5D}">
            <xm:f>Datos!$AO$3</xm:f>
            <x14:dxf>
              <fill>
                <patternFill>
                  <bgColor rgb="FFFFFF00"/>
                </patternFill>
              </fill>
            </x14:dxf>
          </x14:cfRule>
          <x14:cfRule type="cellIs" priority="91" operator="equal" id="{1B115221-DBF5-4C51-9677-ADD844F2D4D0}">
            <xm:f>Datos!$AO$2</xm:f>
            <x14:dxf>
              <fill>
                <patternFill>
                  <bgColor rgb="FF92D050"/>
                </patternFill>
              </fill>
            </x14:dxf>
          </x14:cfRule>
          <xm:sqref>AT106</xm:sqref>
        </x14:conditionalFormatting>
        <x14:conditionalFormatting xmlns:xm="http://schemas.microsoft.com/office/excel/2006/main">
          <x14:cfRule type="cellIs" priority="86" operator="equal" id="{E99E4165-369C-49A1-A6BB-A431DA74CDDD}">
            <xm:f>Datos!$AO$4</xm:f>
            <x14:dxf>
              <fill>
                <patternFill>
                  <bgColor theme="5" tint="0.39994506668294322"/>
                </patternFill>
              </fill>
            </x14:dxf>
          </x14:cfRule>
          <x14:cfRule type="cellIs" priority="87" operator="equal" id="{D96B3595-D77D-4877-AA2E-4D4A85E4CA11}">
            <xm:f>Datos!$AO$3</xm:f>
            <x14:dxf>
              <fill>
                <patternFill>
                  <bgColor rgb="FFFFFF00"/>
                </patternFill>
              </fill>
            </x14:dxf>
          </x14:cfRule>
          <x14:cfRule type="cellIs" priority="88" operator="equal" id="{368AB638-3515-4D91-90CD-E7517F8DB5BE}">
            <xm:f>Datos!$AO$2</xm:f>
            <x14:dxf>
              <fill>
                <patternFill>
                  <bgColor rgb="FF92D050"/>
                </patternFill>
              </fill>
            </x14:dxf>
          </x14:cfRule>
          <xm:sqref>AT107</xm:sqref>
        </x14:conditionalFormatting>
        <x14:conditionalFormatting xmlns:xm="http://schemas.microsoft.com/office/excel/2006/main">
          <x14:cfRule type="cellIs" priority="83" operator="equal" id="{1E60676B-7512-4551-AABF-01D7A6BCE113}">
            <xm:f>Datos!$AO$4</xm:f>
            <x14:dxf>
              <fill>
                <patternFill>
                  <bgColor theme="5" tint="0.39994506668294322"/>
                </patternFill>
              </fill>
            </x14:dxf>
          </x14:cfRule>
          <x14:cfRule type="cellIs" priority="84" operator="equal" id="{2E0104C8-54E5-49EF-A4AE-1F9B5AF8AAAA}">
            <xm:f>Datos!$AO$3</xm:f>
            <x14:dxf>
              <fill>
                <patternFill>
                  <bgColor rgb="FFFFFF00"/>
                </patternFill>
              </fill>
            </x14:dxf>
          </x14:cfRule>
          <x14:cfRule type="cellIs" priority="85" operator="equal" id="{C1413BFD-B95A-4F62-93CD-D87428F70AA4}">
            <xm:f>Datos!$AO$2</xm:f>
            <x14:dxf>
              <fill>
                <patternFill>
                  <bgColor rgb="FF92D050"/>
                </patternFill>
              </fill>
            </x14:dxf>
          </x14:cfRule>
          <xm:sqref>AT108</xm:sqref>
        </x14:conditionalFormatting>
        <x14:conditionalFormatting xmlns:xm="http://schemas.microsoft.com/office/excel/2006/main">
          <x14:cfRule type="cellIs" priority="80" operator="equal" id="{2EC32B6C-A6B0-40D2-8930-B672C810B67E}">
            <xm:f>Datos!$AO$4</xm:f>
            <x14:dxf>
              <fill>
                <patternFill>
                  <bgColor theme="5" tint="0.39994506668294322"/>
                </patternFill>
              </fill>
            </x14:dxf>
          </x14:cfRule>
          <x14:cfRule type="cellIs" priority="81" operator="equal" id="{1708149E-76D6-4E22-BEE5-CFFC8D10E725}">
            <xm:f>Datos!$AO$3</xm:f>
            <x14:dxf>
              <fill>
                <patternFill>
                  <bgColor rgb="FFFFFF00"/>
                </patternFill>
              </fill>
            </x14:dxf>
          </x14:cfRule>
          <x14:cfRule type="cellIs" priority="82" operator="equal" id="{838E7DB3-60CF-4D43-ACE8-B5218429B4BA}">
            <xm:f>Datos!$AO$2</xm:f>
            <x14:dxf>
              <fill>
                <patternFill>
                  <bgColor rgb="FF92D050"/>
                </patternFill>
              </fill>
            </x14:dxf>
          </x14:cfRule>
          <xm:sqref>AT109</xm:sqref>
        </x14:conditionalFormatting>
        <x14:conditionalFormatting xmlns:xm="http://schemas.microsoft.com/office/excel/2006/main">
          <x14:cfRule type="cellIs" priority="77" operator="equal" id="{79F0B195-13D1-4CE1-BA8F-90B816F5E5AC}">
            <xm:f>Datos!$AO$4</xm:f>
            <x14:dxf>
              <fill>
                <patternFill>
                  <bgColor theme="5" tint="0.39994506668294322"/>
                </patternFill>
              </fill>
            </x14:dxf>
          </x14:cfRule>
          <x14:cfRule type="cellIs" priority="78" operator="equal" id="{CC22193A-395F-40F7-ADAA-F75AE29BA109}">
            <xm:f>Datos!$AO$3</xm:f>
            <x14:dxf>
              <fill>
                <patternFill>
                  <bgColor rgb="FFFFFF00"/>
                </patternFill>
              </fill>
            </x14:dxf>
          </x14:cfRule>
          <x14:cfRule type="cellIs" priority="79" operator="equal" id="{3D1953D3-9ECC-4ABE-9836-97620182F54A}">
            <xm:f>Datos!$AO$2</xm:f>
            <x14:dxf>
              <fill>
                <patternFill>
                  <bgColor rgb="FF92D050"/>
                </patternFill>
              </fill>
            </x14:dxf>
          </x14:cfRule>
          <xm:sqref>AT110</xm:sqref>
        </x14:conditionalFormatting>
        <x14:conditionalFormatting xmlns:xm="http://schemas.microsoft.com/office/excel/2006/main">
          <x14:cfRule type="cellIs" priority="74" operator="equal" id="{E7D34088-DF24-4EA0-953A-6787A3208E8F}">
            <xm:f>Datos!$AO$4</xm:f>
            <x14:dxf>
              <fill>
                <patternFill>
                  <bgColor theme="5" tint="0.39994506668294322"/>
                </patternFill>
              </fill>
            </x14:dxf>
          </x14:cfRule>
          <x14:cfRule type="cellIs" priority="75" operator="equal" id="{402BF484-0A84-4F2C-B17B-70991FB3D856}">
            <xm:f>Datos!$AO$3</xm:f>
            <x14:dxf>
              <fill>
                <patternFill>
                  <bgColor rgb="FFFFFF00"/>
                </patternFill>
              </fill>
            </x14:dxf>
          </x14:cfRule>
          <x14:cfRule type="cellIs" priority="76" operator="equal" id="{28FE167F-3B32-4067-B0C6-30E68A38219D}">
            <xm:f>Datos!$AO$2</xm:f>
            <x14:dxf>
              <fill>
                <patternFill>
                  <bgColor rgb="FF92D050"/>
                </patternFill>
              </fill>
            </x14:dxf>
          </x14:cfRule>
          <xm:sqref>AW86</xm:sqref>
        </x14:conditionalFormatting>
        <x14:conditionalFormatting xmlns:xm="http://schemas.microsoft.com/office/excel/2006/main">
          <x14:cfRule type="cellIs" priority="71" operator="equal" id="{87369241-85C7-493C-B3E7-AFA1721EC3E9}">
            <xm:f>Datos!$AO$4</xm:f>
            <x14:dxf>
              <fill>
                <patternFill>
                  <bgColor theme="5" tint="0.39994506668294322"/>
                </patternFill>
              </fill>
            </x14:dxf>
          </x14:cfRule>
          <x14:cfRule type="cellIs" priority="72" operator="equal" id="{2F21C4CF-76B4-4717-A068-268DE795A76A}">
            <xm:f>Datos!$AO$3</xm:f>
            <x14:dxf>
              <fill>
                <patternFill>
                  <bgColor rgb="FFFFFF00"/>
                </patternFill>
              </fill>
            </x14:dxf>
          </x14:cfRule>
          <x14:cfRule type="cellIs" priority="73" operator="equal" id="{F6C46877-080A-4043-BB04-30C4406979CC}">
            <xm:f>Datos!$AO$2</xm:f>
            <x14:dxf>
              <fill>
                <patternFill>
                  <bgColor rgb="FF92D050"/>
                </patternFill>
              </fill>
            </x14:dxf>
          </x14:cfRule>
          <xm:sqref>AW101</xm:sqref>
        </x14:conditionalFormatting>
        <x14:conditionalFormatting xmlns:xm="http://schemas.microsoft.com/office/excel/2006/main">
          <x14:cfRule type="expression" priority="68" id="{37FC23DE-B7FF-40C9-B587-29CAC2BF13D4}">
            <xm:f>AND($AP$125&lt;&gt;Datos!$S$5,$AP$125&lt;&gt;Datos!$T$5)</xm:f>
            <x14:dxf>
              <font>
                <color theme="0"/>
              </font>
              <fill>
                <patternFill patternType="none">
                  <bgColor auto="1"/>
                </patternFill>
              </fill>
              <border>
                <left/>
                <right/>
                <top/>
                <bottom/>
              </border>
            </x14:dxf>
          </x14:cfRule>
          <xm:sqref>AL143:AR145</xm:sqref>
        </x14:conditionalFormatting>
        <x14:conditionalFormatting xmlns:xm="http://schemas.microsoft.com/office/excel/2006/main">
          <x14:cfRule type="cellIs" priority="50" operator="equal" id="{237CFFF9-13EA-430F-AC51-A17BC6D06295}">
            <xm:f>Datos!$AQ$3</xm:f>
            <x14:dxf>
              <fill>
                <patternFill>
                  <bgColor theme="5" tint="0.39994506668294322"/>
                </patternFill>
              </fill>
            </x14:dxf>
          </x14:cfRule>
          <x14:cfRule type="cellIs" priority="51" operator="equal" id="{B1944B4A-9EC2-4C30-BD64-82CD93FC551F}">
            <xm:f>Datos!$AQ$2</xm:f>
            <x14:dxf>
              <fill>
                <patternFill>
                  <bgColor rgb="FF92D050"/>
                </patternFill>
              </fill>
            </x14:dxf>
          </x14:cfRule>
          <xm:sqref>AZ86:BB95</xm:sqref>
        </x14:conditionalFormatting>
        <x14:conditionalFormatting xmlns:xm="http://schemas.microsoft.com/office/excel/2006/main">
          <x14:cfRule type="cellIs" priority="47" operator="equal" id="{5CE5B0D1-4AF5-4463-8882-47BDAF2A7028}">
            <xm:f>Datos!$AR$4</xm:f>
            <x14:dxf>
              <fill>
                <patternFill>
                  <bgColor theme="5" tint="0.39994506668294322"/>
                </patternFill>
              </fill>
            </x14:dxf>
          </x14:cfRule>
          <x14:cfRule type="cellIs" priority="48" operator="equal" id="{7323578B-6CA4-46AC-8721-7A71B69600CE}">
            <xm:f>Datos!$AR$3</xm:f>
            <x14:dxf>
              <fill>
                <patternFill>
                  <bgColor rgb="FFFFFF00"/>
                </patternFill>
              </fill>
            </x14:dxf>
          </x14:cfRule>
          <x14:cfRule type="cellIs" priority="49" operator="equal" id="{608B0176-5920-4038-AE20-15EB3DF14349}">
            <xm:f>Datos!$AR$2</xm:f>
            <x14:dxf>
              <fill>
                <patternFill>
                  <bgColor rgb="FF92D050"/>
                </patternFill>
              </fill>
            </x14:dxf>
          </x14:cfRule>
          <xm:sqref>AZ101</xm:sqref>
        </x14:conditionalFormatting>
        <x14:conditionalFormatting xmlns:xm="http://schemas.microsoft.com/office/excel/2006/main">
          <x14:cfRule type="expression" priority="20" id="{8494A685-EC04-4AE7-B3E7-A2B725DAEB95}">
            <xm:f>OR($AP$67=Datos!$S$5,$AP$67=Datos!$T$5)</xm:f>
            <x14:dxf>
              <fill>
                <patternFill>
                  <bgColor rgb="FF92D050"/>
                </patternFill>
              </fill>
            </x14:dxf>
          </x14:cfRule>
          <x14:cfRule type="expression" priority="21" id="{E22D7389-1ED6-4464-8E4A-1022B7FD0861}">
            <xm:f>OR($AP$67=Datos!$S$4,$AP$67=Datos!$T$4)</xm:f>
            <x14:dxf>
              <fill>
                <patternFill>
                  <bgColor rgb="FFFFFF00"/>
                </patternFill>
              </fill>
            </x14:dxf>
          </x14:cfRule>
          <x14:cfRule type="expression" priority="22" id="{32438419-477E-47E1-AA30-3EE134282070}">
            <xm:f>OR($AP$67=Datos!$S$3,$AP$67=Datos!$T$3)</xm:f>
            <x14:dxf>
              <fill>
                <patternFill>
                  <bgColor rgb="FFFFC000"/>
                </patternFill>
              </fill>
            </x14:dxf>
          </x14:cfRule>
          <x14:cfRule type="expression" priority="23" id="{37A89E78-E189-4BAE-9257-5D1E993F5E27}">
            <xm:f>OR($AP$67=Datos!$S$2,$AP$67=Datos!$T$2)</xm:f>
            <x14:dxf>
              <fill>
                <patternFill>
                  <bgColor rgb="FFFF0000"/>
                </patternFill>
              </fill>
            </x14:dxf>
          </x14:cfRule>
          <xm:sqref>AP67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Datos!$I$2:$I$21</xm:f>
          </x14:formula1>
          <xm:sqref>S17:V17</xm:sqref>
        </x14:dataValidation>
        <x14:dataValidation type="list" allowBlank="1" showInputMessage="1" showErrorMessage="1" promptTitle="Categorías" prompt="Las categorías establecidas para riesgos u oportunidades están descritas al final de la Hoja de Contexto del Proceso.">
          <x14:formula1>
            <xm:f>IF($AK$12=1,Categoría_corrupción,IF($AK$12=2,Datos!$F$2:$F$16,IF($AK$12=3,Datos!$F$2:$F$16,IF($AK$12=4,Categoría_seguridad_información,IF($AK$12=5,Categoría_oportunidad)))))</xm:f>
          </x14:formula1>
          <xm:sqref>D17:Q17</xm:sqref>
        </x14:dataValidation>
        <x14:dataValidation type="list" allowBlank="1" showInputMessage="1">
          <x14:formula1>
            <xm:f>'Contexto Proceso'!$C$23:$C$32</xm:f>
          </x14:formula1>
          <xm:sqref>J39:AB47</xm:sqref>
        </x14:dataValidation>
        <x14:dataValidation type="list" allowBlank="1" showInputMessage="1">
          <x14:formula1>
            <xm:f>'Contexto Proceso'!$C$23:$C$29</xm:f>
          </x14:formula1>
          <xm:sqref>J38:AB38</xm:sqref>
        </x14:dataValidation>
        <x14:dataValidation type="list" allowBlank="1" showInputMessage="1">
          <x14:formula1>
            <xm:f>'Contexto Proceso'!$C$41:$C$47</xm:f>
          </x14:formula1>
          <xm:sqref>J50:AB59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Q231"/>
  <sheetViews>
    <sheetView showGridLines="0" view="pageBreakPreview" topLeftCell="A51" zoomScale="80" zoomScaleNormal="100" zoomScaleSheetLayoutView="80" workbookViewId="0">
      <selection activeCell="E65" sqref="E65:H66"/>
    </sheetView>
  </sheetViews>
  <sheetFormatPr baseColWidth="10" defaultColWidth="11.5703125" defaultRowHeight="15"/>
  <cols>
    <col min="1" max="6" width="2.7109375" style="6" customWidth="1"/>
    <col min="7" max="7" width="3.140625" style="6" customWidth="1"/>
    <col min="8" max="8" width="4.42578125" style="6" customWidth="1"/>
    <col min="9" max="9" width="3.7109375" style="6" customWidth="1"/>
    <col min="10" max="11" width="2.7109375" style="6" customWidth="1"/>
    <col min="12" max="12" width="3.42578125" style="6" customWidth="1"/>
    <col min="13" max="15" width="2.7109375" style="6" customWidth="1"/>
    <col min="16" max="17" width="4.7109375" style="6" customWidth="1"/>
    <col min="18" max="20" width="2.7109375" style="6" customWidth="1"/>
    <col min="21" max="21" width="4.28515625" style="6" customWidth="1"/>
    <col min="22" max="22" width="7.42578125" style="6" customWidth="1"/>
    <col min="23" max="23" width="5.28515625" style="6" customWidth="1"/>
    <col min="24" max="25" width="5" style="6" customWidth="1"/>
    <col min="26" max="26" width="6.28515625" style="6" customWidth="1"/>
    <col min="27" max="27" width="5" style="6" customWidth="1"/>
    <col min="28" max="37" width="5.42578125" style="6" customWidth="1"/>
    <col min="38" max="38" width="3.5703125" style="6" customWidth="1"/>
    <col min="39" max="39" width="5.28515625" style="6" customWidth="1"/>
    <col min="40" max="44" width="2.7109375" style="6" customWidth="1"/>
    <col min="45" max="45" width="6.85546875" style="6" customWidth="1"/>
    <col min="46" max="47" width="2.7109375" style="6" customWidth="1"/>
    <col min="48" max="48" width="4.7109375" style="6" customWidth="1"/>
    <col min="49" max="50" width="2.7109375" style="6" customWidth="1"/>
    <col min="51" max="51" width="4" style="6" customWidth="1"/>
    <col min="52" max="53" width="2.7109375" style="6" customWidth="1"/>
    <col min="54" max="54" width="7.42578125" style="6" customWidth="1"/>
    <col min="55" max="58" width="2.7109375" style="6" customWidth="1"/>
    <col min="59" max="59" width="37.85546875" style="6" customWidth="1"/>
    <col min="60" max="60" width="2.7109375" style="6" customWidth="1"/>
    <col min="61" max="62" width="2.7109375" style="6" hidden="1" customWidth="1"/>
    <col min="63" max="63" width="31.140625" style="6" hidden="1" customWidth="1"/>
    <col min="64" max="68" width="27.85546875" style="6" hidden="1" customWidth="1"/>
    <col min="69" max="69" width="37.5703125" style="6" hidden="1" customWidth="1"/>
    <col min="70" max="70" width="11.5703125" style="6" hidden="1" customWidth="1"/>
    <col min="71" max="71" width="33.7109375" style="6" hidden="1" customWidth="1"/>
    <col min="72" max="72" width="24.5703125" style="6" hidden="1" customWidth="1"/>
    <col min="73" max="73" width="22" style="6" hidden="1" customWidth="1"/>
    <col min="74" max="74" width="22.42578125" style="6" hidden="1" customWidth="1"/>
    <col min="75" max="76" width="11.5703125" style="6" hidden="1" customWidth="1"/>
    <col min="77" max="77" width="40.42578125" style="6" hidden="1" customWidth="1"/>
    <col min="78" max="78" width="13.140625" style="6" hidden="1" customWidth="1"/>
    <col min="79" max="84" width="11.5703125" style="6" hidden="1" customWidth="1"/>
    <col min="85" max="85" width="36.7109375" style="6" hidden="1" customWidth="1"/>
    <col min="86" max="95" width="11.5703125" style="6" hidden="1" customWidth="1"/>
    <col min="96" max="106" width="11.5703125" style="6" customWidth="1"/>
    <col min="107" max="16384" width="11.5703125" style="6"/>
  </cols>
  <sheetData>
    <row r="1" spans="1:64" s="167" customFormat="1" ht="23.25" customHeight="1">
      <c r="A1" s="633"/>
      <c r="B1" s="634"/>
      <c r="C1" s="634"/>
      <c r="D1" s="634"/>
      <c r="E1" s="634"/>
      <c r="F1" s="634"/>
      <c r="G1" s="634"/>
      <c r="H1" s="634"/>
      <c r="I1" s="634"/>
      <c r="J1" s="634"/>
      <c r="K1" s="634"/>
      <c r="L1" s="634"/>
      <c r="M1" s="634"/>
      <c r="N1" s="634"/>
      <c r="O1" s="634"/>
      <c r="P1" s="634"/>
      <c r="Q1" s="634"/>
      <c r="R1" s="165"/>
      <c r="S1" s="165"/>
      <c r="T1" s="165"/>
      <c r="U1" s="639" t="s">
        <v>364</v>
      </c>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40"/>
      <c r="BB1" s="641" t="s">
        <v>92</v>
      </c>
      <c r="BC1" s="641"/>
      <c r="BD1" s="641"/>
      <c r="BE1" s="641"/>
      <c r="BF1" s="641"/>
      <c r="BG1" s="166" t="s">
        <v>360</v>
      </c>
    </row>
    <row r="2" spans="1:64" s="167" customFormat="1" ht="23.25" customHeight="1">
      <c r="A2" s="635"/>
      <c r="B2" s="636"/>
      <c r="C2" s="636"/>
      <c r="D2" s="636"/>
      <c r="E2" s="636"/>
      <c r="F2" s="636"/>
      <c r="G2" s="636"/>
      <c r="H2" s="636"/>
      <c r="I2" s="636"/>
      <c r="J2" s="636"/>
      <c r="K2" s="636"/>
      <c r="L2" s="636"/>
      <c r="M2" s="636"/>
      <c r="N2" s="636"/>
      <c r="O2" s="636"/>
      <c r="P2" s="636"/>
      <c r="Q2" s="636"/>
      <c r="R2" s="7"/>
      <c r="S2" s="7"/>
      <c r="T2" s="7"/>
      <c r="U2" s="168"/>
      <c r="V2" s="642" t="s">
        <v>365</v>
      </c>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3"/>
      <c r="BB2" s="644" t="s">
        <v>93</v>
      </c>
      <c r="BC2" s="644"/>
      <c r="BD2" s="644"/>
      <c r="BE2" s="644"/>
      <c r="BF2" s="644"/>
      <c r="BG2" s="169">
        <v>2</v>
      </c>
    </row>
    <row r="3" spans="1:64" s="167" customFormat="1" ht="23.25" customHeight="1" thickBot="1">
      <c r="A3" s="637"/>
      <c r="B3" s="638"/>
      <c r="C3" s="638"/>
      <c r="D3" s="638"/>
      <c r="E3" s="638"/>
      <c r="F3" s="638"/>
      <c r="G3" s="638"/>
      <c r="H3" s="638"/>
      <c r="I3" s="638"/>
      <c r="J3" s="638"/>
      <c r="K3" s="638"/>
      <c r="L3" s="638"/>
      <c r="M3" s="638"/>
      <c r="N3" s="638"/>
      <c r="O3" s="638"/>
      <c r="P3" s="638"/>
      <c r="Q3" s="638"/>
      <c r="R3" s="170"/>
      <c r="S3" s="170"/>
      <c r="T3" s="170"/>
      <c r="U3" s="645" t="s">
        <v>366</v>
      </c>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6"/>
      <c r="BB3" s="647" t="s">
        <v>362</v>
      </c>
      <c r="BC3" s="647"/>
      <c r="BD3" s="647"/>
      <c r="BE3" s="647"/>
      <c r="BF3" s="647"/>
      <c r="BG3" s="171">
        <v>43580</v>
      </c>
    </row>
    <row r="4" spans="1:64" ht="15.6"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3"/>
    </row>
    <row r="5" spans="1:64" ht="31.15" customHeight="1">
      <c r="A5" s="10"/>
      <c r="B5" s="11"/>
      <c r="C5" s="12"/>
      <c r="D5" s="655" t="s">
        <v>4</v>
      </c>
      <c r="E5" s="655"/>
      <c r="F5" s="655"/>
      <c r="G5" s="655"/>
      <c r="H5" s="11"/>
      <c r="I5" s="11"/>
      <c r="J5" s="12"/>
      <c r="K5" s="656" t="str">
        <f>IF('Contexto Proceso'!$D$7="","",'Contexto Proceso'!$D$7)</f>
        <v/>
      </c>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13"/>
    </row>
    <row r="6" spans="1:64" ht="11.45" customHeight="1">
      <c r="A6" s="10"/>
      <c r="B6" s="11"/>
      <c r="C6" s="12"/>
      <c r="D6" s="12"/>
      <c r="E6" s="12"/>
      <c r="F6" s="12"/>
      <c r="G6" s="11"/>
      <c r="H6" s="12"/>
      <c r="I6" s="12"/>
      <c r="J6" s="12"/>
      <c r="K6" s="11"/>
      <c r="L6" s="11"/>
      <c r="M6" s="11"/>
      <c r="N6" s="11"/>
      <c r="O6" s="12"/>
      <c r="P6" s="128"/>
      <c r="Q6" s="128"/>
      <c r="R6" s="128"/>
      <c r="S6" s="128"/>
      <c r="T6" s="12"/>
      <c r="U6" s="12"/>
      <c r="V6" s="14"/>
      <c r="W6" s="14"/>
      <c r="X6" s="14"/>
      <c r="Y6" s="14"/>
      <c r="Z6" s="14"/>
      <c r="AA6" s="14"/>
      <c r="AB6" s="14"/>
      <c r="AC6" s="14"/>
      <c r="AD6" s="14"/>
      <c r="AE6" s="14"/>
      <c r="AF6" s="14"/>
      <c r="AG6" s="14"/>
      <c r="AH6" s="14"/>
      <c r="AI6" s="14"/>
      <c r="AJ6" s="14"/>
      <c r="AK6" s="14"/>
      <c r="AL6" s="14"/>
      <c r="AM6" s="14"/>
      <c r="AN6" s="14"/>
      <c r="AO6" s="14"/>
      <c r="AP6" s="14"/>
      <c r="AQ6" s="11"/>
      <c r="AR6" s="11"/>
      <c r="AS6" s="11"/>
      <c r="AT6" s="11"/>
      <c r="AU6" s="11"/>
      <c r="AV6" s="11"/>
      <c r="AW6" s="11"/>
      <c r="AX6" s="11"/>
      <c r="AY6" s="11"/>
      <c r="AZ6" s="11"/>
      <c r="BA6" s="11"/>
      <c r="BB6" s="11"/>
      <c r="BC6" s="11"/>
      <c r="BD6" s="11"/>
      <c r="BE6" s="11"/>
      <c r="BF6" s="11"/>
      <c r="BG6" s="13"/>
    </row>
    <row r="7" spans="1:64" ht="31.15" customHeight="1">
      <c r="A7" s="10"/>
      <c r="B7" s="11"/>
      <c r="C7" s="12"/>
      <c r="D7" s="655" t="s">
        <v>31</v>
      </c>
      <c r="E7" s="655"/>
      <c r="F7" s="655"/>
      <c r="G7" s="655"/>
      <c r="H7" s="11"/>
      <c r="I7" s="11"/>
      <c r="J7" s="15"/>
      <c r="K7" s="656" t="str">
        <f>IF('Contexto Proceso'!$D$15="","",'Contexto Proceso'!$D$15)</f>
        <v/>
      </c>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c r="BC7" s="656"/>
      <c r="BD7" s="656"/>
      <c r="BE7" s="656"/>
      <c r="BF7" s="656"/>
      <c r="BG7" s="13"/>
    </row>
    <row r="8" spans="1:64" ht="11.45" customHeight="1">
      <c r="A8" s="10"/>
      <c r="B8" s="11"/>
      <c r="C8" s="12"/>
      <c r="D8" s="128"/>
      <c r="E8" s="128"/>
      <c r="F8" s="128"/>
      <c r="G8" s="128"/>
      <c r="H8" s="11"/>
      <c r="I8" s="11"/>
      <c r="J8" s="15"/>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1"/>
      <c r="BD8" s="11"/>
      <c r="BE8" s="11"/>
      <c r="BF8" s="11"/>
      <c r="BG8" s="13"/>
    </row>
    <row r="9" spans="1:64" ht="31.15" customHeight="1">
      <c r="A9" s="10"/>
      <c r="B9" s="11"/>
      <c r="C9" s="12"/>
      <c r="D9" s="655" t="s">
        <v>30</v>
      </c>
      <c r="E9" s="655"/>
      <c r="F9" s="655"/>
      <c r="G9" s="655"/>
      <c r="H9" s="655"/>
      <c r="I9" s="655"/>
      <c r="J9" s="15"/>
      <c r="K9" s="652"/>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4"/>
      <c r="AK9" s="92"/>
      <c r="AL9" s="15"/>
      <c r="AM9" s="15"/>
      <c r="AN9" s="15"/>
      <c r="AO9" s="15"/>
      <c r="AP9" s="15"/>
      <c r="AQ9" s="657" t="s">
        <v>5</v>
      </c>
      <c r="AR9" s="657"/>
      <c r="AS9" s="657"/>
      <c r="AT9" s="657"/>
      <c r="AU9" s="657"/>
      <c r="AV9" s="657"/>
      <c r="AW9" s="658"/>
      <c r="AX9" s="659"/>
      <c r="AY9" s="660"/>
      <c r="AZ9" s="660"/>
      <c r="BA9" s="660"/>
      <c r="BB9" s="660"/>
      <c r="BC9" s="660"/>
      <c r="BD9" s="660"/>
      <c r="BE9" s="660"/>
      <c r="BF9" s="661"/>
      <c r="BG9" s="13"/>
    </row>
    <row r="10" spans="1:64" ht="23.45" hidden="1" customHeight="1">
      <c r="A10" s="10"/>
      <c r="B10" s="11"/>
      <c r="C10" s="12"/>
      <c r="D10" s="12"/>
      <c r="E10" s="12"/>
      <c r="F10" s="128"/>
      <c r="G10" s="128"/>
      <c r="H10" s="128"/>
      <c r="I10" s="128"/>
      <c r="J10" s="15"/>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650" t="s">
        <v>3</v>
      </c>
      <c r="AU10" s="650"/>
      <c r="AV10" s="650"/>
      <c r="AW10" s="650"/>
      <c r="AX10" s="650"/>
      <c r="AY10" s="650"/>
      <c r="AZ10" s="650"/>
      <c r="BA10" s="650"/>
      <c r="BB10" s="650"/>
      <c r="BC10" s="650"/>
      <c r="BD10" s="11"/>
      <c r="BE10" s="11"/>
      <c r="BF10" s="11"/>
      <c r="BG10" s="13"/>
    </row>
    <row r="11" spans="1:64" ht="23.45" customHeight="1">
      <c r="A11" s="10"/>
      <c r="B11" s="11"/>
      <c r="C11" s="12"/>
      <c r="D11" s="12"/>
      <c r="E11" s="12"/>
      <c r="F11" s="128"/>
      <c r="G11" s="128"/>
      <c r="H11" s="128"/>
      <c r="I11" s="128"/>
      <c r="J11" s="15"/>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6"/>
      <c r="AU11" s="16"/>
      <c r="AV11" s="16"/>
      <c r="AW11" s="16"/>
      <c r="AX11" s="16"/>
      <c r="AY11" s="16"/>
      <c r="AZ11" s="16"/>
      <c r="BA11" s="16"/>
      <c r="BB11" s="16"/>
      <c r="BC11" s="16"/>
      <c r="BD11" s="11"/>
      <c r="BE11" s="11"/>
      <c r="BF11" s="11"/>
      <c r="BG11" s="13"/>
      <c r="BJ11" s="220" t="s">
        <v>32</v>
      </c>
      <c r="BK11" s="17" t="s">
        <v>29</v>
      </c>
    </row>
    <row r="12" spans="1:64" ht="31.15" customHeight="1">
      <c r="A12" s="10"/>
      <c r="B12" s="11"/>
      <c r="C12" s="12"/>
      <c r="D12" s="11"/>
      <c r="E12" s="18"/>
      <c r="F12" s="18"/>
      <c r="G12" s="18"/>
      <c r="H12" s="18"/>
      <c r="I12" s="18"/>
      <c r="J12" s="18"/>
      <c r="K12" s="11"/>
      <c r="L12" s="18"/>
      <c r="M12" s="651" t="s">
        <v>119</v>
      </c>
      <c r="N12" s="651"/>
      <c r="O12" s="651"/>
      <c r="P12" s="651"/>
      <c r="Q12" s="651"/>
      <c r="R12" s="651"/>
      <c r="S12" s="651"/>
      <c r="T12" s="651"/>
      <c r="U12" s="18"/>
      <c r="V12" s="652" t="s">
        <v>447</v>
      </c>
      <c r="W12" s="653"/>
      <c r="X12" s="653"/>
      <c r="Y12" s="653"/>
      <c r="Z12" s="653"/>
      <c r="AA12" s="653"/>
      <c r="AB12" s="653"/>
      <c r="AC12" s="653"/>
      <c r="AD12" s="653"/>
      <c r="AE12" s="653"/>
      <c r="AF12" s="653"/>
      <c r="AG12" s="653"/>
      <c r="AH12" s="653"/>
      <c r="AI12" s="653"/>
      <c r="AJ12" s="654"/>
      <c r="AK12" s="228">
        <f>IF(V12=Datos!B2,1,IF(V12=Datos!B3,2,IF(V12=Datos!B4,3,IF(V12=Datos!B5,4,IF(V12=Datos!B6,5,"")))))</f>
        <v>2</v>
      </c>
      <c r="AL12" s="11"/>
      <c r="AM12" s="11"/>
      <c r="AN12" s="11"/>
      <c r="AO12" s="11"/>
      <c r="AP12" s="11"/>
      <c r="AQ12" s="11"/>
      <c r="AR12" s="11"/>
      <c r="AS12" s="11"/>
      <c r="AT12" s="11"/>
      <c r="AU12" s="129"/>
      <c r="AV12" s="129"/>
      <c r="AW12" s="129"/>
      <c r="AX12" s="129"/>
      <c r="AY12" s="129"/>
      <c r="AZ12" s="129"/>
      <c r="BA12" s="129"/>
      <c r="BB12" s="129"/>
      <c r="BC12" s="11"/>
      <c r="BD12" s="11"/>
      <c r="BE12" s="11"/>
      <c r="BF12" s="11"/>
      <c r="BG12" s="13"/>
      <c r="BJ12" s="19">
        <v>1</v>
      </c>
      <c r="BK12" s="19" t="s">
        <v>1</v>
      </c>
      <c r="BL12" s="6" t="s">
        <v>107</v>
      </c>
    </row>
    <row r="13" spans="1:64" ht="30" customHeight="1" thickBo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11"/>
      <c r="BG13" s="13"/>
      <c r="BJ13" s="19">
        <v>2</v>
      </c>
      <c r="BK13" s="19" t="s">
        <v>105</v>
      </c>
      <c r="BL13" s="6" t="s">
        <v>108</v>
      </c>
    </row>
    <row r="14" spans="1:64" s="222" customFormat="1" ht="32.450000000000003" customHeight="1" thickBot="1">
      <c r="A14" s="546" t="str">
        <f>IF(AK12=Datos!$A$9,"IDENTIFICACIÓN DE LA OPORTUNIDAD","IDENTIFICACIÓN DEL RIESGO")</f>
        <v>IDENTIFICACIÓN DEL RIESGO</v>
      </c>
      <c r="B14" s="547"/>
      <c r="C14" s="547"/>
      <c r="D14" s="547"/>
      <c r="E14" s="547"/>
      <c r="F14" s="547"/>
      <c r="G14" s="547"/>
      <c r="H14" s="547"/>
      <c r="I14" s="547"/>
      <c r="J14" s="548"/>
      <c r="K14" s="230"/>
      <c r="L14" s="230"/>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4"/>
      <c r="BJ14" s="229">
        <v>3</v>
      </c>
      <c r="BK14" s="229" t="s">
        <v>0</v>
      </c>
      <c r="BL14" s="222" t="s">
        <v>109</v>
      </c>
    </row>
    <row r="15" spans="1:64" s="222" customFormat="1" ht="15.6" customHeight="1">
      <c r="A15" s="225"/>
      <c r="B15" s="231"/>
      <c r="C15" s="231"/>
      <c r="D15" s="231"/>
      <c r="E15" s="231"/>
      <c r="F15" s="231"/>
      <c r="G15" s="231"/>
      <c r="H15" s="231"/>
      <c r="I15" s="231"/>
      <c r="J15" s="231"/>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7"/>
      <c r="BJ15" s="229">
        <v>4</v>
      </c>
      <c r="BK15" s="229" t="s">
        <v>2</v>
      </c>
      <c r="BL15" s="222" t="s">
        <v>110</v>
      </c>
    </row>
    <row r="16" spans="1:64" s="222" customFormat="1" ht="15.6" customHeight="1">
      <c r="A16" s="225"/>
      <c r="B16" s="231"/>
      <c r="C16" s="231"/>
      <c r="D16" s="532" t="s">
        <v>6</v>
      </c>
      <c r="E16" s="532"/>
      <c r="F16" s="532"/>
      <c r="G16" s="532"/>
      <c r="H16" s="532"/>
      <c r="I16" s="532"/>
      <c r="J16" s="532"/>
      <c r="K16" s="532"/>
      <c r="L16" s="532"/>
      <c r="M16" s="532"/>
      <c r="N16" s="532"/>
      <c r="O16" s="532"/>
      <c r="P16" s="532"/>
      <c r="Q16" s="532"/>
      <c r="R16" s="226"/>
      <c r="S16" s="532" t="s">
        <v>20</v>
      </c>
      <c r="T16" s="532"/>
      <c r="U16" s="532"/>
      <c r="V16" s="532"/>
      <c r="W16" s="226"/>
      <c r="X16" s="532" t="s">
        <v>28</v>
      </c>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532"/>
      <c r="AU16" s="532"/>
      <c r="AV16" s="532"/>
      <c r="AW16" s="532"/>
      <c r="AX16" s="532"/>
      <c r="AY16" s="532"/>
      <c r="AZ16" s="532"/>
      <c r="BA16" s="532"/>
      <c r="BB16" s="532"/>
      <c r="BC16" s="226"/>
      <c r="BD16" s="226"/>
      <c r="BE16" s="226"/>
      <c r="BF16" s="226"/>
      <c r="BG16" s="227"/>
      <c r="BJ16" s="229">
        <v>5</v>
      </c>
      <c r="BK16" s="229" t="s">
        <v>106</v>
      </c>
      <c r="BL16" s="222" t="s">
        <v>111</v>
      </c>
    </row>
    <row r="17" spans="1:85" s="222" customFormat="1" ht="31.15" customHeight="1">
      <c r="A17" s="225"/>
      <c r="B17" s="226"/>
      <c r="C17" s="226"/>
      <c r="D17" s="648"/>
      <c r="E17" s="648"/>
      <c r="F17" s="648"/>
      <c r="G17" s="648"/>
      <c r="H17" s="648"/>
      <c r="I17" s="648"/>
      <c r="J17" s="648"/>
      <c r="K17" s="648"/>
      <c r="L17" s="648"/>
      <c r="M17" s="648"/>
      <c r="N17" s="648"/>
      <c r="O17" s="648"/>
      <c r="P17" s="648"/>
      <c r="Q17" s="648"/>
      <c r="R17" s="226"/>
      <c r="S17" s="649"/>
      <c r="T17" s="649"/>
      <c r="U17" s="649"/>
      <c r="V17" s="649"/>
      <c r="W17" s="226"/>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49"/>
      <c r="BB17" s="649"/>
      <c r="BC17" s="649"/>
      <c r="BD17" s="649"/>
      <c r="BE17" s="649"/>
      <c r="BF17" s="649"/>
      <c r="BG17" s="227"/>
    </row>
    <row r="18" spans="1:85" s="222" customFormat="1" ht="15.6" customHeight="1">
      <c r="A18" s="225"/>
      <c r="B18" s="269"/>
      <c r="C18" s="269"/>
      <c r="D18" s="269"/>
      <c r="E18" s="269"/>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65"/>
      <c r="BG18" s="262" t="s">
        <v>86</v>
      </c>
      <c r="BK18" s="222" t="s">
        <v>176</v>
      </c>
      <c r="BL18" s="222" t="s">
        <v>177</v>
      </c>
      <c r="BM18" s="222" t="s">
        <v>178</v>
      </c>
      <c r="BN18" s="222" t="s">
        <v>179</v>
      </c>
      <c r="BO18" s="222" t="s">
        <v>180</v>
      </c>
      <c r="BP18" s="222" t="s">
        <v>181</v>
      </c>
      <c r="BQ18" s="222" t="s">
        <v>196</v>
      </c>
      <c r="BS18" s="222" t="s">
        <v>183</v>
      </c>
      <c r="BT18" s="222" t="s">
        <v>184</v>
      </c>
      <c r="BU18" s="222" t="s">
        <v>185</v>
      </c>
      <c r="BV18" s="222" t="s">
        <v>186</v>
      </c>
      <c r="BW18" s="222" t="s">
        <v>187</v>
      </c>
      <c r="BX18" s="222" t="s">
        <v>188</v>
      </c>
      <c r="BY18" s="222" t="s">
        <v>197</v>
      </c>
      <c r="CA18" s="222" t="s">
        <v>189</v>
      </c>
      <c r="CB18" s="222" t="s">
        <v>190</v>
      </c>
      <c r="CC18" s="222" t="s">
        <v>191</v>
      </c>
      <c r="CD18" s="222" t="s">
        <v>192</v>
      </c>
      <c r="CE18" s="222" t="s">
        <v>193</v>
      </c>
      <c r="CF18" s="222" t="s">
        <v>194</v>
      </c>
      <c r="CG18" s="222" t="s">
        <v>195</v>
      </c>
    </row>
    <row r="19" spans="1:85" s="222" customFormat="1" ht="15.6" customHeight="1">
      <c r="A19" s="225"/>
      <c r="B19" s="269"/>
      <c r="C19" s="269"/>
      <c r="D19" s="662" t="str">
        <f>IF(AK12=Datos!$A$6,"Nombre de la oportunidad","Nombre del riesgo")</f>
        <v>Nombre del riesgo</v>
      </c>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226"/>
      <c r="BE19" s="226"/>
      <c r="BF19" s="226"/>
      <c r="BG19" s="227"/>
      <c r="BK19" s="229" t="str">
        <f>IF('Contexto Estrat. Ins'!$C$9&lt;&gt;"",'Contexto Estrat. Ins'!$C$8,"")</f>
        <v/>
      </c>
      <c r="BL19" s="229" t="str">
        <f>IF('Contexto Estrat. Ins'!$C$10&lt;&gt;"",'Contexto Estrat. Ins'!$C$8,"")</f>
        <v/>
      </c>
      <c r="BM19" s="229" t="str">
        <f>IF('Contexto Estrat. Ins'!$C$11&lt;&gt;"",'Contexto Estrat. Ins'!$C$8,"")</f>
        <v/>
      </c>
      <c r="BN19" s="229" t="str">
        <f>IF('Contexto Estrat. Ins'!$C$12&lt;&gt;"",'Contexto Estrat. Ins'!$C$8,"")</f>
        <v/>
      </c>
      <c r="BO19" s="229" t="str">
        <f>IF('Contexto Estrat. Ins'!$C$13&lt;&gt;"",'Contexto Estrat. Ins'!$C$8,"")</f>
        <v/>
      </c>
      <c r="BP19" s="229" t="str">
        <f>IF('Contexto Estrat. Ins'!$C$14&lt;&gt;"",'Contexto Estrat. Ins'!$C$8,"")</f>
        <v/>
      </c>
      <c r="BQ19" s="229" t="str">
        <f>IF($D$28='Contexto Estrat. Ins'!$B$9,BK19,IF($D$28='Contexto Estrat. Ins'!$B$10,BL19,IF($D$28='Contexto Estrat. Ins'!$B$11,BM19,IF($D$28='Contexto Estrat. Ins'!$B$12,BN19,IF($D$28='Contexto Estrat. Ins'!$B$13,BO19,IF($D$28='Contexto Estrat. Ins'!$B$14,BP19,""))))))</f>
        <v/>
      </c>
      <c r="BS19" s="229" t="str">
        <f>IF('Contexto Estrat. Ins'!$C$39&lt;&gt;"",'Contexto Estrat. Ins'!$C$38,"")</f>
        <v/>
      </c>
      <c r="BT19" s="229" t="str">
        <f>IF('Contexto Estrat. Ins'!$C$40&lt;&gt;"",'Contexto Estrat. Ins'!$C$38,"")</f>
        <v/>
      </c>
      <c r="BU19" s="229" t="str">
        <f>IF('Contexto Estrat. Ins'!$C$41&lt;&gt;"",'Contexto Estrat. Ins'!$C$38,"")</f>
        <v/>
      </c>
      <c r="BV19" s="229" t="str">
        <f>IF('Contexto Estrat. Ins'!$C$42&lt;&gt;"",'Contexto Estrat. Ins'!$C$38,"")</f>
        <v/>
      </c>
      <c r="BW19" s="229" t="str">
        <f>IF('Contexto Estrat. Ins'!$C$43&lt;&gt;"",'Contexto Estrat. Ins'!$C$38,"")</f>
        <v/>
      </c>
      <c r="BX19" s="229" t="str">
        <f>IF('Contexto Estrat. Ins'!$C$44&lt;&gt;"",'Contexto Estrat. Ins'!$C$38,"")</f>
        <v/>
      </c>
      <c r="BY19" s="229" t="str">
        <f>IF($D$28='Contexto Estrat. Ins'!$B$39,BS19,IF($D$28='Contexto Estrat. Ins'!$B$40,BT19,IF($D$28='Contexto Estrat. Ins'!$B$41,BU19,IF($D$28='Contexto Estrat. Ins'!$B$42,BV19,IF($D$28='Contexto Estrat. Ins'!$B$43,BW19,IF($D$28='Contexto Estrat. Ins'!$B$44,BX19,""))))))</f>
        <v/>
      </c>
      <c r="CA19" s="229" t="str">
        <f>IF('Contexto Estrat. Ins'!$C$19&lt;&gt;"",'Contexto Estrat. Ins'!$C$18,"")</f>
        <v/>
      </c>
      <c r="CB19" s="229" t="str">
        <f>IF('Contexto Estrat. Ins'!$C$20&lt;&gt;"",'Contexto Estrat. Ins'!$C$18,"")</f>
        <v/>
      </c>
      <c r="CC19" s="229" t="str">
        <f>IF('Contexto Estrat. Ins'!$C$21&lt;&gt;"",'Contexto Estrat. Ins'!$C$18,"")</f>
        <v/>
      </c>
      <c r="CD19" s="229" t="str">
        <f>IF('Contexto Estrat. Ins'!$C$22&lt;&gt;"",'Contexto Estrat. Ins'!$C$18,"")</f>
        <v/>
      </c>
      <c r="CE19" s="229" t="str">
        <f>IF('Contexto Estrat. Ins'!$C$23&lt;&gt;"",'Contexto Estrat. Ins'!$C$18,"")</f>
        <v/>
      </c>
      <c r="CF19" s="229" t="str">
        <f>IF('Contexto Estrat. Ins'!$C$24&lt;&gt;"",'Contexto Estrat. Ins'!$C$18,"")</f>
        <v/>
      </c>
      <c r="CG19" s="229" t="str">
        <f>IF($D$28='Contexto Estrat. Ins'!$B$19,CA19,IF($D$28='Contexto Estrat. Ins'!$B$20,CB19,IF($D$28='Contexto Estrat. Ins'!$B$21,CC19,IF($D$28='Contexto Estrat. Ins'!$B$22,CD19,IF($D$28='Contexto Estrat. Ins'!$B$23,CE19,IF($D$28='Contexto Estrat. Ins'!$B$24,CF19,""))))))</f>
        <v/>
      </c>
    </row>
    <row r="20" spans="1:85" s="222" customFormat="1" ht="31.9" customHeight="1">
      <c r="A20" s="225"/>
      <c r="B20" s="269"/>
      <c r="C20" s="269"/>
      <c r="D20" s="663" t="str">
        <f>IF(X17="","",CONCATENATE(D17," ",S17," ",X17))</f>
        <v/>
      </c>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227"/>
      <c r="BK20" s="229" t="str">
        <f>IF('Contexto Estrat. Ins'!$D$9&lt;&gt;"",'Contexto Estrat. Ins'!$D$8,"")</f>
        <v/>
      </c>
      <c r="BL20" s="229" t="str">
        <f>IF('Contexto Estrat. Ins'!$D$10&lt;&gt;"",'Contexto Estrat. Ins'!$D$8,"")</f>
        <v/>
      </c>
      <c r="BM20" s="229" t="str">
        <f>IF('Contexto Estrat. Ins'!$D$11&lt;&gt;"",'Contexto Estrat. Ins'!$D$8,"")</f>
        <v/>
      </c>
      <c r="BN20" s="229" t="str">
        <f>IF('Contexto Estrat. Ins'!$D$12&lt;&gt;"",'Contexto Estrat. Ins'!$D$8,"")</f>
        <v/>
      </c>
      <c r="BO20" s="229" t="str">
        <f>IF('Contexto Estrat. Ins'!$D$13&lt;&gt;"",'Contexto Estrat. Ins'!$D$8,"")</f>
        <v/>
      </c>
      <c r="BP20" s="229" t="str">
        <f>IF('Contexto Estrat. Ins'!$D$14&lt;&gt;"",'Contexto Estrat. Ins'!$D$8,"")</f>
        <v/>
      </c>
      <c r="BQ20" s="229" t="str">
        <f>IF($D$28='Contexto Estrat. Ins'!$B$9,BK20,IF($D$28='Contexto Estrat. Ins'!$B$10,BL20,IF($D$28='Contexto Estrat. Ins'!$B$11,BM20,IF($D$28='Contexto Estrat. Ins'!$B$12,BN20,IF($D$28='Contexto Estrat. Ins'!$B$13,BO20,IF($D$28='Contexto Estrat. Ins'!$B$14,BP20,""))))))</f>
        <v/>
      </c>
      <c r="BS20" s="229" t="str">
        <f>IF('Contexto Estrat. Ins'!$D$39&lt;&gt;"",'Contexto Estrat. Ins'!$D$38,"")</f>
        <v/>
      </c>
      <c r="BT20" s="229" t="str">
        <f>IF('Contexto Estrat. Ins'!$D$40&lt;&gt;"",'Contexto Estrat. Ins'!$D$38,"")</f>
        <v/>
      </c>
      <c r="BU20" s="229" t="str">
        <f>IF('Contexto Estrat. Ins'!$D$41&lt;&gt;"",'Contexto Estrat. Ins'!$D$38,"")</f>
        <v/>
      </c>
      <c r="BV20" s="229" t="str">
        <f>IF('Contexto Estrat. Ins'!$D$42&lt;&gt;"",'Contexto Estrat. Ins'!$D$38,"")</f>
        <v/>
      </c>
      <c r="BW20" s="229" t="str">
        <f>IF('Contexto Estrat. Ins'!$D$43&lt;&gt;"",'Contexto Estrat. Ins'!$D$38,"")</f>
        <v/>
      </c>
      <c r="BX20" s="229" t="str">
        <f>IF('Contexto Estrat. Ins'!$D$44&lt;&gt;"",'Contexto Estrat. Ins'!$D$38,"")</f>
        <v/>
      </c>
      <c r="BY20" s="229" t="str">
        <f>IF($D$28='Contexto Estrat. Ins'!$B$39,BS20,IF($D$28='Contexto Estrat. Ins'!$B$40,BT20,IF($D$28='Contexto Estrat. Ins'!$B$41,BU20,IF($D$28='Contexto Estrat. Ins'!$B$42,BV20,IF($D$28='Contexto Estrat. Ins'!$B$43,BW20,IF($D$28='Contexto Estrat. Ins'!$B$44,BX20,""))))))</f>
        <v/>
      </c>
      <c r="CA20" s="229" t="str">
        <f>IF('Contexto Estrat. Ins'!$D$19&lt;&gt;"",'Contexto Estrat. Ins'!$D$18,"")</f>
        <v/>
      </c>
      <c r="CB20" s="229" t="str">
        <f>IF('Contexto Estrat. Ins'!$D$20&lt;&gt;"",'Contexto Estrat. Ins'!$D$18,"")</f>
        <v/>
      </c>
      <c r="CC20" s="229" t="str">
        <f>IF('Contexto Estrat. Ins'!$D$21&lt;&gt;"",'Contexto Estrat. Ins'!$D$18,"")</f>
        <v/>
      </c>
      <c r="CD20" s="229" t="str">
        <f>IF('Contexto Estrat. Ins'!$D$22&lt;&gt;"",'Contexto Estrat. Ins'!$D$18,"")</f>
        <v/>
      </c>
      <c r="CE20" s="229" t="str">
        <f>IF('Contexto Estrat. Ins'!$D$23&lt;&gt;"",'Contexto Estrat. Ins'!$D$18,"")</f>
        <v/>
      </c>
      <c r="CF20" s="229" t="str">
        <f>IF('Contexto Estrat. Ins'!$D$24&lt;&gt;"",'Contexto Estrat. Ins'!$D$18,"")</f>
        <v/>
      </c>
      <c r="CG20" s="229" t="str">
        <f>IF($D$28='Contexto Estrat. Ins'!$B$19,CA20,IF($D$28='Contexto Estrat. Ins'!$B$20,CB20,IF($D$28='Contexto Estrat. Ins'!$B$21,CC20,IF($D$28='Contexto Estrat. Ins'!$B$22,CD20,IF($D$28='Contexto Estrat. Ins'!$B$23,CE20,IF($D$28='Contexto Estrat. Ins'!$B$24,CF20,""))))))</f>
        <v/>
      </c>
    </row>
    <row r="21" spans="1:85" s="222" customFormat="1" ht="15" customHeight="1">
      <c r="A21" s="225"/>
      <c r="B21" s="226"/>
      <c r="C21" s="226"/>
      <c r="D21" s="664" t="s">
        <v>440</v>
      </c>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227"/>
      <c r="BK21" s="229" t="str">
        <f>IF('Contexto Estrat. Ins'!$E$9&lt;&gt;"",'Contexto Estrat. Ins'!$E$8,"")</f>
        <v/>
      </c>
      <c r="BL21" s="229" t="str">
        <f>IF('Contexto Estrat. Ins'!$E$10&lt;&gt;"",'Contexto Estrat. Ins'!$E$8,"")</f>
        <v/>
      </c>
      <c r="BM21" s="229" t="str">
        <f>IF('Contexto Estrat. Ins'!$E$11&lt;&gt;"",'Contexto Estrat. Ins'!$E$8,"")</f>
        <v/>
      </c>
      <c r="BN21" s="229" t="str">
        <f>IF('Contexto Estrat. Ins'!$E$12&lt;&gt;"",'Contexto Estrat. Ins'!$E$8,"")</f>
        <v/>
      </c>
      <c r="BO21" s="229" t="str">
        <f>IF('Contexto Estrat. Ins'!$E$13&lt;&gt;"",'Contexto Estrat. Ins'!$E$8,"")</f>
        <v/>
      </c>
      <c r="BP21" s="229" t="str">
        <f>IF('Contexto Estrat. Ins'!$E$14&lt;&gt;"",'Contexto Estrat. Ins'!$E$8,"")</f>
        <v/>
      </c>
      <c r="BQ21" s="229" t="str">
        <f>IF($D$28='Contexto Estrat. Ins'!$B$9,BK21,IF($D$28='Contexto Estrat. Ins'!$B$10,BL21,IF($D$28='Contexto Estrat. Ins'!$B$11,BM21,IF($D$28='Contexto Estrat. Ins'!$B$12,BN21,IF($D$28='Contexto Estrat. Ins'!$B$13,BO21,IF($D$28='Contexto Estrat. Ins'!$B$14,BP21,""))))))</f>
        <v/>
      </c>
      <c r="BS21" s="229" t="str">
        <f>IF('Contexto Estrat. Ins'!$E$39&lt;&gt;"",'Contexto Estrat. Ins'!$E$38,"")</f>
        <v/>
      </c>
      <c r="BT21" s="229" t="str">
        <f>IF('Contexto Estrat. Ins'!$E$40&lt;&gt;"",'Contexto Estrat. Ins'!$E$38,"")</f>
        <v/>
      </c>
      <c r="BU21" s="229" t="str">
        <f>IF('Contexto Estrat. Ins'!$E$41&lt;&gt;"",'Contexto Estrat. Ins'!$E$38,"")</f>
        <v/>
      </c>
      <c r="BV21" s="229" t="str">
        <f>IF('Contexto Estrat. Ins'!$E$42&lt;&gt;"",'Contexto Estrat. Ins'!$E$38,"")</f>
        <v/>
      </c>
      <c r="BW21" s="229" t="str">
        <f>IF('Contexto Estrat. Ins'!$E$43&lt;&gt;"",'Contexto Estrat. Ins'!$E$38,"")</f>
        <v/>
      </c>
      <c r="BX21" s="229" t="str">
        <f>IF('Contexto Estrat. Ins'!$E$44&lt;&gt;"",'Contexto Estrat. Ins'!$E$38,"")</f>
        <v/>
      </c>
      <c r="BY21" s="229" t="str">
        <f>IF($D$28='Contexto Estrat. Ins'!$B$39,BS21,IF($D$28='Contexto Estrat. Ins'!$B$40,BT21,IF($D$28='Contexto Estrat. Ins'!$B$41,BU21,IF($D$28='Contexto Estrat. Ins'!$B$42,BV21,IF($D$28='Contexto Estrat. Ins'!$B$43,BW21,IF($D$28='Contexto Estrat. Ins'!$B$44,BX21,""))))))</f>
        <v/>
      </c>
      <c r="CA21" s="229" t="str">
        <f>IF('Contexto Estrat. Ins'!$E$19&lt;&gt;"",'Contexto Estrat. Ins'!$E$18,"")</f>
        <v/>
      </c>
      <c r="CB21" s="229" t="str">
        <f>IF('Contexto Estrat. Ins'!$E$20&lt;&gt;"",'Contexto Estrat. Ins'!$E$18,"")</f>
        <v/>
      </c>
      <c r="CC21" s="229" t="str">
        <f>IF('Contexto Estrat. Ins'!$E$21&lt;&gt;"",'Contexto Estrat. Ins'!$E$18,"")</f>
        <v/>
      </c>
      <c r="CD21" s="229" t="str">
        <f>IF('Contexto Estrat. Ins'!$E$22&lt;&gt;"",'Contexto Estrat. Ins'!$E$18,"")</f>
        <v/>
      </c>
      <c r="CE21" s="229" t="str">
        <f>IF('Contexto Estrat. Ins'!$E$23&lt;&gt;"",'Contexto Estrat. Ins'!$E$18,"")</f>
        <v/>
      </c>
      <c r="CF21" s="229" t="str">
        <f>IF('Contexto Estrat. Ins'!$E$24&lt;&gt;"",'Contexto Estrat. Ins'!$E$18,"")</f>
        <v/>
      </c>
      <c r="CG21" s="229" t="str">
        <f>IF($D$28='Contexto Estrat. Ins'!$B$19,CA21,IF($D$28='Contexto Estrat. Ins'!$B$20,CB21,IF($D$28='Contexto Estrat. Ins'!$B$21,CC21,IF($D$28='Contexto Estrat. Ins'!$B$22,CD21,IF($D$28='Contexto Estrat. Ins'!$B$23,CE21,IF($D$28='Contexto Estrat. Ins'!$B$24,CF21,""))))))</f>
        <v/>
      </c>
    </row>
    <row r="22" spans="1:85" s="222" customFormat="1" ht="15" customHeight="1">
      <c r="A22" s="225"/>
      <c r="B22" s="226"/>
      <c r="C22" s="226"/>
      <c r="D22" s="662" t="str">
        <f>IF(AK12=Datos!$A$6,"Explicación de la oportunidad","Explicación del riesgo")</f>
        <v>Explicación del riesgo</v>
      </c>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234"/>
      <c r="AT22" s="263"/>
      <c r="AU22" s="263"/>
      <c r="AV22" s="263"/>
      <c r="AW22" s="263"/>
      <c r="AX22" s="263"/>
      <c r="AY22" s="669" t="str">
        <f>IF(AK12=Datos!$A$6,"Clase de oportunidad","Clase de riesgo")</f>
        <v>Clase de riesgo</v>
      </c>
      <c r="AZ22" s="669"/>
      <c r="BA22" s="669"/>
      <c r="BB22" s="669"/>
      <c r="BC22" s="669"/>
      <c r="BD22" s="669"/>
      <c r="BE22" s="669"/>
      <c r="BF22" s="669"/>
      <c r="BG22" s="227"/>
      <c r="BK22" s="229" t="str">
        <f>IF('Contexto Estrat. Ins'!$F$9&lt;&gt;"",'Contexto Estrat. Ins'!$F$8,"")</f>
        <v/>
      </c>
      <c r="BL22" s="229" t="str">
        <f>IF('Contexto Estrat. Ins'!$F$10&lt;&gt;"",'Contexto Estrat. Ins'!$F$8,"")</f>
        <v/>
      </c>
      <c r="BM22" s="229" t="str">
        <f>IF('Contexto Estrat. Ins'!$F$11&lt;&gt;"",'Contexto Estrat. Ins'!$F$8,"")</f>
        <v/>
      </c>
      <c r="BN22" s="229" t="str">
        <f>IF('Contexto Estrat. Ins'!$F$12&lt;&gt;"",'Contexto Estrat. Ins'!$F$8,"")</f>
        <v/>
      </c>
      <c r="BO22" s="229" t="str">
        <f>IF('Contexto Estrat. Ins'!$F$13&lt;&gt;"",'Contexto Estrat. Ins'!$F$8,"")</f>
        <v/>
      </c>
      <c r="BP22" s="229" t="str">
        <f>IF('Contexto Estrat. Ins'!$F$14&lt;&gt;"",'Contexto Estrat. Ins'!$F$8,"")</f>
        <v/>
      </c>
      <c r="BQ22" s="229" t="str">
        <f>IF($D$28='Contexto Estrat. Ins'!$B$9,BK22,IF($D$28='Contexto Estrat. Ins'!$B$10,BL22,IF($D$28='Contexto Estrat. Ins'!$B$11,BM22,IF($D$28='Contexto Estrat. Ins'!$B$12,BN22,IF($D$28='Contexto Estrat. Ins'!$B$13,BO22,IF($D$28='Contexto Estrat. Ins'!$B$14,BP22,""))))))</f>
        <v/>
      </c>
      <c r="BS22" s="229" t="str">
        <f>IF('Contexto Estrat. Ins'!$F$39&lt;&gt;"",'Contexto Estrat. Ins'!$F$38,"")</f>
        <v/>
      </c>
      <c r="BT22" s="229" t="str">
        <f>IF('Contexto Estrat. Ins'!$F$40&lt;&gt;"",'Contexto Estrat. Ins'!$F$38,"")</f>
        <v/>
      </c>
      <c r="BU22" s="229" t="str">
        <f>IF('Contexto Estrat. Ins'!$F$41&lt;&gt;"",'Contexto Estrat. Ins'!$F$38,"")</f>
        <v/>
      </c>
      <c r="BV22" s="229" t="str">
        <f>IF('Contexto Estrat. Ins'!$F$42&lt;&gt;"",'Contexto Estrat. Ins'!$F$38,"")</f>
        <v/>
      </c>
      <c r="BW22" s="229" t="str">
        <f>IF('Contexto Estrat. Ins'!$F$43&lt;&gt;"",'Contexto Estrat. Ins'!$F$38,"")</f>
        <v/>
      </c>
      <c r="BX22" s="229" t="str">
        <f>IF('Contexto Estrat. Ins'!$F$44&lt;&gt;"",'Contexto Estrat. Ins'!$F$38,"")</f>
        <v/>
      </c>
      <c r="BY22" s="229" t="str">
        <f>IF($D$28='Contexto Estrat. Ins'!$B$39,BS22,IF($D$28='Contexto Estrat. Ins'!$B$40,BT22,IF($D$28='Contexto Estrat. Ins'!$B$41,BU22,IF($D$28='Contexto Estrat. Ins'!$B$42,BV22,IF($D$28='Contexto Estrat. Ins'!$B$43,BW22,IF($D$28='Contexto Estrat. Ins'!$B$44,BX22,""))))))</f>
        <v/>
      </c>
      <c r="CA22" s="229" t="str">
        <f>IF('Contexto Estrat. Ins'!$F$19&lt;&gt;"",'Contexto Estrat. Ins'!$F$18,"")</f>
        <v/>
      </c>
      <c r="CB22" s="229" t="str">
        <f>IF('Contexto Estrat. Ins'!$F$20&lt;&gt;"",'Contexto Estrat. Ins'!$F$18,"")</f>
        <v/>
      </c>
      <c r="CC22" s="229" t="str">
        <f>IF('Contexto Estrat. Ins'!$F$21&lt;&gt;"",'Contexto Estrat. Ins'!$F$18,"")</f>
        <v/>
      </c>
      <c r="CD22" s="229" t="str">
        <f>IF('Contexto Estrat. Ins'!$F$22&lt;&gt;"",'Contexto Estrat. Ins'!$F$18,"")</f>
        <v/>
      </c>
      <c r="CE22" s="229" t="str">
        <f>IF('Contexto Estrat. Ins'!$F$23&lt;&gt;"",'Contexto Estrat. Ins'!$F$18,"")</f>
        <v/>
      </c>
      <c r="CF22" s="229" t="str">
        <f>IF('Contexto Estrat. Ins'!$F$24&lt;&gt;"",'Contexto Estrat. Ins'!$F$18,"")</f>
        <v/>
      </c>
      <c r="CG22" s="229" t="str">
        <f>IF($D$28='Contexto Estrat. Ins'!$B$19,CA22,IF($D$28='Contexto Estrat. Ins'!$B$20,CB22,IF($D$28='Contexto Estrat. Ins'!$B$21,CC22,IF($D$28='Contexto Estrat. Ins'!$B$22,CD22,IF($D$28='Contexto Estrat. Ins'!$B$23,CE22,IF($D$28='Contexto Estrat. Ins'!$B$24,CF22,""))))))</f>
        <v/>
      </c>
    </row>
    <row r="23" spans="1:85" s="222" customFormat="1" ht="31.15" customHeight="1">
      <c r="A23" s="225"/>
      <c r="B23" s="226"/>
      <c r="C23" s="226"/>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266"/>
      <c r="AX23" s="266"/>
      <c r="AY23" s="671" t="s">
        <v>148</v>
      </c>
      <c r="AZ23" s="671"/>
      <c r="BA23" s="671"/>
      <c r="BB23" s="671"/>
      <c r="BC23" s="671"/>
      <c r="BD23" s="671"/>
      <c r="BE23" s="671"/>
      <c r="BF23" s="671"/>
      <c r="BG23" s="227"/>
      <c r="BK23" s="229" t="str">
        <f>IF('Contexto Estrat. Ins'!$G$9&lt;&gt;"",'Contexto Estrat. Ins'!$G$8,"")</f>
        <v/>
      </c>
      <c r="BL23" s="229" t="str">
        <f>IF('Contexto Estrat. Ins'!$G$10&lt;&gt;"",'Contexto Estrat. Ins'!$G$8,"")</f>
        <v/>
      </c>
      <c r="BM23" s="229" t="str">
        <f>IF('Contexto Estrat. Ins'!$G$11&lt;&gt;"",'Contexto Estrat. Ins'!$G$8,"")</f>
        <v/>
      </c>
      <c r="BN23" s="229" t="str">
        <f>IF('Contexto Estrat. Ins'!$G$12&lt;&gt;"",'Contexto Estrat. Ins'!$G$8,"")</f>
        <v/>
      </c>
      <c r="BO23" s="229" t="str">
        <f>IF('Contexto Estrat. Ins'!$G$13&lt;&gt;"",'Contexto Estrat. Ins'!$G$8,"")</f>
        <v/>
      </c>
      <c r="BP23" s="229" t="str">
        <f>IF('Contexto Estrat. Ins'!$G$14&lt;&gt;"",'Contexto Estrat. Ins'!$G$8,"")</f>
        <v/>
      </c>
      <c r="BQ23" s="229" t="str">
        <f>IF($D$28='Contexto Estrat. Ins'!$B$9,BK23,IF($D$28='Contexto Estrat. Ins'!$B$10,BL23,IF($D$28='Contexto Estrat. Ins'!$B$11,BM23,IF($D$28='Contexto Estrat. Ins'!$B$12,BN23,IF($D$28='Contexto Estrat. Ins'!$B$13,BO23,IF($D$28='Contexto Estrat. Ins'!$B$14,BP23,""))))))</f>
        <v/>
      </c>
      <c r="BS23" s="229" t="str">
        <f>IF('Contexto Estrat. Ins'!$G$39&lt;&gt;"",'Contexto Estrat. Ins'!$G$38,"")</f>
        <v/>
      </c>
      <c r="BT23" s="229" t="str">
        <f>IF('Contexto Estrat. Ins'!$G$40&lt;&gt;"",'Contexto Estrat. Ins'!$G$38,"")</f>
        <v/>
      </c>
      <c r="BU23" s="229" t="str">
        <f>IF('Contexto Estrat. Ins'!$G$41&lt;&gt;"",'Contexto Estrat. Ins'!$G$38,"")</f>
        <v/>
      </c>
      <c r="BV23" s="229" t="str">
        <f>IF('Contexto Estrat. Ins'!$G$42&lt;&gt;"",'Contexto Estrat. Ins'!$G$38,"")</f>
        <v/>
      </c>
      <c r="BW23" s="229" t="str">
        <f>IF('Contexto Estrat. Ins'!$G$43&lt;&gt;"",'Contexto Estrat. Ins'!$G$38,"")</f>
        <v/>
      </c>
      <c r="BX23" s="229" t="str">
        <f>IF('Contexto Estrat. Ins'!$G$44&lt;&gt;"",'Contexto Estrat. Ins'!$G$38,"")</f>
        <v/>
      </c>
      <c r="BY23" s="229" t="str">
        <f>IF($D$28='Contexto Estrat. Ins'!$B$39,BS23,IF($D$28='Contexto Estrat. Ins'!$B$40,BT23,IF($D$28='Contexto Estrat. Ins'!$B$41,BU23,IF($D$28='Contexto Estrat. Ins'!$B$42,BV23,IF($D$28='Contexto Estrat. Ins'!$B$43,BW23,IF($D$28='Contexto Estrat. Ins'!$B$44,BX23,""))))))</f>
        <v/>
      </c>
      <c r="CA23" s="229" t="str">
        <f>IF('Contexto Estrat. Ins'!$G$19&lt;&gt;"",'Contexto Estrat. Ins'!$G$18,"")</f>
        <v/>
      </c>
      <c r="CB23" s="229" t="str">
        <f>IF('Contexto Estrat. Ins'!$G$20&lt;&gt;"",'Contexto Estrat. Ins'!$G$18,"")</f>
        <v/>
      </c>
      <c r="CC23" s="229" t="str">
        <f>IF('Contexto Estrat. Ins'!$G$21&lt;&gt;"",'Contexto Estrat. Ins'!$G$18,"")</f>
        <v/>
      </c>
      <c r="CD23" s="229" t="str">
        <f>IF('Contexto Estrat. Ins'!$G$22&lt;&gt;"",'Contexto Estrat. Ins'!$G$18,"")</f>
        <v/>
      </c>
      <c r="CE23" s="229" t="str">
        <f>IF('Contexto Estrat. Ins'!$G$23&lt;&gt;"",'Contexto Estrat. Ins'!$G$18,"")</f>
        <v/>
      </c>
      <c r="CF23" s="229" t="str">
        <f>IF('Contexto Estrat. Ins'!$G$24&lt;&gt;"",'Contexto Estrat. Ins'!$G$18,"")</f>
        <v/>
      </c>
      <c r="CG23" s="229" t="str">
        <f>IF($D$28='Contexto Estrat. Ins'!$B$19,CA23,IF($D$28='Contexto Estrat. Ins'!$B$20,CB23,IF($D$28='Contexto Estrat. Ins'!$B$21,CC23,IF($D$28='Contexto Estrat. Ins'!$B$22,CD23,IF($D$28='Contexto Estrat. Ins'!$B$23,CE23,IF($D$28='Contexto Estrat. Ins'!$B$24,CF23,""))))))</f>
        <v/>
      </c>
    </row>
    <row r="24" spans="1:85" s="278" customFormat="1" ht="31.15" customHeight="1">
      <c r="A24" s="272"/>
      <c r="B24" s="273"/>
      <c r="C24" s="273"/>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5"/>
      <c r="AX24" s="275"/>
      <c r="AY24" s="276"/>
      <c r="AZ24" s="276"/>
      <c r="BA24" s="276"/>
      <c r="BB24" s="276"/>
      <c r="BC24" s="276"/>
      <c r="BD24" s="276"/>
      <c r="BE24" s="276"/>
      <c r="BF24" s="276"/>
      <c r="BG24" s="277"/>
      <c r="BK24" s="279"/>
      <c r="BL24" s="279"/>
      <c r="BM24" s="279"/>
      <c r="BN24" s="279"/>
      <c r="BO24" s="279"/>
      <c r="BP24" s="279"/>
      <c r="BQ24" s="279"/>
      <c r="BS24" s="279"/>
      <c r="BT24" s="279"/>
      <c r="BU24" s="279"/>
      <c r="BV24" s="279"/>
      <c r="BW24" s="279"/>
      <c r="BX24" s="279"/>
      <c r="BY24" s="279"/>
      <c r="CA24" s="279"/>
      <c r="CB24" s="279"/>
      <c r="CC24" s="279"/>
      <c r="CD24" s="279"/>
      <c r="CE24" s="279"/>
      <c r="CF24" s="279"/>
      <c r="CG24" s="279"/>
    </row>
    <row r="25" spans="1:85" s="222" customFormat="1" ht="31.15" customHeight="1">
      <c r="A25" s="225"/>
      <c r="B25" s="226"/>
      <c r="C25" s="273"/>
      <c r="D25" s="674" t="s">
        <v>435</v>
      </c>
      <c r="E25" s="675"/>
      <c r="F25" s="675"/>
      <c r="G25" s="675"/>
      <c r="H25" s="675"/>
      <c r="I25" s="675"/>
      <c r="J25" s="675"/>
      <c r="K25" s="675"/>
      <c r="L25" s="675"/>
      <c r="M25" s="675"/>
      <c r="N25" s="675"/>
      <c r="O25" s="675"/>
      <c r="P25" s="280" t="s">
        <v>436</v>
      </c>
      <c r="Q25" s="281"/>
      <c r="R25" s="676" t="s">
        <v>437</v>
      </c>
      <c r="S25" s="676"/>
      <c r="T25" s="281"/>
      <c r="U25" s="282"/>
      <c r="V25" s="274"/>
      <c r="W25" s="674" t="s">
        <v>438</v>
      </c>
      <c r="X25" s="675"/>
      <c r="Y25" s="675"/>
      <c r="Z25" s="675"/>
      <c r="AA25" s="675"/>
      <c r="AB25" s="675"/>
      <c r="AC25" s="675"/>
      <c r="AD25" s="271" t="s">
        <v>436</v>
      </c>
      <c r="AE25" s="281"/>
      <c r="AF25" s="271" t="s">
        <v>437</v>
      </c>
      <c r="AG25" s="282"/>
      <c r="AH25" s="234"/>
      <c r="AI25" s="674" t="s">
        <v>439</v>
      </c>
      <c r="AJ25" s="675"/>
      <c r="AK25" s="675"/>
      <c r="AL25" s="675"/>
      <c r="AM25" s="675"/>
      <c r="AN25" s="675"/>
      <c r="AO25" s="675"/>
      <c r="AP25" s="675"/>
      <c r="AQ25" s="675"/>
      <c r="AR25" s="675"/>
      <c r="AS25" s="271" t="s">
        <v>436</v>
      </c>
      <c r="AT25" s="281"/>
      <c r="AU25" s="677" t="s">
        <v>437</v>
      </c>
      <c r="AV25" s="677"/>
      <c r="AW25" s="283"/>
      <c r="AX25" s="284"/>
      <c r="AY25" s="276"/>
      <c r="AZ25" s="276"/>
      <c r="BA25" s="276"/>
      <c r="BB25" s="276"/>
      <c r="BC25" s="276"/>
      <c r="BD25" s="276"/>
      <c r="BE25" s="276"/>
      <c r="BF25" s="276"/>
      <c r="BG25" s="227"/>
      <c r="BK25" s="229"/>
      <c r="BL25" s="229"/>
      <c r="BM25" s="229"/>
      <c r="BN25" s="229"/>
      <c r="BO25" s="229"/>
      <c r="BP25" s="229"/>
      <c r="BQ25" s="229"/>
      <c r="BS25" s="229"/>
      <c r="BT25" s="229"/>
      <c r="BU25" s="229"/>
      <c r="BV25" s="229"/>
      <c r="BW25" s="229"/>
      <c r="BX25" s="229"/>
      <c r="BY25" s="229"/>
      <c r="CA25" s="229"/>
      <c r="CB25" s="229"/>
      <c r="CC25" s="229"/>
      <c r="CD25" s="229"/>
      <c r="CE25" s="229"/>
      <c r="CF25" s="229"/>
      <c r="CG25" s="229"/>
    </row>
    <row r="26" spans="1:85" s="222" customFormat="1" ht="15.6" customHeight="1">
      <c r="A26" s="225"/>
      <c r="B26" s="226"/>
      <c r="C26" s="226"/>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3"/>
      <c r="AT26" s="236"/>
      <c r="AU26" s="236"/>
      <c r="AV26" s="236"/>
      <c r="AW26" s="236"/>
      <c r="AX26" s="236"/>
      <c r="AY26" s="236"/>
      <c r="AZ26" s="236"/>
      <c r="BA26" s="236"/>
      <c r="BB26" s="236"/>
      <c r="BC26" s="226"/>
      <c r="BD26" s="226"/>
      <c r="BE26" s="226"/>
      <c r="BF26" s="226"/>
      <c r="BG26" s="227"/>
      <c r="BK26" s="229" t="str">
        <f>IF('Contexto Estrat. Ins'!$H$9&lt;&gt;"",'Contexto Estrat. Ins'!$H$8,"")</f>
        <v/>
      </c>
      <c r="BL26" s="229" t="str">
        <f>IF('Contexto Estrat. Ins'!$H$10&lt;&gt;"",'Contexto Estrat. Ins'!$H$8,"")</f>
        <v/>
      </c>
      <c r="BM26" s="229" t="str">
        <f>IF('Contexto Estrat. Ins'!$H$11&lt;&gt;"",'Contexto Estrat. Ins'!$H$8,"")</f>
        <v/>
      </c>
      <c r="BN26" s="229" t="str">
        <f>IF('Contexto Estrat. Ins'!$H$12&lt;&gt;"",'Contexto Estrat. Ins'!$H$8,"")</f>
        <v/>
      </c>
      <c r="BO26" s="229" t="str">
        <f>IF('Contexto Estrat. Ins'!$H$13&lt;&gt;"",'Contexto Estrat. Ins'!$H$8,"")</f>
        <v/>
      </c>
      <c r="BP26" s="229" t="str">
        <f>IF('Contexto Estrat. Ins'!$H$14&lt;&gt;"",'Contexto Estrat. Ins'!$H$8,"")</f>
        <v/>
      </c>
      <c r="BQ26" s="229" t="str">
        <f>IF($D$28='Contexto Estrat. Ins'!$B$9,BK26,IF($D$28='Contexto Estrat. Ins'!$B$10,BL26,IF($D$28='Contexto Estrat. Ins'!$B$11,BM26,IF($D$28='Contexto Estrat. Ins'!$B$12,BN26,IF($D$28='Contexto Estrat. Ins'!$B$13,BO26,IF($D$28='Contexto Estrat. Ins'!$B$14,BP26,""))))))</f>
        <v/>
      </c>
      <c r="BS26" s="229" t="str">
        <f>IF('Contexto Estrat. Ins'!$H$39&lt;&gt;"",'Contexto Estrat. Ins'!$H$38,"")</f>
        <v/>
      </c>
      <c r="BT26" s="229" t="str">
        <f>IF('Contexto Estrat. Ins'!$H$40&lt;&gt;"",'Contexto Estrat. Ins'!$H$38,"")</f>
        <v/>
      </c>
      <c r="BU26" s="229" t="str">
        <f>IF('Contexto Estrat. Ins'!$H$41&lt;&gt;"",'Contexto Estrat. Ins'!$H$38,"")</f>
        <v/>
      </c>
      <c r="BV26" s="229" t="str">
        <f>IF('Contexto Estrat. Ins'!$H$42&lt;&gt;"",'Contexto Estrat. Ins'!$H$38,"")</f>
        <v/>
      </c>
      <c r="BW26" s="229" t="str">
        <f>IF('Contexto Estrat. Ins'!$H$43&lt;&gt;"",'Contexto Estrat. Ins'!$H$38,"")</f>
        <v/>
      </c>
      <c r="BX26" s="229" t="str">
        <f>IF('Contexto Estrat. Ins'!$H$44&lt;&gt;"",'Contexto Estrat. Ins'!$H$38,"")</f>
        <v/>
      </c>
      <c r="BY26" s="229" t="str">
        <f>IF($D$28='Contexto Estrat. Ins'!$B$39,BS26,IF($D$28='Contexto Estrat. Ins'!$B$40,BT26,IF($D$28='Contexto Estrat. Ins'!$B$41,BU26,IF($D$28='Contexto Estrat. Ins'!$B$42,BV26,IF($D$28='Contexto Estrat. Ins'!$B$43,BW26,IF($D$28='Contexto Estrat. Ins'!$B$44,BX26,""))))))</f>
        <v/>
      </c>
      <c r="CA26" s="229" t="str">
        <f>IF('Contexto Estrat. Ins'!$H$19&lt;&gt;"",'Contexto Estrat. Ins'!$H$18,"")</f>
        <v/>
      </c>
      <c r="CB26" s="229" t="str">
        <f>IF('Contexto Estrat. Ins'!$H$20&lt;&gt;"",'Contexto Estrat. Ins'!$H$18,"")</f>
        <v/>
      </c>
      <c r="CC26" s="229" t="str">
        <f>IF('Contexto Estrat. Ins'!$H$21&lt;&gt;"",'Contexto Estrat. Ins'!$H$18,"")</f>
        <v/>
      </c>
      <c r="CD26" s="229" t="str">
        <f>IF('Contexto Estrat. Ins'!$H$22&lt;&gt;"",'Contexto Estrat. Ins'!$H$18,"")</f>
        <v/>
      </c>
      <c r="CE26" s="229" t="str">
        <f>IF('Contexto Estrat. Ins'!$H$23&lt;&gt;"",'Contexto Estrat. Ins'!$H$18,"")</f>
        <v/>
      </c>
      <c r="CF26" s="229" t="str">
        <f>IF('Contexto Estrat. Ins'!$H$24&lt;&gt;"",'Contexto Estrat. Ins'!$H$18,"")</f>
        <v/>
      </c>
      <c r="CG26" s="229" t="str">
        <f>IF($D$28='Contexto Estrat. Ins'!$B$19,CA26,IF($D$28='Contexto Estrat. Ins'!$B$20,CB26,IF($D$28='Contexto Estrat. Ins'!$B$21,CC26,IF($D$28='Contexto Estrat. Ins'!$B$22,CD26,IF($D$28='Contexto Estrat. Ins'!$B$23,CE26,IF($D$28='Contexto Estrat. Ins'!$B$24,CF26,""))))))</f>
        <v/>
      </c>
    </row>
    <row r="27" spans="1:85" s="222" customFormat="1" ht="34.9" customHeight="1">
      <c r="A27" s="225"/>
      <c r="B27" s="226"/>
      <c r="C27" s="226"/>
      <c r="D27" s="672" t="str">
        <f>IF(OR(AK12=Datos!A2,AK12=Datos!A4,AK12=Datos!A5),"Seleccione los Trámites y OPA's posiblemente afectados",IF(AK12=Datos!A3,"Seleccione los Objetivos Estratégicos posiblemente afectados, inciando por el directamente relacionado",IF(AK12=Datos!A6,"Seleccione los Objetivos Estratégicos posiblemente favorecidos, iniciando por el directamente relacionado","")))</f>
        <v>Seleccione los Objetivos Estratégicos posiblemente afectados, inciando por el directamente relacionado</v>
      </c>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234"/>
      <c r="AD27" s="460" t="str">
        <f>IF(OR(AK12=Datos!A2,AK12=Datos!A3,AK12=Datos!A4,AK12=Datos!A5),"Seleccione o mencione otros procesos del SIG posiblemente afectados",IF(AK12=Datos!A6,"Seleccione o mencione otros procesos del SIG posiblemente favorecidos",""))</f>
        <v>Seleccione o mencione otros procesos del SIG posiblemente afectados</v>
      </c>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227"/>
      <c r="BK27" s="229" t="str">
        <f>IF('Contexto Estrat. Ins'!$I$9&lt;&gt;"",'Contexto Estrat. Ins'!$I$8,"")</f>
        <v/>
      </c>
      <c r="BL27" s="229" t="str">
        <f>IF('Contexto Estrat. Ins'!$I$10&lt;&gt;"",'Contexto Estrat. Ins'!$I$8,"")</f>
        <v/>
      </c>
      <c r="BM27" s="229" t="str">
        <f>IF('Contexto Estrat. Ins'!$I$11&lt;&gt;"",'Contexto Estrat. Ins'!$I$8,"")</f>
        <v/>
      </c>
      <c r="BN27" s="229" t="str">
        <f>IF('Contexto Estrat. Ins'!$I$12&lt;&gt;"",'Contexto Estrat. Ins'!$I$8,"")</f>
        <v/>
      </c>
      <c r="BO27" s="229" t="str">
        <f>IF('Contexto Estrat. Ins'!$I$13&lt;&gt;"",'Contexto Estrat. Ins'!$I$8,"")</f>
        <v/>
      </c>
      <c r="BP27" s="229" t="str">
        <f>IF('Contexto Estrat. Ins'!$I$14&lt;&gt;"",'Contexto Estrat. Ins'!$I$8,"")</f>
        <v/>
      </c>
      <c r="BQ27" s="229" t="str">
        <f>IF($D$28='Contexto Estrat. Ins'!$B$9,BK27,IF($D$28='Contexto Estrat. Ins'!$B$10,BL27,IF($D$28='Contexto Estrat. Ins'!$B$11,BM27,IF($D$28='Contexto Estrat. Ins'!$B$12,BN27,IF($D$28='Contexto Estrat. Ins'!$B$13,BO27,IF($D$28='Contexto Estrat. Ins'!$B$14,BP27,""))))))</f>
        <v/>
      </c>
      <c r="BS27" s="229" t="str">
        <f>IF('Contexto Estrat. Ins'!$I$39&lt;&gt;"",'Contexto Estrat. Ins'!$I$38,"")</f>
        <v/>
      </c>
      <c r="BT27" s="229" t="str">
        <f>IF('Contexto Estrat. Ins'!$I$40&lt;&gt;"",'Contexto Estrat. Ins'!$I$38,"")</f>
        <v/>
      </c>
      <c r="BU27" s="229" t="str">
        <f>IF('Contexto Estrat. Ins'!$I$41&lt;&gt;"",'Contexto Estrat. Ins'!$I$38,"")</f>
        <v/>
      </c>
      <c r="BV27" s="229" t="str">
        <f>IF('Contexto Estrat. Ins'!$I$42&lt;&gt;"",'Contexto Estrat. Ins'!$I$38,"")</f>
        <v/>
      </c>
      <c r="BW27" s="229" t="str">
        <f>IF('Contexto Estrat. Ins'!$I$43&lt;&gt;"",'Contexto Estrat. Ins'!$I$38,"")</f>
        <v/>
      </c>
      <c r="BX27" s="229" t="str">
        <f>IF('Contexto Estrat. Ins'!$I$44&lt;&gt;"",'Contexto Estrat. Ins'!$I$38,"")</f>
        <v/>
      </c>
      <c r="BY27" s="229" t="str">
        <f>IF($D$28='Contexto Estrat. Ins'!$B$39,BS27,IF($D$28='Contexto Estrat. Ins'!$B$40,BT27,IF($D$28='Contexto Estrat. Ins'!$B$41,BU27,IF($D$28='Contexto Estrat. Ins'!$B$42,BV27,IF($D$28='Contexto Estrat. Ins'!$B$43,BW27,IF($D$28='Contexto Estrat. Ins'!$B$44,BX27,""))))))</f>
        <v/>
      </c>
      <c r="CA27" s="229" t="str">
        <f>IF('Contexto Estrat. Ins'!$I$19&lt;&gt;"",'Contexto Estrat. Ins'!$I$18,"")</f>
        <v/>
      </c>
      <c r="CB27" s="229" t="str">
        <f>IF('Contexto Estrat. Ins'!$I$20&lt;&gt;"",'Contexto Estrat. Ins'!$I$18,"")</f>
        <v/>
      </c>
      <c r="CC27" s="229" t="str">
        <f>IF('Contexto Estrat. Ins'!$I$21&lt;&gt;"",'Contexto Estrat. Ins'!$I$18,"")</f>
        <v/>
      </c>
      <c r="CD27" s="229" t="str">
        <f>IF('Contexto Estrat. Ins'!$I$22&lt;&gt;"",'Contexto Estrat. Ins'!$I$18,"")</f>
        <v/>
      </c>
      <c r="CE27" s="229" t="str">
        <f>IF('Contexto Estrat. Ins'!$I$23&lt;&gt;"",'Contexto Estrat. Ins'!$I$18,"")</f>
        <v/>
      </c>
      <c r="CF27" s="229" t="str">
        <f>IF('Contexto Estrat. Ins'!$I$24&lt;&gt;"",'Contexto Estrat. Ins'!$I$18,"")</f>
        <v/>
      </c>
      <c r="CG27" s="229" t="str">
        <f>IF($D$28='Contexto Estrat. Ins'!$B$19,CA27,IF($D$28='Contexto Estrat. Ins'!$B$20,CB27,IF($D$28='Contexto Estrat. Ins'!$B$21,CC27,IF($D$28='Contexto Estrat. Ins'!$B$22,CD27,IF($D$28='Contexto Estrat. Ins'!$B$23,CE27,IF($D$28='Contexto Estrat. Ins'!$B$24,CF27,""))))))</f>
        <v/>
      </c>
    </row>
    <row r="28" spans="1:85" s="222" customFormat="1" ht="31.15" customHeight="1">
      <c r="A28" s="225"/>
      <c r="B28" s="226"/>
      <c r="C28" s="226"/>
      <c r="D28" s="665"/>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7"/>
      <c r="AC28" s="237"/>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8"/>
      <c r="BB28" s="668"/>
      <c r="BC28" s="668"/>
      <c r="BD28" s="668"/>
      <c r="BE28" s="668"/>
      <c r="BF28" s="668"/>
      <c r="BG28" s="227"/>
      <c r="BK28" s="229" t="str">
        <f>IF('Contexto Estrat. Ins'!$J$9&lt;&gt;"",'Contexto Estrat. Ins'!$J$8,"")</f>
        <v/>
      </c>
      <c r="BL28" s="229" t="str">
        <f>IF('Contexto Estrat. Ins'!$J$10&lt;&gt;"",'Contexto Estrat. Ins'!$J$8,"")</f>
        <v/>
      </c>
      <c r="BM28" s="229" t="str">
        <f>IF('Contexto Estrat. Ins'!$J$11&lt;&gt;"",'Contexto Estrat. Ins'!$J$8,"")</f>
        <v/>
      </c>
      <c r="BN28" s="229" t="str">
        <f>IF('Contexto Estrat. Ins'!$J$12&lt;&gt;"",'Contexto Estrat. Ins'!$J$8,"")</f>
        <v/>
      </c>
      <c r="BO28" s="229" t="str">
        <f>IF('Contexto Estrat. Ins'!$J$13&lt;&gt;"",'Contexto Estrat. Ins'!$J$8,"")</f>
        <v/>
      </c>
      <c r="BP28" s="229" t="str">
        <f>IF('Contexto Estrat. Ins'!$J$14&lt;&gt;"",'Contexto Estrat. Ins'!$J$8,"")</f>
        <v/>
      </c>
      <c r="BQ28" s="229" t="str">
        <f>IF($D$28='Contexto Estrat. Ins'!$B$9,BK28,IF($D$28='Contexto Estrat. Ins'!$B$10,BL28,IF($D$28='Contexto Estrat. Ins'!$B$11,BM28,IF($D$28='Contexto Estrat. Ins'!$B$12,BN28,IF($D$28='Contexto Estrat. Ins'!$B$13,BO28,IF($D$28='Contexto Estrat. Ins'!$B$14,BP28,""))))))</f>
        <v/>
      </c>
      <c r="BS28" s="229" t="str">
        <f>IF('Contexto Estrat. Ins'!$J$39&lt;&gt;"",'Contexto Estrat. Ins'!$J$38,"")</f>
        <v/>
      </c>
      <c r="BT28" s="229" t="str">
        <f>IF('Contexto Estrat. Ins'!$J$40&lt;&gt;"",'Contexto Estrat. Ins'!$J$38,"")</f>
        <v/>
      </c>
      <c r="BU28" s="229" t="str">
        <f>IF('Contexto Estrat. Ins'!$J$41&lt;&gt;"",'Contexto Estrat. Ins'!$J$38,"")</f>
        <v/>
      </c>
      <c r="BV28" s="229" t="str">
        <f>IF('Contexto Estrat. Ins'!$J$42&lt;&gt;"",'Contexto Estrat. Ins'!$J$38,"")</f>
        <v/>
      </c>
      <c r="BW28" s="229" t="str">
        <f>IF('Contexto Estrat. Ins'!$J$43&lt;&gt;"",'Contexto Estrat. Ins'!$J$38,"")</f>
        <v/>
      </c>
      <c r="BX28" s="229" t="str">
        <f>IF('Contexto Estrat. Ins'!$J$44&lt;&gt;"",'Contexto Estrat. Ins'!$J$38,"")</f>
        <v/>
      </c>
      <c r="BY28" s="229" t="str">
        <f>IF($D$28='Contexto Estrat. Ins'!$B$39,BS28,IF($D$28='Contexto Estrat. Ins'!$B$40,BT28,IF($D$28='Contexto Estrat. Ins'!$B$41,BU28,IF($D$28='Contexto Estrat. Ins'!$B$42,BV28,IF($D$28='Contexto Estrat. Ins'!$B$43,BW28,IF($D$28='Contexto Estrat. Ins'!$B$44,BX28,""))))))</f>
        <v/>
      </c>
      <c r="CA28" s="229" t="str">
        <f>IF('Contexto Estrat. Ins'!$J$19&lt;&gt;"",'Contexto Estrat. Ins'!$J$18,"")</f>
        <v/>
      </c>
      <c r="CB28" s="229" t="str">
        <f>IF('Contexto Estrat. Ins'!$J$20&lt;&gt;"",'Contexto Estrat. Ins'!$J$18,"")</f>
        <v/>
      </c>
      <c r="CC28" s="229" t="str">
        <f>IF('Contexto Estrat. Ins'!$J$21&lt;&gt;"",'Contexto Estrat. Ins'!$J$18,"")</f>
        <v/>
      </c>
      <c r="CD28" s="229" t="str">
        <f>IF('Contexto Estrat. Ins'!$J$22&lt;&gt;"",'Contexto Estrat. Ins'!$J$18,"")</f>
        <v/>
      </c>
      <c r="CE28" s="229" t="str">
        <f>IF('Contexto Estrat. Ins'!$J$23&lt;&gt;"",'Contexto Estrat. Ins'!$J$18,"")</f>
        <v/>
      </c>
      <c r="CF28" s="229" t="str">
        <f>IF('Contexto Estrat. Ins'!$J$24&lt;&gt;"",'Contexto Estrat. Ins'!$J$18,"")</f>
        <v/>
      </c>
      <c r="CG28" s="229" t="str">
        <f>IF($D$28='Contexto Estrat. Ins'!$B$19,CA28,IF($D$28='Contexto Estrat. Ins'!$B$20,CB28,IF($D$28='Contexto Estrat. Ins'!$B$21,CC28,IF($D$28='Contexto Estrat. Ins'!$B$22,CD28,IF($D$28='Contexto Estrat. Ins'!$B$23,CE28,IF($D$28='Contexto Estrat. Ins'!$B$24,CF28,""))))))</f>
        <v/>
      </c>
    </row>
    <row r="29" spans="1:85" s="222" customFormat="1" ht="31.15" customHeight="1">
      <c r="A29" s="225"/>
      <c r="B29" s="226"/>
      <c r="C29" s="226"/>
      <c r="D29" s="665"/>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7"/>
      <c r="AC29" s="237"/>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c r="BA29" s="668"/>
      <c r="BB29" s="668"/>
      <c r="BC29" s="668"/>
      <c r="BD29" s="668"/>
      <c r="BE29" s="668"/>
      <c r="BF29" s="668"/>
      <c r="BG29" s="227"/>
      <c r="BK29" s="229" t="str">
        <f>IF('Contexto Estrat. Ins'!$K$9&lt;&gt;"",'Contexto Estrat. Ins'!$K$8,"")</f>
        <v/>
      </c>
      <c r="BL29" s="229" t="str">
        <f>IF('Contexto Estrat. Ins'!$K$10&lt;&gt;"",'Contexto Estrat. Ins'!$K$8,"")</f>
        <v/>
      </c>
      <c r="BM29" s="229" t="str">
        <f>IF('Contexto Estrat. Ins'!$K$11&lt;&gt;"",'Contexto Estrat. Ins'!$K$8,"")</f>
        <v/>
      </c>
      <c r="BN29" s="229" t="str">
        <f>IF('Contexto Estrat. Ins'!$K$12&lt;&gt;"",'Contexto Estrat. Ins'!$K$8,"")</f>
        <v/>
      </c>
      <c r="BO29" s="229" t="str">
        <f>IF('Contexto Estrat. Ins'!$K$13&lt;&gt;"",'Contexto Estrat. Ins'!$K$8,"")</f>
        <v/>
      </c>
      <c r="BP29" s="229" t="str">
        <f>IF('Contexto Estrat. Ins'!$K$14&lt;&gt;"",'Contexto Estrat. Ins'!$K$8,"")</f>
        <v/>
      </c>
      <c r="BQ29" s="229" t="str">
        <f>IF($D$28='Contexto Estrat. Ins'!$B$9,BK29,IF($D$28='Contexto Estrat. Ins'!$B$10,BL29,IF($D$28='Contexto Estrat. Ins'!$B$11,BM29,IF($D$28='Contexto Estrat. Ins'!$B$12,BN29,IF($D$28='Contexto Estrat. Ins'!$B$13,BO29,IF($D$28='Contexto Estrat. Ins'!$B$14,BP29,""))))))</f>
        <v/>
      </c>
      <c r="BS29" s="229" t="str">
        <f>IF('Contexto Estrat. Ins'!$K$39&lt;&gt;"",'Contexto Estrat. Ins'!$K$38,"")</f>
        <v/>
      </c>
      <c r="BT29" s="229" t="str">
        <f>IF('Contexto Estrat. Ins'!$K$40&lt;&gt;"",'Contexto Estrat. Ins'!$K$38,"")</f>
        <v/>
      </c>
      <c r="BU29" s="229" t="str">
        <f>IF('Contexto Estrat. Ins'!$K$41&lt;&gt;"",'Contexto Estrat. Ins'!$K$38,"")</f>
        <v/>
      </c>
      <c r="BV29" s="229" t="str">
        <f>IF('Contexto Estrat. Ins'!$K$42&lt;&gt;"",'Contexto Estrat. Ins'!$K$38,"")</f>
        <v/>
      </c>
      <c r="BW29" s="229" t="str">
        <f>IF('Contexto Estrat. Ins'!$K$43&lt;&gt;"",'Contexto Estrat. Ins'!$K$38,"")</f>
        <v/>
      </c>
      <c r="BX29" s="229" t="str">
        <f>IF('Contexto Estrat. Ins'!$K$44&lt;&gt;"",'Contexto Estrat. Ins'!$K$38,"")</f>
        <v/>
      </c>
      <c r="BY29" s="229" t="str">
        <f>IF($D$28='Contexto Estrat. Ins'!$B$39,BS29,IF($D$28='Contexto Estrat. Ins'!$B$40,BT29,IF($D$28='Contexto Estrat. Ins'!$B$41,BU29,IF($D$28='Contexto Estrat. Ins'!$B$42,BV29,IF($D$28='Contexto Estrat. Ins'!$B$43,BW29,IF($D$28='Contexto Estrat. Ins'!$B$44,BX29,""))))))</f>
        <v/>
      </c>
      <c r="CA29" s="229" t="str">
        <f>IF('Contexto Estrat. Ins'!$K$19&lt;&gt;"",'Contexto Estrat. Ins'!$K$18,"")</f>
        <v/>
      </c>
      <c r="CB29" s="229" t="str">
        <f>IF('Contexto Estrat. Ins'!$K$20&lt;&gt;"",'Contexto Estrat. Ins'!$K$18,"")</f>
        <v/>
      </c>
      <c r="CC29" s="229" t="str">
        <f>IF('Contexto Estrat. Ins'!$K$21&lt;&gt;"",'Contexto Estrat. Ins'!$K$18,"")</f>
        <v/>
      </c>
      <c r="CD29" s="229" t="str">
        <f>IF('Contexto Estrat. Ins'!$K$22&lt;&gt;"",'Contexto Estrat. Ins'!$K$18,"")</f>
        <v/>
      </c>
      <c r="CE29" s="229" t="str">
        <f>IF('Contexto Estrat. Ins'!$K$23&lt;&gt;"",'Contexto Estrat. Ins'!$K$18,"")</f>
        <v/>
      </c>
      <c r="CF29" s="229" t="str">
        <f>IF('Contexto Estrat. Ins'!$K$24&lt;&gt;"",'Contexto Estrat. Ins'!$K$18,"")</f>
        <v/>
      </c>
      <c r="CG29" s="229" t="str">
        <f>IF($D$28='Contexto Estrat. Ins'!$B$19,CA29,IF($D$28='Contexto Estrat. Ins'!$B$20,CB29,IF($D$28='Contexto Estrat. Ins'!$B$21,CC29,IF($D$28='Contexto Estrat. Ins'!$B$22,CD29,IF($D$28='Contexto Estrat. Ins'!$B$23,CE29,IF($D$28='Contexto Estrat. Ins'!$B$24,CF29,""))))))</f>
        <v/>
      </c>
    </row>
    <row r="30" spans="1:85" s="222" customFormat="1" ht="31.15" customHeight="1">
      <c r="A30" s="225"/>
      <c r="B30" s="226"/>
      <c r="C30" s="226"/>
      <c r="D30" s="665"/>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7"/>
      <c r="AC30" s="237"/>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8"/>
      <c r="BB30" s="668"/>
      <c r="BC30" s="668"/>
      <c r="BD30" s="668"/>
      <c r="BE30" s="668"/>
      <c r="BF30" s="668"/>
      <c r="BG30" s="227"/>
      <c r="BK30" s="229" t="str">
        <f>IF('Contexto Estrat. Ins'!$L$9&lt;&gt;"",'Contexto Estrat. Ins'!$L$8,"")</f>
        <v/>
      </c>
      <c r="BL30" s="229" t="str">
        <f>IF('Contexto Estrat. Ins'!$L$10&lt;&gt;"",'Contexto Estrat. Ins'!$L$8,"")</f>
        <v/>
      </c>
      <c r="BM30" s="229" t="str">
        <f>IF('Contexto Estrat. Ins'!$L$11&lt;&gt;"",'Contexto Estrat. Ins'!$L$8,"")</f>
        <v/>
      </c>
      <c r="BN30" s="229" t="str">
        <f>IF('Contexto Estrat. Ins'!$L$12&lt;&gt;"",'Contexto Estrat. Ins'!$L$8,"")</f>
        <v/>
      </c>
      <c r="BO30" s="229" t="str">
        <f>IF('Contexto Estrat. Ins'!$L$13&lt;&gt;"",'Contexto Estrat. Ins'!$L$8,"")</f>
        <v/>
      </c>
      <c r="BP30" s="229" t="str">
        <f>IF('Contexto Estrat. Ins'!$L$14&lt;&gt;"",'Contexto Estrat. Ins'!$L$8,"")</f>
        <v/>
      </c>
      <c r="BQ30" s="229" t="str">
        <f>IF($D$28='Contexto Estrat. Ins'!$B$9,BK30,IF($D$28='Contexto Estrat. Ins'!$B$10,BL30,IF($D$28='Contexto Estrat. Ins'!$B$11,BM30,IF($D$28='Contexto Estrat. Ins'!$B$12,BN30,IF($D$28='Contexto Estrat. Ins'!$B$13,BO30,IF($D$28='Contexto Estrat. Ins'!$B$14,BP30,""))))))</f>
        <v/>
      </c>
      <c r="BS30" s="229" t="str">
        <f>IF('Contexto Estrat. Ins'!$L$39&lt;&gt;"",'Contexto Estrat. Ins'!$L$38,"")</f>
        <v/>
      </c>
      <c r="BT30" s="229" t="str">
        <f>IF('Contexto Estrat. Ins'!$L$40&lt;&gt;"",'Contexto Estrat. Ins'!$L$38,"")</f>
        <v/>
      </c>
      <c r="BU30" s="229" t="str">
        <f>IF('Contexto Estrat. Ins'!$L$41&lt;&gt;"",'Contexto Estrat. Ins'!$L$38,"")</f>
        <v/>
      </c>
      <c r="BV30" s="229" t="str">
        <f>IF('Contexto Estrat. Ins'!$L$42&lt;&gt;"",'Contexto Estrat. Ins'!$L$38,"")</f>
        <v/>
      </c>
      <c r="BW30" s="229" t="str">
        <f>IF('Contexto Estrat. Ins'!$L$43&lt;&gt;"",'Contexto Estrat. Ins'!$L$38,"")</f>
        <v/>
      </c>
      <c r="BX30" s="229" t="str">
        <f>IF('Contexto Estrat. Ins'!$L$44&lt;&gt;"",'Contexto Estrat. Ins'!$L$38,"")</f>
        <v/>
      </c>
      <c r="BY30" s="229" t="str">
        <f>IF($D$28='Contexto Estrat. Ins'!$B$39,BS30,IF($D$28='Contexto Estrat. Ins'!$B$40,BT30,IF($D$28='Contexto Estrat. Ins'!$B$41,BU30,IF($D$28='Contexto Estrat. Ins'!$B$42,BV30,IF($D$28='Contexto Estrat. Ins'!$B$43,BW30,IF($D$28='Contexto Estrat. Ins'!$B$44,BX30,""))))))</f>
        <v/>
      </c>
      <c r="CA30" s="229" t="str">
        <f>IF('Contexto Estrat. Ins'!$L$19&lt;&gt;"",'Contexto Estrat. Ins'!$L$18,"")</f>
        <v/>
      </c>
      <c r="CB30" s="229" t="str">
        <f>IF('Contexto Estrat. Ins'!$L$20&lt;&gt;"",'Contexto Estrat. Ins'!$L$18,"")</f>
        <v/>
      </c>
      <c r="CC30" s="229" t="str">
        <f>IF('Contexto Estrat. Ins'!$L$21&lt;&gt;"",'Contexto Estrat. Ins'!$L$18,"")</f>
        <v/>
      </c>
      <c r="CD30" s="229" t="str">
        <f>IF('Contexto Estrat. Ins'!$L$22&lt;&gt;"",'Contexto Estrat. Ins'!$L$18,"")</f>
        <v/>
      </c>
      <c r="CE30" s="229" t="str">
        <f>IF('Contexto Estrat. Ins'!$L$23&lt;&gt;"",'Contexto Estrat. Ins'!$L$18,"")</f>
        <v/>
      </c>
      <c r="CF30" s="229" t="str">
        <f>IF('Contexto Estrat. Ins'!$L$24&lt;&gt;"",'Contexto Estrat. Ins'!$L$18,"")</f>
        <v/>
      </c>
      <c r="CG30" s="229" t="str">
        <f>IF($D$28='Contexto Estrat. Ins'!$B$19,CA30,IF($D$28='Contexto Estrat. Ins'!$B$20,CB30,IF($D$28='Contexto Estrat. Ins'!$B$21,CC30,IF($D$28='Contexto Estrat. Ins'!$B$22,CD30,IF($D$28='Contexto Estrat. Ins'!$B$23,CE30,IF($D$28='Contexto Estrat. Ins'!$B$24,CF30,""))))))</f>
        <v/>
      </c>
    </row>
    <row r="31" spans="1:85" s="222" customFormat="1" ht="31.15" customHeight="1">
      <c r="A31" s="225"/>
      <c r="B31" s="226"/>
      <c r="C31" s="226"/>
      <c r="D31" s="665"/>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7"/>
      <c r="AC31" s="237"/>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227"/>
      <c r="BK31" s="229" t="str">
        <f>IF('Contexto Estrat. Ins'!$M$9&lt;&gt;"",'Contexto Estrat. Ins'!$M$8,"")</f>
        <v/>
      </c>
      <c r="BL31" s="229" t="str">
        <f>IF('Contexto Estrat. Ins'!$M$10&lt;&gt;"",'Contexto Estrat. Ins'!$M$8,"")</f>
        <v/>
      </c>
      <c r="BM31" s="229" t="str">
        <f>IF('Contexto Estrat. Ins'!$M$11&lt;&gt;"",'Contexto Estrat. Ins'!$M$8,"")</f>
        <v/>
      </c>
      <c r="BN31" s="229" t="str">
        <f>IF('Contexto Estrat. Ins'!$M$12&lt;&gt;"",'Contexto Estrat. Ins'!$M$8,"")</f>
        <v/>
      </c>
      <c r="BO31" s="229" t="str">
        <f>IF('Contexto Estrat. Ins'!$M$13&lt;&gt;"",'Contexto Estrat. Ins'!$M$8,"")</f>
        <v/>
      </c>
      <c r="BP31" s="229" t="str">
        <f>IF('Contexto Estrat. Ins'!$M$14&lt;&gt;"",'Contexto Estrat. Ins'!$M$8,"")</f>
        <v/>
      </c>
      <c r="BQ31" s="229" t="str">
        <f>IF($D$28='Contexto Estrat. Ins'!$B$9,BK31,IF($D$28='Contexto Estrat. Ins'!$B$10,BL31,IF($D$28='Contexto Estrat. Ins'!$B$11,BM31,IF($D$28='Contexto Estrat. Ins'!$B$12,BN31,IF($D$28='Contexto Estrat. Ins'!$B$13,BO31,IF($D$28='Contexto Estrat. Ins'!$B$14,BP31,""))))))</f>
        <v/>
      </c>
      <c r="BS31" s="229" t="str">
        <f>IF('Contexto Estrat. Ins'!$M$39&lt;&gt;"",'Contexto Estrat. Ins'!$M$38,"")</f>
        <v/>
      </c>
      <c r="BT31" s="229" t="str">
        <f>IF('Contexto Estrat. Ins'!$M$40&lt;&gt;"",'Contexto Estrat. Ins'!$M$38,"")</f>
        <v/>
      </c>
      <c r="BU31" s="229" t="str">
        <f>IF('Contexto Estrat. Ins'!$M$41&lt;&gt;"",'Contexto Estrat. Ins'!$M$38,"")</f>
        <v/>
      </c>
      <c r="BV31" s="229" t="str">
        <f>IF('Contexto Estrat. Ins'!$M$42&lt;&gt;"",'Contexto Estrat. Ins'!$M$38,"")</f>
        <v/>
      </c>
      <c r="BW31" s="229" t="str">
        <f>IF('Contexto Estrat. Ins'!$M$43&lt;&gt;"",'Contexto Estrat. Ins'!$M$38,"")</f>
        <v/>
      </c>
      <c r="BX31" s="229" t="str">
        <f>IF('Contexto Estrat. Ins'!$M$44&lt;&gt;"",'Contexto Estrat. Ins'!$M$38,"")</f>
        <v/>
      </c>
      <c r="BY31" s="229" t="str">
        <f>IF($D$28='Contexto Estrat. Ins'!$B$39,BS31,IF($D$28='Contexto Estrat. Ins'!$B$40,BT31,IF($D$28='Contexto Estrat. Ins'!$B$41,BU31,IF($D$28='Contexto Estrat. Ins'!$B$42,BV31,IF($D$28='Contexto Estrat. Ins'!$B$43,BW31,IF($D$28='Contexto Estrat. Ins'!$B$44,BX31,""))))))</f>
        <v/>
      </c>
      <c r="CA31" s="229" t="str">
        <f>IF('Contexto Estrat. Ins'!$M$19&lt;&gt;"",'Contexto Estrat. Ins'!$M$18,"")</f>
        <v/>
      </c>
      <c r="CB31" s="229" t="str">
        <f>IF('Contexto Estrat. Ins'!$M$20&lt;&gt;"",'Contexto Estrat. Ins'!$M$18,"")</f>
        <v/>
      </c>
      <c r="CC31" s="229" t="str">
        <f>IF('Contexto Estrat. Ins'!$M$21&lt;&gt;"",'Contexto Estrat. Ins'!$M$18,"")</f>
        <v/>
      </c>
      <c r="CD31" s="229" t="str">
        <f>IF('Contexto Estrat. Ins'!$M$22&lt;&gt;"",'Contexto Estrat. Ins'!$M$18,"")</f>
        <v/>
      </c>
      <c r="CE31" s="229" t="str">
        <f>IF('Contexto Estrat. Ins'!$M$23&lt;&gt;"",'Contexto Estrat. Ins'!$M$18,"")</f>
        <v/>
      </c>
      <c r="CF31" s="229" t="str">
        <f>IF('Contexto Estrat. Ins'!$M$24&lt;&gt;"",'Contexto Estrat. Ins'!$M$18,"")</f>
        <v/>
      </c>
      <c r="CG31" s="229" t="str">
        <f>IF($D$28='Contexto Estrat. Ins'!$B$19,CA31,IF($D$28='Contexto Estrat. Ins'!$B$20,CB31,IF($D$28='Contexto Estrat. Ins'!$B$21,CC31,IF($D$28='Contexto Estrat. Ins'!$B$22,CD31,IF($D$28='Contexto Estrat. Ins'!$B$23,CE31,IF($D$28='Contexto Estrat. Ins'!$B$24,CF31,""))))))</f>
        <v/>
      </c>
    </row>
    <row r="32" spans="1:85" s="222" customFormat="1" ht="31.15" customHeight="1">
      <c r="A32" s="225"/>
      <c r="B32" s="226"/>
      <c r="C32" s="226"/>
      <c r="D32" s="665"/>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7"/>
      <c r="AC32" s="237"/>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227"/>
      <c r="BK32" s="229" t="str">
        <f>IF('Contexto Estrat. Ins'!$N$9&lt;&gt;"",'Contexto Estrat. Ins'!$N$8,"")</f>
        <v/>
      </c>
      <c r="BL32" s="229" t="str">
        <f>IF('Contexto Estrat. Ins'!$N$10&lt;&gt;"",'Contexto Estrat. Ins'!$N$8,"")</f>
        <v/>
      </c>
      <c r="BM32" s="229" t="str">
        <f>IF('Contexto Estrat. Ins'!$N$11&lt;&gt;"",'Contexto Estrat. Ins'!$N$8,"")</f>
        <v/>
      </c>
      <c r="BN32" s="229" t="str">
        <f>IF('Contexto Estrat. Ins'!$N$12&lt;&gt;"",'Contexto Estrat. Ins'!$N$8,"")</f>
        <v/>
      </c>
      <c r="BO32" s="229" t="str">
        <f>IF('Contexto Estrat. Ins'!$N$13&lt;&gt;"",'Contexto Estrat. Ins'!$N$8,"")</f>
        <v/>
      </c>
      <c r="BP32" s="229" t="str">
        <f>IF('Contexto Estrat. Ins'!$N$14&lt;&gt;"",'Contexto Estrat. Ins'!$N$8,"")</f>
        <v/>
      </c>
      <c r="BQ32" s="229" t="str">
        <f>IF($D$28='Contexto Estrat. Ins'!$B$9,BK32,IF($D$28='Contexto Estrat. Ins'!$B$10,BL32,IF($D$28='Contexto Estrat. Ins'!$B$11,BM32,IF($D$28='Contexto Estrat. Ins'!$B$12,BN32,IF($D$28='Contexto Estrat. Ins'!$B$13,BO32,IF($D$28='Contexto Estrat. Ins'!$B$14,BP32,""))))))</f>
        <v/>
      </c>
      <c r="BS32" s="229" t="str">
        <f>IF('Contexto Estrat. Ins'!$N$39&lt;&gt;"",'Contexto Estrat. Ins'!$N$38,"")</f>
        <v/>
      </c>
      <c r="BT32" s="229" t="str">
        <f>IF('Contexto Estrat. Ins'!$N$40&lt;&gt;"",'Contexto Estrat. Ins'!$N$38,"")</f>
        <v/>
      </c>
      <c r="BU32" s="229" t="str">
        <f>IF('Contexto Estrat. Ins'!$N$41&lt;&gt;"",'Contexto Estrat. Ins'!$N$38,"")</f>
        <v/>
      </c>
      <c r="BV32" s="229" t="str">
        <f>IF('Contexto Estrat. Ins'!$N$42&lt;&gt;"",'Contexto Estrat. Ins'!$N$38,"")</f>
        <v/>
      </c>
      <c r="BW32" s="229" t="str">
        <f>IF('Contexto Estrat. Ins'!$N$43&lt;&gt;"",'Contexto Estrat. Ins'!$N$38,"")</f>
        <v/>
      </c>
      <c r="BX32" s="229" t="str">
        <f>IF('Contexto Estrat. Ins'!$N$44&lt;&gt;"",'Contexto Estrat. Ins'!$N$38,"")</f>
        <v/>
      </c>
      <c r="BY32" s="229" t="str">
        <f>IF($D$28='Contexto Estrat. Ins'!$B$39,BS32,IF($D$28='Contexto Estrat. Ins'!$B$40,BT32,IF($D$28='Contexto Estrat. Ins'!$B$41,BU32,IF($D$28='Contexto Estrat. Ins'!$B$42,BV32,IF($D$28='Contexto Estrat. Ins'!$B$43,BW32,IF($D$28='Contexto Estrat. Ins'!$B$44,BX32,""))))))</f>
        <v/>
      </c>
      <c r="CA32" s="229" t="str">
        <f>IF('Contexto Estrat. Ins'!$N$19&lt;&gt;"",'Contexto Estrat. Ins'!$N$18,"")</f>
        <v/>
      </c>
      <c r="CB32" s="229" t="str">
        <f>IF('Contexto Estrat. Ins'!$N$20&lt;&gt;"",'Contexto Estrat. Ins'!$N$18,"")</f>
        <v/>
      </c>
      <c r="CC32" s="229" t="str">
        <f>IF('Contexto Estrat. Ins'!$N$21&lt;&gt;"",'Contexto Estrat. Ins'!$N$18,"")</f>
        <v/>
      </c>
      <c r="CD32" s="229" t="str">
        <f>IF('Contexto Estrat. Ins'!$N$22&lt;&gt;"",'Contexto Estrat. Ins'!$N$18,"")</f>
        <v/>
      </c>
      <c r="CE32" s="229" t="str">
        <f>IF('Contexto Estrat. Ins'!$N$23&lt;&gt;"",'Contexto Estrat. Ins'!$N$18,"")</f>
        <v/>
      </c>
      <c r="CF32" s="229" t="str">
        <f>IF('Contexto Estrat. Ins'!$N$24&lt;&gt;"",'Contexto Estrat. Ins'!$N$18,"")</f>
        <v/>
      </c>
      <c r="CG32" s="229" t="str">
        <f>IF($D$28='Contexto Estrat. Ins'!$B$19,CA32,IF($D$28='Contexto Estrat. Ins'!$B$20,CB32,IF($D$28='Contexto Estrat. Ins'!$B$21,CC32,IF($D$28='Contexto Estrat. Ins'!$B$22,CD32,IF($D$28='Contexto Estrat. Ins'!$B$23,CE32,IF($D$28='Contexto Estrat. Ins'!$B$24,CF32,""))))))</f>
        <v/>
      </c>
    </row>
    <row r="33" spans="1:86" s="222" customFormat="1" ht="31.15" customHeight="1">
      <c r="A33" s="225"/>
      <c r="B33" s="226"/>
      <c r="C33" s="226"/>
      <c r="D33" s="665"/>
      <c r="E33" s="666"/>
      <c r="F33" s="666"/>
      <c r="G33" s="666"/>
      <c r="H33" s="666"/>
      <c r="I33" s="666"/>
      <c r="J33" s="666"/>
      <c r="K33" s="666"/>
      <c r="L33" s="666"/>
      <c r="M33" s="666"/>
      <c r="N33" s="666"/>
      <c r="O33" s="666"/>
      <c r="P33" s="666"/>
      <c r="Q33" s="666"/>
      <c r="R33" s="666"/>
      <c r="S33" s="666"/>
      <c r="T33" s="666"/>
      <c r="U33" s="666"/>
      <c r="V33" s="666"/>
      <c r="W33" s="666"/>
      <c r="X33" s="666"/>
      <c r="Y33" s="666"/>
      <c r="Z33" s="666"/>
      <c r="AA33" s="666"/>
      <c r="AB33" s="667"/>
      <c r="AC33" s="237"/>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227"/>
      <c r="BK33" s="229" t="str">
        <f>IF('Contexto Estrat. Ins'!$O$9&lt;&gt;"",'Contexto Estrat. Ins'!$O$8,"")</f>
        <v/>
      </c>
      <c r="BL33" s="229" t="str">
        <f>IF('Contexto Estrat. Ins'!$O$10&lt;&gt;"",'Contexto Estrat. Ins'!$O$8,"")</f>
        <v/>
      </c>
      <c r="BM33" s="229" t="str">
        <f>IF('Contexto Estrat. Ins'!$O$11&lt;&gt;"",'Contexto Estrat. Ins'!$O$8,"")</f>
        <v/>
      </c>
      <c r="BN33" s="229" t="str">
        <f>IF('Contexto Estrat. Ins'!$O$12&lt;&gt;"",'Contexto Estrat. Ins'!$O$8,"")</f>
        <v/>
      </c>
      <c r="BO33" s="229" t="str">
        <f>IF('Contexto Estrat. Ins'!$O$13&lt;&gt;"",'Contexto Estrat. Ins'!$O$8,"")</f>
        <v/>
      </c>
      <c r="BP33" s="229" t="str">
        <f>IF('Contexto Estrat. Ins'!$O$14&lt;&gt;"",'Contexto Estrat. Ins'!$O$8,"")</f>
        <v/>
      </c>
      <c r="BQ33" s="229" t="str">
        <f>IF($D$28='Contexto Estrat. Ins'!$B$9,BK33,IF($D$28='Contexto Estrat. Ins'!$B$10,BL33,IF($D$28='Contexto Estrat. Ins'!$B$11,BM33,IF($D$28='Contexto Estrat. Ins'!$B$12,BN33,IF($D$28='Contexto Estrat. Ins'!$B$13,BO33,IF($D$28='Contexto Estrat. Ins'!$B$14,BP33,""))))))</f>
        <v/>
      </c>
      <c r="BS33" s="229" t="str">
        <f>IF('Contexto Estrat. Ins'!$O$39&lt;&gt;"",'Contexto Estrat. Ins'!$O$38,"")</f>
        <v/>
      </c>
      <c r="BT33" s="229" t="str">
        <f>IF('Contexto Estrat. Ins'!$O$40&lt;&gt;"",'Contexto Estrat. Ins'!$O$38,"")</f>
        <v/>
      </c>
      <c r="BU33" s="229" t="str">
        <f>IF('Contexto Estrat. Ins'!$O$41&lt;&gt;"",'Contexto Estrat. Ins'!$O$38,"")</f>
        <v/>
      </c>
      <c r="BV33" s="229" t="str">
        <f>IF('Contexto Estrat. Ins'!$O$42&lt;&gt;"",'Contexto Estrat. Ins'!$O$38,"")</f>
        <v/>
      </c>
      <c r="BW33" s="229" t="str">
        <f>IF('Contexto Estrat. Ins'!$O$43&lt;&gt;"",'Contexto Estrat. Ins'!$O$38,"")</f>
        <v/>
      </c>
      <c r="BX33" s="229" t="str">
        <f>IF('Contexto Estrat. Ins'!$O$44&lt;&gt;"",'Contexto Estrat. Ins'!$O$38,"")</f>
        <v/>
      </c>
      <c r="BY33" s="229" t="str">
        <f>IF($D$28='Contexto Estrat. Ins'!$B$39,BS33,IF($D$28='Contexto Estrat. Ins'!$B$40,BT33,IF($D$28='Contexto Estrat. Ins'!$B$41,BU33,IF($D$28='Contexto Estrat. Ins'!$B$42,BV33,IF($D$28='Contexto Estrat. Ins'!$B$43,BW33,IF($D$28='Contexto Estrat. Ins'!$B$44,BX33,""))))))</f>
        <v/>
      </c>
      <c r="CA33" s="229" t="str">
        <f>IF('Contexto Estrat. Ins'!$O$19&lt;&gt;"",'Contexto Estrat. Ins'!$O$18,"")</f>
        <v/>
      </c>
      <c r="CB33" s="229" t="str">
        <f>IF('Contexto Estrat. Ins'!$O$20&lt;&gt;"",'Contexto Estrat. Ins'!$O$18,"")</f>
        <v/>
      </c>
      <c r="CC33" s="229" t="str">
        <f>IF('Contexto Estrat. Ins'!$O$21&lt;&gt;"",'Contexto Estrat. Ins'!$O$18,"")</f>
        <v/>
      </c>
      <c r="CD33" s="229" t="str">
        <f>IF('Contexto Estrat. Ins'!$O$22&lt;&gt;"",'Contexto Estrat. Ins'!$O$18,"")</f>
        <v/>
      </c>
      <c r="CE33" s="229" t="str">
        <f>IF('Contexto Estrat. Ins'!$O$23&lt;&gt;"",'Contexto Estrat. Ins'!$O$18,"")</f>
        <v/>
      </c>
      <c r="CF33" s="229" t="str">
        <f>IF('Contexto Estrat. Ins'!$O$24&lt;&gt;"",'Contexto Estrat. Ins'!$O$18,"")</f>
        <v/>
      </c>
      <c r="CG33" s="229" t="str">
        <f>IF($D$28='Contexto Estrat. Ins'!$B$19,CA33,IF($D$28='Contexto Estrat. Ins'!$B$20,CB33,IF($D$28='Contexto Estrat. Ins'!$B$21,CC33,IF($D$28='Contexto Estrat. Ins'!$B$22,CD33,IF($D$28='Contexto Estrat. Ins'!$B$23,CE33,IF($D$28='Contexto Estrat. Ins'!$B$24,CF33,""))))))</f>
        <v/>
      </c>
    </row>
    <row r="34" spans="1:86" s="222" customFormat="1" ht="15.6" customHeight="1">
      <c r="A34" s="238"/>
      <c r="B34" s="239"/>
      <c r="C34" s="239"/>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7"/>
      <c r="BK34" s="229" t="str">
        <f>IF('Contexto Estrat. Ins'!$P$9&lt;&gt;"",'Contexto Estrat. Ins'!$P$8,"")</f>
        <v/>
      </c>
      <c r="BL34" s="229" t="str">
        <f>IF('Contexto Estrat. Ins'!$P$10&lt;&gt;"",'Contexto Estrat. Ins'!$P$8,"")</f>
        <v/>
      </c>
      <c r="BM34" s="229" t="str">
        <f>IF('Contexto Estrat. Ins'!$P$11&lt;&gt;"",'Contexto Estrat. Ins'!$P$8,"")</f>
        <v/>
      </c>
      <c r="BN34" s="229" t="str">
        <f>IF('Contexto Estrat. Ins'!$P$12&lt;&gt;"",'Contexto Estrat. Ins'!$P$8,"")</f>
        <v/>
      </c>
      <c r="BO34" s="229" t="str">
        <f>IF('Contexto Estrat. Ins'!$P$13&lt;&gt;"",'Contexto Estrat. Ins'!$P$8,"")</f>
        <v/>
      </c>
      <c r="BP34" s="229" t="str">
        <f>IF('Contexto Estrat. Ins'!$P$14&lt;&gt;"",'Contexto Estrat. Ins'!$P$8,"")</f>
        <v/>
      </c>
      <c r="BQ34" s="229" t="str">
        <f>IF($D$28='Contexto Estrat. Ins'!$B$9,BK34,IF($D$28='Contexto Estrat. Ins'!$B$10,BL34,IF($D$28='Contexto Estrat. Ins'!$B$11,BM34,IF($D$28='Contexto Estrat. Ins'!$B$12,BN34,IF($D$28='Contexto Estrat. Ins'!$B$13,BO34,IF($D$28='Contexto Estrat. Ins'!$B$14,BP34,""))))))</f>
        <v/>
      </c>
      <c r="BS34" s="229" t="str">
        <f>IF('Contexto Estrat. Ins'!$P$39&lt;&gt;"",'Contexto Estrat. Ins'!$P$38,"")</f>
        <v/>
      </c>
      <c r="BT34" s="229" t="str">
        <f>IF('Contexto Estrat. Ins'!$P$40&lt;&gt;"",'Contexto Estrat. Ins'!$P$38,"")</f>
        <v/>
      </c>
      <c r="BU34" s="229" t="str">
        <f>IF('Contexto Estrat. Ins'!$P$41&lt;&gt;"",'Contexto Estrat. Ins'!$P$38,"")</f>
        <v/>
      </c>
      <c r="BV34" s="229" t="str">
        <f>IF('Contexto Estrat. Ins'!$P$42&lt;&gt;"",'Contexto Estrat. Ins'!$P$38,"")</f>
        <v/>
      </c>
      <c r="BW34" s="229" t="str">
        <f>IF('Contexto Estrat. Ins'!$P$43&lt;&gt;"",'Contexto Estrat. Ins'!$P$38,"")</f>
        <v/>
      </c>
      <c r="BX34" s="229" t="str">
        <f>IF('Contexto Estrat. Ins'!$P$44&lt;&gt;"",'Contexto Estrat. Ins'!$P$38,"")</f>
        <v/>
      </c>
      <c r="BY34" s="229" t="str">
        <f>IF($D$28='Contexto Estrat. Ins'!$B$39,BS34,IF($D$28='Contexto Estrat. Ins'!$B$40,BT34,IF($D$28='Contexto Estrat. Ins'!$B$41,BU34,IF($D$28='Contexto Estrat. Ins'!$B$42,BV34,IF($D$28='Contexto Estrat. Ins'!$B$43,BW34,IF($D$28='Contexto Estrat. Ins'!$B$44,BX34,""))))))</f>
        <v/>
      </c>
      <c r="CA34" s="229" t="str">
        <f>IF('Contexto Estrat. Ins'!$P$19&lt;&gt;"",'Contexto Estrat. Ins'!$P$18,"")</f>
        <v/>
      </c>
      <c r="CB34" s="229" t="str">
        <f>IF('Contexto Estrat. Ins'!$P$20&lt;&gt;"",'Contexto Estrat. Ins'!$P$18,"")</f>
        <v/>
      </c>
      <c r="CC34" s="229" t="str">
        <f>IF('Contexto Estrat. Ins'!$P$21&lt;&gt;"",'Contexto Estrat. Ins'!$P$18,"")</f>
        <v/>
      </c>
      <c r="CD34" s="229" t="str">
        <f>IF('Contexto Estrat. Ins'!$P$22&lt;&gt;"",'Contexto Estrat. Ins'!$P$18,"")</f>
        <v/>
      </c>
      <c r="CE34" s="229" t="str">
        <f>IF('Contexto Estrat. Ins'!$P$23&lt;&gt;"",'Contexto Estrat. Ins'!$P$18,"")</f>
        <v/>
      </c>
      <c r="CF34" s="229" t="str">
        <f>IF('Contexto Estrat. Ins'!$P$24&lt;&gt;"",'Contexto Estrat. Ins'!$P$18,"")</f>
        <v/>
      </c>
      <c r="CG34" s="229" t="str">
        <f>IF($D$28='Contexto Estrat. Ins'!$B$19,CA34,IF($D$28='Contexto Estrat. Ins'!$B$20,CB34,IF($D$28='Contexto Estrat. Ins'!$B$21,CC34,IF($D$28='Contexto Estrat. Ins'!$B$22,CD34,IF($D$28='Contexto Estrat. Ins'!$B$23,CE34,IF($D$28='Contexto Estrat. Ins'!$B$24,CF34,""))))))</f>
        <v/>
      </c>
    </row>
    <row r="35" spans="1:86" s="222" customFormat="1" ht="15.6" customHeight="1">
      <c r="A35" s="225"/>
      <c r="B35" s="226"/>
      <c r="C35" s="226"/>
      <c r="D35" s="435" t="str">
        <f>IF(AK12=Datos!$A$6,"Causas de la oportunidad (factores de la oportunidad)","Causas del riesgo (factores del riesgo)")</f>
        <v>Causas del riesgo (factores del riesgo)</v>
      </c>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240"/>
      <c r="AD35" s="435" t="str">
        <f>IF(AK12=Datos!$A$6,"Consecuencias (efectos de la oportunidad)","Consecuencias (efectos del riesgo)")</f>
        <v>Consecuencias (efectos del riesgo)</v>
      </c>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227"/>
      <c r="BK35" s="229" t="str">
        <f>IF('Contexto Estrat. Ins'!$Q$9&lt;&gt;"",'Contexto Estrat. Ins'!$Q$8,"")</f>
        <v/>
      </c>
      <c r="BL35" s="229" t="str">
        <f>IF('Contexto Estrat. Ins'!$Q$10&lt;&gt;"",'Contexto Estrat. Ins'!$Q$8,"")</f>
        <v/>
      </c>
      <c r="BM35" s="229" t="str">
        <f>IF('Contexto Estrat. Ins'!$Q$11&lt;&gt;"",'Contexto Estrat. Ins'!$Q$8,"")</f>
        <v/>
      </c>
      <c r="BN35" s="229" t="str">
        <f>IF('Contexto Estrat. Ins'!$Q$12&lt;&gt;"",'Contexto Estrat. Ins'!$Q$8,"")</f>
        <v/>
      </c>
      <c r="BO35" s="229" t="str">
        <f>IF('Contexto Estrat. Ins'!$Q$13&lt;&gt;"",'Contexto Estrat. Ins'!$Q$8,"")</f>
        <v/>
      </c>
      <c r="BP35" s="229" t="str">
        <f>IF('Contexto Estrat. Ins'!$Q$14&lt;&gt;"",'Contexto Estrat. Ins'!$Q$8,"")</f>
        <v/>
      </c>
      <c r="BQ35" s="229" t="str">
        <f>IF($D$28='Contexto Estrat. Ins'!$B$9,BK35,IF($D$28='Contexto Estrat. Ins'!$B$10,BL35,IF($D$28='Contexto Estrat. Ins'!$B$11,BM35,IF($D$28='Contexto Estrat. Ins'!$B$12,BN35,IF($D$28='Contexto Estrat. Ins'!$B$13,BO35,IF($D$28='Contexto Estrat. Ins'!$B$14,BP35,""))))))</f>
        <v/>
      </c>
      <c r="BS35" s="229" t="str">
        <f>IF('Contexto Estrat. Ins'!$Q$39&lt;&gt;"",'Contexto Estrat. Ins'!$Q$38,"")</f>
        <v/>
      </c>
      <c r="BT35" s="229" t="str">
        <f>IF('Contexto Estrat. Ins'!$Q$40&lt;&gt;"",'Contexto Estrat. Ins'!$Q$38,"")</f>
        <v/>
      </c>
      <c r="BU35" s="229" t="str">
        <f>IF('Contexto Estrat. Ins'!$Q$41&lt;&gt;"",'Contexto Estrat. Ins'!$Q$38,"")</f>
        <v/>
      </c>
      <c r="BV35" s="229" t="str">
        <f>IF('Contexto Estrat. Ins'!$Q$42&lt;&gt;"",'Contexto Estrat. Ins'!$Q$38,"")</f>
        <v/>
      </c>
      <c r="BW35" s="229" t="str">
        <f>IF('Contexto Estrat. Ins'!$Q$43&lt;&gt;"",'Contexto Estrat. Ins'!$Q$38,"")</f>
        <v/>
      </c>
      <c r="BX35" s="229" t="str">
        <f>IF('Contexto Estrat. Ins'!$Q$44&lt;&gt;"",'Contexto Estrat. Ins'!$Q$38,"")</f>
        <v/>
      </c>
      <c r="BY35" s="229" t="str">
        <f>IF($D$28='Contexto Estrat. Ins'!$B$39,BS35,IF($D$28='Contexto Estrat. Ins'!$B$40,BT35,IF($D$28='Contexto Estrat. Ins'!$B$41,BU35,IF($D$28='Contexto Estrat. Ins'!$B$42,BV35,IF($D$28='Contexto Estrat. Ins'!$B$43,BW35,IF($D$28='Contexto Estrat. Ins'!$B$44,BX35,""))))))</f>
        <v/>
      </c>
      <c r="CA35" s="229" t="str">
        <f>IF('Contexto Estrat. Ins'!$Q$19&lt;&gt;"",'Contexto Estrat. Ins'!$Q$18,"")</f>
        <v/>
      </c>
      <c r="CB35" s="229" t="str">
        <f>IF('Contexto Estrat. Ins'!$Q$20&lt;&gt;"",'Contexto Estrat. Ins'!$Q$18,"")</f>
        <v/>
      </c>
      <c r="CC35" s="229" t="str">
        <f>IF('Contexto Estrat. Ins'!$Q$21&lt;&gt;"",'Contexto Estrat. Ins'!$Q$18,"")</f>
        <v/>
      </c>
      <c r="CD35" s="229" t="str">
        <f>IF('Contexto Estrat. Ins'!$Q$22&lt;&gt;"",'Contexto Estrat. Ins'!$Q$18,"")</f>
        <v/>
      </c>
      <c r="CE35" s="229" t="str">
        <f>IF('Contexto Estrat. Ins'!$Q$23&lt;&gt;"",'Contexto Estrat. Ins'!$Q$18,"")</f>
        <v/>
      </c>
      <c r="CF35" s="229" t="str">
        <f>IF('Contexto Estrat. Ins'!$Q$24&lt;&gt;"",'Contexto Estrat. Ins'!$Q$18,"")</f>
        <v/>
      </c>
      <c r="CG35" s="229" t="str">
        <f>IF($D$28='Contexto Estrat. Ins'!$B$19,CA35,IF($D$28='Contexto Estrat. Ins'!$B$20,CB35,IF($D$28='Contexto Estrat. Ins'!$B$21,CC35,IF($D$28='Contexto Estrat. Ins'!$B$22,CD35,IF($D$28='Contexto Estrat. Ins'!$B$23,CE35,IF($D$28='Contexto Estrat. Ins'!$B$24,CF35,""))))))</f>
        <v/>
      </c>
    </row>
    <row r="36" spans="1:86" s="222" customFormat="1" ht="15.6" customHeight="1">
      <c r="A36" s="225"/>
      <c r="B36" s="226"/>
      <c r="C36" s="226"/>
      <c r="D36" s="629" t="s">
        <v>33</v>
      </c>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226"/>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227"/>
      <c r="BK36" s="229" t="str">
        <f>IF('Contexto Estrat. Ins'!$R$9&lt;&gt;"",'Contexto Estrat. Ins'!$R$8,"")</f>
        <v/>
      </c>
      <c r="BL36" s="229" t="str">
        <f>IF('Contexto Estrat. Ins'!$R$10&lt;&gt;"",'Contexto Estrat. Ins'!$R$8,"")</f>
        <v/>
      </c>
      <c r="BM36" s="229" t="str">
        <f>IF('Contexto Estrat. Ins'!$R$11&lt;&gt;"",'Contexto Estrat. Ins'!$R$8,"")</f>
        <v/>
      </c>
      <c r="BN36" s="229" t="str">
        <f>IF('Contexto Estrat. Ins'!$R$12&lt;&gt;"",'Contexto Estrat. Ins'!$R$8,"")</f>
        <v/>
      </c>
      <c r="BO36" s="229" t="str">
        <f>IF('Contexto Estrat. Ins'!$R$13&lt;&gt;"",'Contexto Estrat. Ins'!$R$8,"")</f>
        <v/>
      </c>
      <c r="BP36" s="229" t="str">
        <f>IF('Contexto Estrat. Ins'!$R$14&lt;&gt;"",'Contexto Estrat. Ins'!$R$8,"")</f>
        <v/>
      </c>
      <c r="BQ36" s="229" t="str">
        <f>IF($D$28='Contexto Estrat. Ins'!$B$9,BK36,IF($D$28='Contexto Estrat. Ins'!$B$10,BL36,IF($D$28='Contexto Estrat. Ins'!$B$11,BM36,IF($D$28='Contexto Estrat. Ins'!$B$12,BN36,IF($D$28='Contexto Estrat. Ins'!$B$13,BO36,IF($D$28='Contexto Estrat. Ins'!$B$14,BP36,""))))))</f>
        <v/>
      </c>
      <c r="BS36" s="229" t="str">
        <f>IF('Contexto Estrat. Ins'!$R$39&lt;&gt;"",'Contexto Estrat. Ins'!$R$38,"")</f>
        <v/>
      </c>
      <c r="BT36" s="229" t="str">
        <f>IF('Contexto Estrat. Ins'!$R$40&lt;&gt;"",'Contexto Estrat. Ins'!$R$38,"")</f>
        <v/>
      </c>
      <c r="BU36" s="229" t="str">
        <f>IF('Contexto Estrat. Ins'!$R$41&lt;&gt;"",'Contexto Estrat. Ins'!$R$38,"")</f>
        <v/>
      </c>
      <c r="BV36" s="229" t="str">
        <f>IF('Contexto Estrat. Ins'!$R$42&lt;&gt;"",'Contexto Estrat. Ins'!$R$38,"")</f>
        <v/>
      </c>
      <c r="BW36" s="229" t="str">
        <f>IF('Contexto Estrat. Ins'!$R$43&lt;&gt;"",'Contexto Estrat. Ins'!$R$38,"")</f>
        <v/>
      </c>
      <c r="BX36" s="229" t="str">
        <f>IF('Contexto Estrat. Ins'!$R$44&lt;&gt;"",'Contexto Estrat. Ins'!$R$38,"")</f>
        <v/>
      </c>
      <c r="BY36" s="229" t="str">
        <f>IF($D$28='Contexto Estrat. Ins'!$B$39,BS36,IF($D$28='Contexto Estrat. Ins'!$B$40,BT36,IF($D$28='Contexto Estrat. Ins'!$B$41,BU36,IF($D$28='Contexto Estrat. Ins'!$B$42,BV36,IF($D$28='Contexto Estrat. Ins'!$B$43,BW36,IF($D$28='Contexto Estrat. Ins'!$B$44,BX36,""))))))</f>
        <v/>
      </c>
      <c r="CA36" s="229" t="str">
        <f>IF('Contexto Estrat. Ins'!$R$19&lt;&gt;"",'Contexto Estrat. Ins'!$R$18,"")</f>
        <v/>
      </c>
      <c r="CB36" s="229" t="str">
        <f>IF('Contexto Estrat. Ins'!$R$20&lt;&gt;"",'Contexto Estrat. Ins'!$R$18,"")</f>
        <v/>
      </c>
      <c r="CC36" s="229" t="str">
        <f>IF('Contexto Estrat. Ins'!$R$21&lt;&gt;"",'Contexto Estrat. Ins'!$R$18,"")</f>
        <v/>
      </c>
      <c r="CD36" s="229" t="str">
        <f>IF('Contexto Estrat. Ins'!$R$22&lt;&gt;"",'Contexto Estrat. Ins'!$R$18,"")</f>
        <v/>
      </c>
      <c r="CE36" s="229" t="str">
        <f>IF('Contexto Estrat. Ins'!$R$23&lt;&gt;"",'Contexto Estrat. Ins'!$R$18,"")</f>
        <v/>
      </c>
      <c r="CF36" s="229" t="str">
        <f>IF('Contexto Estrat. Ins'!$R$24&lt;&gt;"",'Contexto Estrat. Ins'!$R$18,"")</f>
        <v/>
      </c>
      <c r="CG36" s="229" t="str">
        <f>IF($D$28='Contexto Estrat. Ins'!$B$19,CA36,IF($D$28='Contexto Estrat. Ins'!$B$20,CB36,IF($D$28='Contexto Estrat. Ins'!$B$21,CC36,IF($D$28='Contexto Estrat. Ins'!$B$22,CD36,IF($D$28='Contexto Estrat. Ins'!$B$23,CE36,IF($D$28='Contexto Estrat. Ins'!$B$24,CF36,""))))))</f>
        <v/>
      </c>
    </row>
    <row r="37" spans="1:86" s="222" customFormat="1" ht="15.6" customHeight="1">
      <c r="A37" s="225"/>
      <c r="B37" s="226"/>
      <c r="C37" s="226"/>
      <c r="D37" s="629" t="s">
        <v>34</v>
      </c>
      <c r="E37" s="629"/>
      <c r="F37" s="629"/>
      <c r="G37" s="629"/>
      <c r="H37" s="629"/>
      <c r="I37" s="629"/>
      <c r="J37" s="629" t="s">
        <v>48</v>
      </c>
      <c r="K37" s="629"/>
      <c r="L37" s="629"/>
      <c r="M37" s="629"/>
      <c r="N37" s="629"/>
      <c r="O37" s="629"/>
      <c r="P37" s="629"/>
      <c r="Q37" s="629"/>
      <c r="R37" s="629"/>
      <c r="S37" s="629"/>
      <c r="T37" s="629"/>
      <c r="U37" s="629"/>
      <c r="V37" s="629"/>
      <c r="W37" s="629"/>
      <c r="X37" s="629"/>
      <c r="Y37" s="629"/>
      <c r="Z37" s="629"/>
      <c r="AA37" s="629"/>
      <c r="AB37" s="629"/>
      <c r="AC37" s="226"/>
      <c r="AD37" s="629" t="str">
        <f>IF(AK12=Datos!$A$6,"Puede presentarse la oportunidad, lo que generaría…","Puede presentarse el riesgo, lo que generaría…")</f>
        <v>Puede presentarse el riesgo, lo que generaría…</v>
      </c>
      <c r="AE37" s="629"/>
      <c r="AF37" s="629"/>
      <c r="AG37" s="629"/>
      <c r="AH37" s="629"/>
      <c r="AI37" s="629"/>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227"/>
      <c r="BK37" s="229" t="str">
        <f>IF('Contexto Estrat. Ins'!$S$9&lt;&gt;"",'Contexto Estrat. Ins'!$S$8,"")</f>
        <v/>
      </c>
      <c r="BL37" s="229" t="str">
        <f>IF('Contexto Estrat. Ins'!$S$10&lt;&gt;"",'Contexto Estrat. Ins'!$S$8,"")</f>
        <v/>
      </c>
      <c r="BM37" s="229" t="str">
        <f>IF('Contexto Estrat. Ins'!$S$11&lt;&gt;"",'Contexto Estrat. Ins'!$S$8,"")</f>
        <v/>
      </c>
      <c r="BN37" s="229" t="str">
        <f>IF('Contexto Estrat. Ins'!$S$12&lt;&gt;"",'Contexto Estrat. Ins'!$S$8,"")</f>
        <v/>
      </c>
      <c r="BO37" s="229" t="str">
        <f>IF('Contexto Estrat. Ins'!$S$13&lt;&gt;"",'Contexto Estrat. Ins'!$S$8,"")</f>
        <v/>
      </c>
      <c r="BP37" s="229" t="str">
        <f>IF('Contexto Estrat. Ins'!$S$14&lt;&gt;"",'Contexto Estrat. Ins'!$S$8,"")</f>
        <v/>
      </c>
      <c r="BQ37" s="229" t="str">
        <f>IF($D$28='Contexto Estrat. Ins'!$B$9,BK37,IF($D$28='Contexto Estrat. Ins'!$B$10,BL37,IF($D$28='Contexto Estrat. Ins'!$B$11,BM37,IF($D$28='Contexto Estrat. Ins'!$B$12,BN37,IF($D$28='Contexto Estrat. Ins'!$B$13,BO37,IF($D$28='Contexto Estrat. Ins'!$B$14,BP37,""))))))</f>
        <v/>
      </c>
      <c r="BS37" s="229" t="str">
        <f>IF('Contexto Estrat. Ins'!$S$39&lt;&gt;"",'Contexto Estrat. Ins'!$S$38,"")</f>
        <v/>
      </c>
      <c r="BT37" s="229" t="str">
        <f>IF('Contexto Estrat. Ins'!$S$40&lt;&gt;"",'Contexto Estrat. Ins'!$S$38,"")</f>
        <v/>
      </c>
      <c r="BU37" s="229" t="str">
        <f>IF('Contexto Estrat. Ins'!$S$41&lt;&gt;"",'Contexto Estrat. Ins'!$S$38,"")</f>
        <v/>
      </c>
      <c r="BV37" s="229" t="str">
        <f>IF('Contexto Estrat. Ins'!$S$42&lt;&gt;"",'Contexto Estrat. Ins'!$S$38,"")</f>
        <v/>
      </c>
      <c r="BW37" s="229" t="str">
        <f>IF('Contexto Estrat. Ins'!$S$43&lt;&gt;"",'Contexto Estrat. Ins'!$S$38,"")</f>
        <v/>
      </c>
      <c r="BX37" s="229" t="str">
        <f>IF('Contexto Estrat. Ins'!$S$44&lt;&gt;"",'Contexto Estrat. Ins'!$S$38,"")</f>
        <v/>
      </c>
      <c r="BY37" s="229" t="str">
        <f>IF($D$28='Contexto Estrat. Ins'!$B$39,BS37,IF($D$28='Contexto Estrat. Ins'!$B$40,BT37,IF($D$28='Contexto Estrat. Ins'!$B$41,BU37,IF($D$28='Contexto Estrat. Ins'!$B$42,BV37,IF($D$28='Contexto Estrat. Ins'!$B$43,BW37,IF($D$28='Contexto Estrat. Ins'!$B$44,BX37,""))))))</f>
        <v/>
      </c>
      <c r="CA37" s="229" t="str">
        <f>IF('Contexto Estrat. Ins'!$S$19&lt;&gt;"",'Contexto Estrat. Ins'!$S$18,"")</f>
        <v/>
      </c>
      <c r="CB37" s="229" t="str">
        <f>IF('Contexto Estrat. Ins'!$S$20&lt;&gt;"",'Contexto Estrat. Ins'!$S$18,"")</f>
        <v/>
      </c>
      <c r="CC37" s="229" t="str">
        <f>IF('Contexto Estrat. Ins'!$S$21&lt;&gt;"",'Contexto Estrat. Ins'!$S$18,"")</f>
        <v/>
      </c>
      <c r="CD37" s="229" t="str">
        <f>IF('Contexto Estrat. Ins'!$S$22&lt;&gt;"",'Contexto Estrat. Ins'!$S$18,"")</f>
        <v/>
      </c>
      <c r="CE37" s="229" t="str">
        <f>IF('Contexto Estrat. Ins'!$S$23&lt;&gt;"",'Contexto Estrat. Ins'!$S$18,"")</f>
        <v/>
      </c>
      <c r="CF37" s="229" t="str">
        <f>IF('Contexto Estrat. Ins'!$S$24&lt;&gt;"",'Contexto Estrat. Ins'!$S$18,"")</f>
        <v/>
      </c>
      <c r="CG37" s="229" t="str">
        <f>IF($D$28='Contexto Estrat. Ins'!$B$19,CA37,IF($D$28='Contexto Estrat. Ins'!$B$20,CB37,IF($D$28='Contexto Estrat. Ins'!$B$21,CC37,IF($D$28='Contexto Estrat. Ins'!$B$22,CD37,IF($D$28='Contexto Estrat. Ins'!$B$23,CE37,IF($D$28='Contexto Estrat. Ins'!$B$24,CF37,""))))))</f>
        <v/>
      </c>
    </row>
    <row r="38" spans="1:86" s="222" customFormat="1" ht="15.6" customHeight="1">
      <c r="A38" s="225"/>
      <c r="B38" s="226"/>
      <c r="C38" s="226"/>
      <c r="D38" s="625"/>
      <c r="E38" s="625"/>
      <c r="F38" s="625"/>
      <c r="G38" s="625"/>
      <c r="H38" s="625"/>
      <c r="I38" s="625"/>
      <c r="J38" s="630"/>
      <c r="K38" s="631"/>
      <c r="L38" s="631"/>
      <c r="M38" s="631"/>
      <c r="N38" s="631"/>
      <c r="O38" s="631"/>
      <c r="P38" s="631"/>
      <c r="Q38" s="631"/>
      <c r="R38" s="631"/>
      <c r="S38" s="631"/>
      <c r="T38" s="631"/>
      <c r="U38" s="631"/>
      <c r="V38" s="631"/>
      <c r="W38" s="631"/>
      <c r="X38" s="631"/>
      <c r="Y38" s="631"/>
      <c r="Z38" s="631"/>
      <c r="AA38" s="631"/>
      <c r="AB38" s="632"/>
      <c r="AC38" s="226"/>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227"/>
      <c r="BK38" s="229" t="str">
        <f>IF('Contexto Estrat. Ins'!$T$9&lt;&gt;"",'Contexto Estrat. Ins'!$T$8,"")</f>
        <v/>
      </c>
      <c r="BL38" s="229" t="str">
        <f>IF('Contexto Estrat. Ins'!$T$10&lt;&gt;"",'Contexto Estrat. Ins'!$T$8,"")</f>
        <v/>
      </c>
      <c r="BM38" s="229" t="str">
        <f>IF('Contexto Estrat. Ins'!$T$11&lt;&gt;"",'Contexto Estrat. Ins'!$T$8,"")</f>
        <v/>
      </c>
      <c r="BN38" s="229" t="str">
        <f>IF('Contexto Estrat. Ins'!$T$12&lt;&gt;"",'Contexto Estrat. Ins'!$T$8,"")</f>
        <v/>
      </c>
      <c r="BO38" s="229" t="str">
        <f>IF('Contexto Estrat. Ins'!$T$13&lt;&gt;"",'Contexto Estrat. Ins'!$T$8,"")</f>
        <v/>
      </c>
      <c r="BP38" s="229" t="str">
        <f>IF('Contexto Estrat. Ins'!$T$14&lt;&gt;"",'Contexto Estrat. Ins'!$T$8,"")</f>
        <v/>
      </c>
      <c r="BQ38" s="229" t="str">
        <f>IF($D$28='Contexto Estrat. Ins'!$B$9,BK38,IF($D$28='Contexto Estrat. Ins'!$B$10,BL38,IF($D$28='Contexto Estrat. Ins'!$B$11,BM38,IF($D$28='Contexto Estrat. Ins'!$B$12,BN38,IF($D$28='Contexto Estrat. Ins'!$B$13,BO38,IF($D$28='Contexto Estrat. Ins'!$B$14,BP38,""))))))</f>
        <v/>
      </c>
      <c r="BR38" s="267"/>
      <c r="BS38" s="229" t="str">
        <f>IF('Contexto Estrat. Ins'!$T$39&lt;&gt;"",'Contexto Estrat. Ins'!$T$38,"")</f>
        <v/>
      </c>
      <c r="BT38" s="229" t="str">
        <f>IF('Contexto Estrat. Ins'!$T$40&lt;&gt;"",'Contexto Estrat. Ins'!$T$38,"")</f>
        <v/>
      </c>
      <c r="BU38" s="229" t="str">
        <f>IF('Contexto Estrat. Ins'!$T$41&lt;&gt;"",'Contexto Estrat. Ins'!$T$38,"")</f>
        <v/>
      </c>
      <c r="BV38" s="229" t="str">
        <f>IF('Contexto Estrat. Ins'!$T$42&lt;&gt;"",'Contexto Estrat. Ins'!$T$38,"")</f>
        <v/>
      </c>
      <c r="BW38" s="229" t="str">
        <f>IF('Contexto Estrat. Ins'!$T$43&lt;&gt;"",'Contexto Estrat. Ins'!$T$38,"")</f>
        <v/>
      </c>
      <c r="BX38" s="229" t="str">
        <f>IF('Contexto Estrat. Ins'!$T$44&lt;&gt;"",'Contexto Estrat. Ins'!$T$38,"")</f>
        <v/>
      </c>
      <c r="BY38" s="229" t="str">
        <f>IF($D$28='Contexto Estrat. Ins'!$B$39,BS38,IF($D$28='Contexto Estrat. Ins'!$B$40,BT38,IF($D$28='Contexto Estrat. Ins'!$B$41,BU38,IF($D$28='Contexto Estrat. Ins'!$B$42,BV38,IF($D$28='Contexto Estrat. Ins'!$B$43,BW38,IF($D$28='Contexto Estrat. Ins'!$B$44,BX38,""))))))</f>
        <v/>
      </c>
      <c r="BZ38" s="267"/>
      <c r="CA38" s="229" t="str">
        <f>IF('Contexto Estrat. Ins'!$T$19&lt;&gt;"",'Contexto Estrat. Ins'!$T$18,"")</f>
        <v/>
      </c>
      <c r="CB38" s="229" t="str">
        <f>IF('Contexto Estrat. Ins'!$T$20&lt;&gt;"",'Contexto Estrat. Ins'!$T$18,"")</f>
        <v/>
      </c>
      <c r="CC38" s="229" t="str">
        <f>IF('Contexto Estrat. Ins'!$T$21&lt;&gt;"",'Contexto Estrat. Ins'!$T$18,"")</f>
        <v/>
      </c>
      <c r="CD38" s="229" t="str">
        <f>IF('Contexto Estrat. Ins'!$T$22&lt;&gt;"",'Contexto Estrat. Ins'!$T$18,"")</f>
        <v/>
      </c>
      <c r="CE38" s="229" t="str">
        <f>IF('Contexto Estrat. Ins'!$T$23&lt;&gt;"",'Contexto Estrat. Ins'!$T$18,"")</f>
        <v/>
      </c>
      <c r="CF38" s="229" t="str">
        <f>IF('Contexto Estrat. Ins'!$T$24&lt;&gt;"",'Contexto Estrat. Ins'!$T$18,"")</f>
        <v/>
      </c>
      <c r="CG38" s="229" t="str">
        <f>IF($D$28='Contexto Estrat. Ins'!$B$19,CA38,IF($D$28='Contexto Estrat. Ins'!$B$20,CB38,IF($D$28='Contexto Estrat. Ins'!$B$21,CC38,IF($D$28='Contexto Estrat. Ins'!$B$22,CD38,IF($D$28='Contexto Estrat. Ins'!$B$23,CE38,IF($D$28='Contexto Estrat. Ins'!$B$24,CF38,""))))))</f>
        <v/>
      </c>
      <c r="CH38" s="267"/>
    </row>
    <row r="39" spans="1:86" s="222" customFormat="1" ht="15.6" customHeight="1">
      <c r="A39" s="225"/>
      <c r="B39" s="226"/>
      <c r="C39" s="226"/>
      <c r="D39" s="625"/>
      <c r="E39" s="625"/>
      <c r="F39" s="625"/>
      <c r="G39" s="625"/>
      <c r="H39" s="625"/>
      <c r="I39" s="625"/>
      <c r="J39" s="630"/>
      <c r="K39" s="631"/>
      <c r="L39" s="631"/>
      <c r="M39" s="631"/>
      <c r="N39" s="631"/>
      <c r="O39" s="631"/>
      <c r="P39" s="631"/>
      <c r="Q39" s="631"/>
      <c r="R39" s="631"/>
      <c r="S39" s="631"/>
      <c r="T39" s="631"/>
      <c r="U39" s="631"/>
      <c r="V39" s="631"/>
      <c r="W39" s="631"/>
      <c r="X39" s="631"/>
      <c r="Y39" s="631"/>
      <c r="Z39" s="631"/>
      <c r="AA39" s="631"/>
      <c r="AB39" s="632"/>
      <c r="AC39" s="226"/>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227"/>
      <c r="BK39" s="229" t="str">
        <f>IF('Contexto Estrat. Ins'!$U$9&lt;&gt;"",'Contexto Estrat. Ins'!$U$8,"")</f>
        <v/>
      </c>
      <c r="BL39" s="229" t="str">
        <f>IF('Contexto Estrat. Ins'!$U$10&lt;&gt;"",'Contexto Estrat. Ins'!$U$8,"")</f>
        <v/>
      </c>
      <c r="BM39" s="229" t="str">
        <f>IF('Contexto Estrat. Ins'!$U$11&lt;&gt;"",'Contexto Estrat. Ins'!$U$8,"")</f>
        <v/>
      </c>
      <c r="BN39" s="229" t="str">
        <f>IF('Contexto Estrat. Ins'!$U$12&lt;&gt;"",'Contexto Estrat. Ins'!$U$8,"")</f>
        <v/>
      </c>
      <c r="BO39" s="229" t="str">
        <f>IF('Contexto Estrat. Ins'!$U$13&lt;&gt;"",'Contexto Estrat. Ins'!$U$8,"")</f>
        <v/>
      </c>
      <c r="BP39" s="229" t="str">
        <f>IF('Contexto Estrat. Ins'!$U$14&lt;&gt;"",'Contexto Estrat. Ins'!$U$8,"")</f>
        <v/>
      </c>
      <c r="BQ39" s="229" t="str">
        <f>IF($D$28='Contexto Estrat. Ins'!$B$9,BK39,IF($D$28='Contexto Estrat. Ins'!$B$10,BL39,IF($D$28='Contexto Estrat. Ins'!$B$11,BM39,IF($D$28='Contexto Estrat. Ins'!$B$12,BN39,IF($D$28='Contexto Estrat. Ins'!$B$13,BO39,IF($D$28='Contexto Estrat. Ins'!$B$14,BP39,""))))))</f>
        <v/>
      </c>
      <c r="BR39" s="267"/>
      <c r="BS39" s="229" t="str">
        <f>IF('Contexto Estrat. Ins'!$U$39&lt;&gt;"",'Contexto Estrat. Ins'!$U$38,"")</f>
        <v/>
      </c>
      <c r="BT39" s="229" t="str">
        <f>IF('Contexto Estrat. Ins'!$U$40&lt;&gt;"",'Contexto Estrat. Ins'!$U$38,"")</f>
        <v/>
      </c>
      <c r="BU39" s="229" t="str">
        <f>IF('Contexto Estrat. Ins'!$U$41&lt;&gt;"",'Contexto Estrat. Ins'!$U$38,"")</f>
        <v/>
      </c>
      <c r="BV39" s="229" t="str">
        <f>IF('Contexto Estrat. Ins'!$U$42&lt;&gt;"",'Contexto Estrat. Ins'!$U$38,"")</f>
        <v/>
      </c>
      <c r="BW39" s="229" t="str">
        <f>IF('Contexto Estrat. Ins'!$U$43&lt;&gt;"",'Contexto Estrat. Ins'!$U$38,"")</f>
        <v/>
      </c>
      <c r="BX39" s="229" t="str">
        <f>IF('Contexto Estrat. Ins'!$U$44&lt;&gt;"",'Contexto Estrat. Ins'!$U$38,"")</f>
        <v/>
      </c>
      <c r="BY39" s="229" t="str">
        <f>IF($D$28='Contexto Estrat. Ins'!$B$39,BS39,IF($D$28='Contexto Estrat. Ins'!$B$40,BT39,IF($D$28='Contexto Estrat. Ins'!$B$41,BU39,IF($D$28='Contexto Estrat. Ins'!$B$42,BV39,IF($D$28='Contexto Estrat. Ins'!$B$43,BW39,IF($D$28='Contexto Estrat. Ins'!$B$44,BX39,""))))))</f>
        <v/>
      </c>
      <c r="BZ39" s="267"/>
      <c r="CA39" s="229" t="str">
        <f>IF('Contexto Estrat. Ins'!$U$19&lt;&gt;"",'Contexto Estrat. Ins'!$U$18,"")</f>
        <v/>
      </c>
      <c r="CB39" s="229" t="str">
        <f>IF('Contexto Estrat. Ins'!$U$20&lt;&gt;"",'Contexto Estrat. Ins'!$U$18,"")</f>
        <v/>
      </c>
      <c r="CC39" s="229" t="str">
        <f>IF('Contexto Estrat. Ins'!$U$21&lt;&gt;"",'Contexto Estrat. Ins'!$U$18,"")</f>
        <v/>
      </c>
      <c r="CD39" s="229" t="str">
        <f>IF('Contexto Estrat. Ins'!$U$22&lt;&gt;"",'Contexto Estrat. Ins'!$U$18,"")</f>
        <v/>
      </c>
      <c r="CE39" s="229" t="str">
        <f>IF('Contexto Estrat. Ins'!$U$23&lt;&gt;"",'Contexto Estrat. Ins'!$U$18,"")</f>
        <v/>
      </c>
      <c r="CF39" s="229" t="str">
        <f>IF('Contexto Estrat. Ins'!$U$24&lt;&gt;"",'Contexto Estrat. Ins'!$U$18,"")</f>
        <v/>
      </c>
      <c r="CG39" s="229" t="str">
        <f>IF($D$28='Contexto Estrat. Ins'!$B$19,CA39,IF($D$28='Contexto Estrat. Ins'!$B$20,CB39,IF($D$28='Contexto Estrat. Ins'!$B$21,CC39,IF($D$28='Contexto Estrat. Ins'!$B$22,CD39,IF($D$28='Contexto Estrat. Ins'!$B$23,CE39,IF($D$28='Contexto Estrat. Ins'!$B$24,CF39,""))))))</f>
        <v/>
      </c>
      <c r="CH39" s="267"/>
    </row>
    <row r="40" spans="1:86" s="222" customFormat="1" ht="15.6" customHeight="1">
      <c r="A40" s="225"/>
      <c r="B40" s="226"/>
      <c r="C40" s="226"/>
      <c r="D40" s="625"/>
      <c r="E40" s="625"/>
      <c r="F40" s="625"/>
      <c r="G40" s="625"/>
      <c r="H40" s="625"/>
      <c r="I40" s="625"/>
      <c r="J40" s="630"/>
      <c r="K40" s="631"/>
      <c r="L40" s="631"/>
      <c r="M40" s="631"/>
      <c r="N40" s="631"/>
      <c r="O40" s="631"/>
      <c r="P40" s="631"/>
      <c r="Q40" s="631"/>
      <c r="R40" s="631"/>
      <c r="S40" s="631"/>
      <c r="T40" s="631"/>
      <c r="U40" s="631"/>
      <c r="V40" s="631"/>
      <c r="W40" s="631"/>
      <c r="X40" s="631"/>
      <c r="Y40" s="631"/>
      <c r="Z40" s="631"/>
      <c r="AA40" s="631"/>
      <c r="AB40" s="632"/>
      <c r="AC40" s="226"/>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227"/>
      <c r="BK40" s="229" t="str">
        <f>IF('Contexto Estrat. Ins'!$V$9&lt;&gt;"",'Contexto Estrat. Ins'!$V$8,"")</f>
        <v/>
      </c>
      <c r="BL40" s="229" t="str">
        <f>IF('Contexto Estrat. Ins'!$V$10&lt;&gt;"",'Contexto Estrat. Ins'!$V$8,"")</f>
        <v/>
      </c>
      <c r="BM40" s="229" t="str">
        <f>IF('Contexto Estrat. Ins'!$V$11&lt;&gt;"",'Contexto Estrat. Ins'!$V$8,"")</f>
        <v/>
      </c>
      <c r="BN40" s="229" t="str">
        <f>IF('Contexto Estrat. Ins'!$V$12&lt;&gt;"",'Contexto Estrat. Ins'!$V$8,"")</f>
        <v/>
      </c>
      <c r="BO40" s="229" t="str">
        <f>IF('Contexto Estrat. Ins'!$V$13&lt;&gt;"",'Contexto Estrat. Ins'!$V$8,"")</f>
        <v/>
      </c>
      <c r="BP40" s="229" t="str">
        <f>IF('Contexto Estrat. Ins'!$V$14&lt;&gt;"",'Contexto Estrat. Ins'!$V$8,"")</f>
        <v/>
      </c>
      <c r="BQ40" s="229" t="str">
        <f>IF($D$28='Contexto Estrat. Ins'!$B$9,BK40,IF($D$28='Contexto Estrat. Ins'!$B$10,BL40,IF($D$28='Contexto Estrat. Ins'!$B$11,BM40,IF($D$28='Contexto Estrat. Ins'!$B$12,BN40,IF($D$28='Contexto Estrat. Ins'!$B$13,BO40,IF($D$28='Contexto Estrat. Ins'!$B$14,BP40,""))))))</f>
        <v/>
      </c>
      <c r="BR40" s="267"/>
      <c r="BS40" s="229" t="str">
        <f>IF('Contexto Estrat. Ins'!$V$39&lt;&gt;"",'Contexto Estrat. Ins'!$V$38,"")</f>
        <v/>
      </c>
      <c r="BT40" s="229" t="str">
        <f>IF('Contexto Estrat. Ins'!$V$40&lt;&gt;"",'Contexto Estrat. Ins'!$V$38,"")</f>
        <v/>
      </c>
      <c r="BU40" s="229" t="str">
        <f>IF('Contexto Estrat. Ins'!$V$41&lt;&gt;"",'Contexto Estrat. Ins'!$V$38,"")</f>
        <v/>
      </c>
      <c r="BV40" s="229" t="str">
        <f>IF('Contexto Estrat. Ins'!$V$42&lt;&gt;"",'Contexto Estrat. Ins'!$V$38,"")</f>
        <v/>
      </c>
      <c r="BW40" s="229" t="str">
        <f>IF('Contexto Estrat. Ins'!$V$43&lt;&gt;"",'Contexto Estrat. Ins'!$V$38,"")</f>
        <v/>
      </c>
      <c r="BX40" s="229" t="str">
        <f>IF('Contexto Estrat. Ins'!$V$44&lt;&gt;"",'Contexto Estrat. Ins'!$V$38,"")</f>
        <v/>
      </c>
      <c r="BY40" s="229" t="str">
        <f>IF($D$28='Contexto Estrat. Ins'!$B$39,BS40,IF($D$28='Contexto Estrat. Ins'!$B$40,BT40,IF($D$28='Contexto Estrat. Ins'!$B$41,BU40,IF($D$28='Contexto Estrat. Ins'!$B$42,BV40,IF($D$28='Contexto Estrat. Ins'!$B$43,BW40,IF($D$28='Contexto Estrat. Ins'!$B$44,BX40,""))))))</f>
        <v/>
      </c>
      <c r="BZ40" s="267"/>
      <c r="CA40" s="229" t="str">
        <f>IF('Contexto Estrat. Ins'!$V$19&lt;&gt;"",'Contexto Estrat. Ins'!$V$18,"")</f>
        <v/>
      </c>
      <c r="CB40" s="229" t="str">
        <f>IF('Contexto Estrat. Ins'!$V$20&lt;&gt;"",'Contexto Estrat. Ins'!$V$18,"")</f>
        <v/>
      </c>
      <c r="CC40" s="229" t="str">
        <f>IF('Contexto Estrat. Ins'!$V$21&lt;&gt;"",'Contexto Estrat. Ins'!$V$18,"")</f>
        <v/>
      </c>
      <c r="CD40" s="229" t="str">
        <f>IF('Contexto Estrat. Ins'!$V$22&lt;&gt;"",'Contexto Estrat. Ins'!$V$18,"")</f>
        <v/>
      </c>
      <c r="CE40" s="229" t="str">
        <f>IF('Contexto Estrat. Ins'!$V$23&lt;&gt;"",'Contexto Estrat. Ins'!$V$18,"")</f>
        <v/>
      </c>
      <c r="CF40" s="229" t="str">
        <f>IF('Contexto Estrat. Ins'!$V$24&lt;&gt;"",'Contexto Estrat. Ins'!$V$18,"")</f>
        <v/>
      </c>
      <c r="CG40" s="229" t="str">
        <f>IF($D$28='Contexto Estrat. Ins'!$B$19,CA40,IF($D$28='Contexto Estrat. Ins'!$B$20,CB40,IF($D$28='Contexto Estrat. Ins'!$B$21,CC40,IF($D$28='Contexto Estrat. Ins'!$B$22,CD40,IF($D$28='Contexto Estrat. Ins'!$B$23,CE40,IF($D$28='Contexto Estrat. Ins'!$B$24,CF40,""))))))</f>
        <v/>
      </c>
      <c r="CH40" s="267"/>
    </row>
    <row r="41" spans="1:86" s="222" customFormat="1" ht="15.6" customHeight="1">
      <c r="A41" s="225"/>
      <c r="B41" s="226"/>
      <c r="C41" s="226"/>
      <c r="D41" s="625"/>
      <c r="E41" s="625"/>
      <c r="F41" s="625"/>
      <c r="G41" s="625"/>
      <c r="H41" s="625"/>
      <c r="I41" s="625"/>
      <c r="J41" s="630"/>
      <c r="K41" s="631"/>
      <c r="L41" s="631"/>
      <c r="M41" s="631"/>
      <c r="N41" s="631"/>
      <c r="O41" s="631"/>
      <c r="P41" s="631"/>
      <c r="Q41" s="631"/>
      <c r="R41" s="631"/>
      <c r="S41" s="631"/>
      <c r="T41" s="631"/>
      <c r="U41" s="631"/>
      <c r="V41" s="631"/>
      <c r="W41" s="631"/>
      <c r="X41" s="631"/>
      <c r="Y41" s="631"/>
      <c r="Z41" s="631"/>
      <c r="AA41" s="631"/>
      <c r="AB41" s="632"/>
      <c r="AC41" s="226"/>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4"/>
      <c r="AZ41" s="624"/>
      <c r="BA41" s="624"/>
      <c r="BB41" s="624"/>
      <c r="BC41" s="624"/>
      <c r="BD41" s="624"/>
      <c r="BE41" s="624"/>
      <c r="BF41" s="624"/>
      <c r="BG41" s="227"/>
      <c r="BK41" s="267"/>
      <c r="BL41" s="267"/>
      <c r="BM41" s="267"/>
      <c r="BN41" s="267"/>
      <c r="BO41" s="267"/>
      <c r="BP41" s="267"/>
      <c r="BQ41" s="267"/>
      <c r="BR41" s="267"/>
      <c r="BS41" s="267"/>
      <c r="BT41" s="267"/>
      <c r="BU41" s="267"/>
      <c r="BV41" s="267"/>
      <c r="BW41" s="267"/>
      <c r="BX41" s="267"/>
      <c r="BY41" s="267"/>
      <c r="BZ41" s="267"/>
      <c r="CA41" s="267"/>
      <c r="CB41" s="267"/>
      <c r="CC41" s="267"/>
      <c r="CD41" s="267"/>
    </row>
    <row r="42" spans="1:86" s="222" customFormat="1" ht="15.6" customHeight="1">
      <c r="A42" s="225"/>
      <c r="B42" s="226"/>
      <c r="C42" s="226"/>
      <c r="D42" s="625"/>
      <c r="E42" s="625"/>
      <c r="F42" s="625"/>
      <c r="G42" s="625"/>
      <c r="H42" s="625"/>
      <c r="I42" s="625"/>
      <c r="J42" s="630"/>
      <c r="K42" s="631"/>
      <c r="L42" s="631"/>
      <c r="M42" s="631"/>
      <c r="N42" s="631"/>
      <c r="O42" s="631"/>
      <c r="P42" s="631"/>
      <c r="Q42" s="631"/>
      <c r="R42" s="631"/>
      <c r="S42" s="631"/>
      <c r="T42" s="631"/>
      <c r="U42" s="631"/>
      <c r="V42" s="631"/>
      <c r="W42" s="631"/>
      <c r="X42" s="631"/>
      <c r="Y42" s="631"/>
      <c r="Z42" s="631"/>
      <c r="AA42" s="631"/>
      <c r="AB42" s="632"/>
      <c r="AC42" s="226"/>
      <c r="AD42" s="624"/>
      <c r="AE42" s="624"/>
      <c r="AF42" s="624"/>
      <c r="AG42" s="624"/>
      <c r="AH42" s="624"/>
      <c r="AI42" s="624"/>
      <c r="AJ42" s="624"/>
      <c r="AK42" s="624"/>
      <c r="AL42" s="624"/>
      <c r="AM42" s="624"/>
      <c r="AN42" s="624"/>
      <c r="AO42" s="624"/>
      <c r="AP42" s="624"/>
      <c r="AQ42" s="624"/>
      <c r="AR42" s="624"/>
      <c r="AS42" s="624"/>
      <c r="AT42" s="624"/>
      <c r="AU42" s="624"/>
      <c r="AV42" s="624"/>
      <c r="AW42" s="624"/>
      <c r="AX42" s="624"/>
      <c r="AY42" s="624"/>
      <c r="AZ42" s="624"/>
      <c r="BA42" s="624"/>
      <c r="BB42" s="624"/>
      <c r="BC42" s="624"/>
      <c r="BD42" s="624"/>
      <c r="BE42" s="624"/>
      <c r="BF42" s="624"/>
      <c r="BG42" s="227"/>
      <c r="BK42" s="267"/>
      <c r="BL42" s="267"/>
      <c r="BM42" s="267"/>
      <c r="BN42" s="267"/>
      <c r="BO42" s="267"/>
      <c r="BP42" s="267"/>
      <c r="BQ42" s="267"/>
      <c r="BR42" s="267"/>
      <c r="BS42" s="267"/>
      <c r="BT42" s="267"/>
      <c r="BU42" s="267"/>
      <c r="BV42" s="267"/>
      <c r="BW42" s="267"/>
      <c r="BX42" s="267"/>
      <c r="BY42" s="267"/>
      <c r="BZ42" s="267"/>
      <c r="CA42" s="267"/>
      <c r="CB42" s="267"/>
      <c r="CC42" s="267"/>
      <c r="CD42" s="267"/>
    </row>
    <row r="43" spans="1:86" s="222" customFormat="1" ht="15.6" customHeight="1">
      <c r="A43" s="225"/>
      <c r="B43" s="226"/>
      <c r="C43" s="226"/>
      <c r="D43" s="625"/>
      <c r="E43" s="625"/>
      <c r="F43" s="625"/>
      <c r="G43" s="625"/>
      <c r="H43" s="625"/>
      <c r="I43" s="625"/>
      <c r="J43" s="627"/>
      <c r="K43" s="627"/>
      <c r="L43" s="627"/>
      <c r="M43" s="627"/>
      <c r="N43" s="627"/>
      <c r="O43" s="627"/>
      <c r="P43" s="627"/>
      <c r="Q43" s="627"/>
      <c r="R43" s="627"/>
      <c r="S43" s="627"/>
      <c r="T43" s="627"/>
      <c r="U43" s="627"/>
      <c r="V43" s="627"/>
      <c r="W43" s="627"/>
      <c r="X43" s="627"/>
      <c r="Y43" s="627"/>
      <c r="Z43" s="627"/>
      <c r="AA43" s="627"/>
      <c r="AB43" s="627"/>
      <c r="AC43" s="226"/>
      <c r="AD43" s="624"/>
      <c r="AE43" s="624"/>
      <c r="AF43" s="624"/>
      <c r="AG43" s="624"/>
      <c r="AH43" s="624"/>
      <c r="AI43" s="624"/>
      <c r="AJ43" s="624"/>
      <c r="AK43" s="624"/>
      <c r="AL43" s="624"/>
      <c r="AM43" s="624"/>
      <c r="AN43" s="624"/>
      <c r="AO43" s="624"/>
      <c r="AP43" s="624"/>
      <c r="AQ43" s="624"/>
      <c r="AR43" s="624"/>
      <c r="AS43" s="624"/>
      <c r="AT43" s="624"/>
      <c r="AU43" s="624"/>
      <c r="AV43" s="624"/>
      <c r="AW43" s="624"/>
      <c r="AX43" s="624"/>
      <c r="AY43" s="624"/>
      <c r="AZ43" s="624"/>
      <c r="BA43" s="624"/>
      <c r="BB43" s="624"/>
      <c r="BC43" s="624"/>
      <c r="BD43" s="624"/>
      <c r="BE43" s="624"/>
      <c r="BF43" s="624"/>
      <c r="BG43" s="227"/>
      <c r="BK43" s="267"/>
      <c r="BL43" s="267"/>
      <c r="BM43" s="267"/>
      <c r="BN43" s="267"/>
      <c r="BO43" s="267"/>
      <c r="BP43" s="267"/>
      <c r="BQ43" s="267"/>
      <c r="BR43" s="267"/>
      <c r="BS43" s="267"/>
      <c r="BT43" s="267"/>
      <c r="BU43" s="267"/>
      <c r="BV43" s="267"/>
      <c r="BW43" s="267"/>
      <c r="BX43" s="267"/>
      <c r="BY43" s="267"/>
      <c r="BZ43" s="267"/>
      <c r="CA43" s="267"/>
      <c r="CB43" s="267"/>
      <c r="CC43" s="267"/>
      <c r="CD43" s="267"/>
    </row>
    <row r="44" spans="1:86" s="222" customFormat="1" ht="15.6" customHeight="1">
      <c r="A44" s="225"/>
      <c r="B44" s="226"/>
      <c r="C44" s="226"/>
      <c r="D44" s="623"/>
      <c r="E44" s="623"/>
      <c r="F44" s="623"/>
      <c r="G44" s="623"/>
      <c r="H44" s="623"/>
      <c r="I44" s="623"/>
      <c r="J44" s="624"/>
      <c r="K44" s="624"/>
      <c r="L44" s="624"/>
      <c r="M44" s="624"/>
      <c r="N44" s="624"/>
      <c r="O44" s="624"/>
      <c r="P44" s="624"/>
      <c r="Q44" s="624"/>
      <c r="R44" s="624"/>
      <c r="S44" s="624"/>
      <c r="T44" s="624"/>
      <c r="U44" s="624"/>
      <c r="V44" s="624"/>
      <c r="W44" s="624"/>
      <c r="X44" s="624"/>
      <c r="Y44" s="624"/>
      <c r="Z44" s="624"/>
      <c r="AA44" s="624"/>
      <c r="AB44" s="624"/>
      <c r="AC44" s="226"/>
      <c r="AD44" s="624"/>
      <c r="AE44" s="624"/>
      <c r="AF44" s="624"/>
      <c r="AG44" s="624"/>
      <c r="AH44" s="624"/>
      <c r="AI44" s="624"/>
      <c r="AJ44" s="624"/>
      <c r="AK44" s="624"/>
      <c r="AL44" s="624"/>
      <c r="AM44" s="624"/>
      <c r="AN44" s="624"/>
      <c r="AO44" s="624"/>
      <c r="AP44" s="624"/>
      <c r="AQ44" s="624"/>
      <c r="AR44" s="624"/>
      <c r="AS44" s="624"/>
      <c r="AT44" s="624"/>
      <c r="AU44" s="624"/>
      <c r="AV44" s="624"/>
      <c r="AW44" s="624"/>
      <c r="AX44" s="624"/>
      <c r="AY44" s="624"/>
      <c r="AZ44" s="624"/>
      <c r="BA44" s="624"/>
      <c r="BB44" s="624"/>
      <c r="BC44" s="624"/>
      <c r="BD44" s="624"/>
      <c r="BE44" s="624"/>
      <c r="BF44" s="624"/>
      <c r="BG44" s="227"/>
    </row>
    <row r="45" spans="1:86" s="222" customFormat="1" ht="15.6" customHeight="1">
      <c r="A45" s="225"/>
      <c r="B45" s="226"/>
      <c r="C45" s="226"/>
      <c r="D45" s="623"/>
      <c r="E45" s="623"/>
      <c r="F45" s="623"/>
      <c r="G45" s="623"/>
      <c r="H45" s="623"/>
      <c r="I45" s="623"/>
      <c r="J45" s="624"/>
      <c r="K45" s="624"/>
      <c r="L45" s="624"/>
      <c r="M45" s="624"/>
      <c r="N45" s="624"/>
      <c r="O45" s="624"/>
      <c r="P45" s="624"/>
      <c r="Q45" s="624"/>
      <c r="R45" s="624"/>
      <c r="S45" s="624"/>
      <c r="T45" s="624"/>
      <c r="U45" s="624"/>
      <c r="V45" s="624"/>
      <c r="W45" s="624"/>
      <c r="X45" s="624"/>
      <c r="Y45" s="624"/>
      <c r="Z45" s="624"/>
      <c r="AA45" s="624"/>
      <c r="AB45" s="624"/>
      <c r="AC45" s="226"/>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c r="BA45" s="624"/>
      <c r="BB45" s="624"/>
      <c r="BC45" s="624"/>
      <c r="BD45" s="624"/>
      <c r="BE45" s="624"/>
      <c r="BF45" s="624"/>
      <c r="BG45" s="227"/>
    </row>
    <row r="46" spans="1:86" s="222" customFormat="1" ht="15.6" customHeight="1">
      <c r="A46" s="225"/>
      <c r="B46" s="226"/>
      <c r="C46" s="226"/>
      <c r="D46" s="623"/>
      <c r="E46" s="623"/>
      <c r="F46" s="623"/>
      <c r="G46" s="623"/>
      <c r="H46" s="623"/>
      <c r="I46" s="623"/>
      <c r="J46" s="624"/>
      <c r="K46" s="624"/>
      <c r="L46" s="624"/>
      <c r="M46" s="624"/>
      <c r="N46" s="624"/>
      <c r="O46" s="624"/>
      <c r="P46" s="624"/>
      <c r="Q46" s="624"/>
      <c r="R46" s="624"/>
      <c r="S46" s="624"/>
      <c r="T46" s="624"/>
      <c r="U46" s="624"/>
      <c r="V46" s="624"/>
      <c r="W46" s="624"/>
      <c r="X46" s="624"/>
      <c r="Y46" s="624"/>
      <c r="Z46" s="624"/>
      <c r="AA46" s="624"/>
      <c r="AB46" s="624"/>
      <c r="AC46" s="226"/>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4"/>
      <c r="AZ46" s="624"/>
      <c r="BA46" s="624"/>
      <c r="BB46" s="624"/>
      <c r="BC46" s="624"/>
      <c r="BD46" s="624"/>
      <c r="BE46" s="624"/>
      <c r="BF46" s="624"/>
      <c r="BG46" s="227"/>
    </row>
    <row r="47" spans="1:86" s="222" customFormat="1" ht="15.6" customHeight="1">
      <c r="A47" s="225"/>
      <c r="B47" s="226"/>
      <c r="C47" s="226"/>
      <c r="D47" s="623"/>
      <c r="E47" s="623"/>
      <c r="F47" s="623"/>
      <c r="G47" s="623"/>
      <c r="H47" s="623"/>
      <c r="I47" s="623"/>
      <c r="J47" s="624"/>
      <c r="K47" s="624"/>
      <c r="L47" s="624"/>
      <c r="M47" s="624"/>
      <c r="N47" s="624"/>
      <c r="O47" s="624"/>
      <c r="P47" s="624"/>
      <c r="Q47" s="624"/>
      <c r="R47" s="624"/>
      <c r="S47" s="624"/>
      <c r="T47" s="624"/>
      <c r="U47" s="624"/>
      <c r="V47" s="624"/>
      <c r="W47" s="624"/>
      <c r="X47" s="624"/>
      <c r="Y47" s="624"/>
      <c r="Z47" s="624"/>
      <c r="AA47" s="624"/>
      <c r="AB47" s="624"/>
      <c r="AC47" s="226"/>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227"/>
    </row>
    <row r="48" spans="1:86" s="222" customFormat="1" ht="15.6" customHeight="1">
      <c r="A48" s="225"/>
      <c r="B48" s="226"/>
      <c r="C48" s="226"/>
      <c r="D48" s="628" t="s">
        <v>39</v>
      </c>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226"/>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227"/>
    </row>
    <row r="49" spans="1:73" s="222" customFormat="1" ht="15.6" customHeight="1">
      <c r="A49" s="225"/>
      <c r="B49" s="226"/>
      <c r="C49" s="226"/>
      <c r="D49" s="629" t="s">
        <v>34</v>
      </c>
      <c r="E49" s="629"/>
      <c r="F49" s="629"/>
      <c r="G49" s="629"/>
      <c r="H49" s="629"/>
      <c r="I49" s="629"/>
      <c r="J49" s="629" t="s">
        <v>48</v>
      </c>
      <c r="K49" s="629"/>
      <c r="L49" s="629"/>
      <c r="M49" s="629"/>
      <c r="N49" s="629"/>
      <c r="O49" s="629"/>
      <c r="P49" s="629"/>
      <c r="Q49" s="629"/>
      <c r="R49" s="629"/>
      <c r="S49" s="629"/>
      <c r="T49" s="629"/>
      <c r="U49" s="629"/>
      <c r="V49" s="629"/>
      <c r="W49" s="629"/>
      <c r="X49" s="629"/>
      <c r="Y49" s="629"/>
      <c r="Z49" s="629"/>
      <c r="AA49" s="629"/>
      <c r="AB49" s="629"/>
      <c r="AC49" s="226"/>
      <c r="AD49" s="624"/>
      <c r="AE49" s="624"/>
      <c r="AF49" s="624"/>
      <c r="AG49" s="624"/>
      <c r="AH49" s="624"/>
      <c r="AI49" s="624"/>
      <c r="AJ49" s="624"/>
      <c r="AK49" s="624"/>
      <c r="AL49" s="624"/>
      <c r="AM49" s="624"/>
      <c r="AN49" s="624"/>
      <c r="AO49" s="624"/>
      <c r="AP49" s="624"/>
      <c r="AQ49" s="624"/>
      <c r="AR49" s="624"/>
      <c r="AS49" s="624"/>
      <c r="AT49" s="624"/>
      <c r="AU49" s="624"/>
      <c r="AV49" s="624"/>
      <c r="AW49" s="624"/>
      <c r="AX49" s="624"/>
      <c r="AY49" s="624"/>
      <c r="AZ49" s="624"/>
      <c r="BA49" s="624"/>
      <c r="BB49" s="624"/>
      <c r="BC49" s="624"/>
      <c r="BD49" s="624"/>
      <c r="BE49" s="624"/>
      <c r="BF49" s="624"/>
      <c r="BG49" s="227"/>
    </row>
    <row r="50" spans="1:73" s="222" customFormat="1" ht="15.6" customHeight="1">
      <c r="A50" s="225"/>
      <c r="B50" s="226"/>
      <c r="C50" s="226"/>
      <c r="D50" s="625"/>
      <c r="E50" s="625"/>
      <c r="F50" s="625"/>
      <c r="G50" s="625"/>
      <c r="H50" s="625"/>
      <c r="I50" s="625"/>
      <c r="J50" s="627"/>
      <c r="K50" s="627"/>
      <c r="L50" s="627"/>
      <c r="M50" s="627"/>
      <c r="N50" s="627"/>
      <c r="O50" s="627"/>
      <c r="P50" s="627"/>
      <c r="Q50" s="627"/>
      <c r="R50" s="627"/>
      <c r="S50" s="627"/>
      <c r="T50" s="627"/>
      <c r="U50" s="627"/>
      <c r="V50" s="627"/>
      <c r="W50" s="627"/>
      <c r="X50" s="627"/>
      <c r="Y50" s="627"/>
      <c r="Z50" s="627"/>
      <c r="AA50" s="627"/>
      <c r="AB50" s="627"/>
      <c r="AC50" s="226"/>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624"/>
      <c r="BA50" s="624"/>
      <c r="BB50" s="624"/>
      <c r="BC50" s="624"/>
      <c r="BD50" s="624"/>
      <c r="BE50" s="624"/>
      <c r="BF50" s="624"/>
      <c r="BG50" s="227"/>
    </row>
    <row r="51" spans="1:73" s="222" customFormat="1" ht="15.6" customHeight="1">
      <c r="A51" s="225"/>
      <c r="B51" s="226"/>
      <c r="C51" s="226"/>
      <c r="D51" s="625"/>
      <c r="E51" s="625"/>
      <c r="F51" s="625"/>
      <c r="G51" s="625"/>
      <c r="H51" s="625"/>
      <c r="I51" s="625"/>
      <c r="J51" s="626"/>
      <c r="K51" s="627"/>
      <c r="L51" s="627"/>
      <c r="M51" s="627"/>
      <c r="N51" s="627"/>
      <c r="O51" s="627"/>
      <c r="P51" s="627"/>
      <c r="Q51" s="627"/>
      <c r="R51" s="627"/>
      <c r="S51" s="627"/>
      <c r="T51" s="627"/>
      <c r="U51" s="627"/>
      <c r="V51" s="627"/>
      <c r="W51" s="627"/>
      <c r="X51" s="627"/>
      <c r="Y51" s="627"/>
      <c r="Z51" s="627"/>
      <c r="AA51" s="627"/>
      <c r="AB51" s="627"/>
      <c r="AC51" s="226"/>
      <c r="AD51" s="624"/>
      <c r="AE51" s="624"/>
      <c r="AF51" s="624"/>
      <c r="AG51" s="624"/>
      <c r="AH51" s="624"/>
      <c r="AI51" s="624"/>
      <c r="AJ51" s="624"/>
      <c r="AK51" s="624"/>
      <c r="AL51" s="624"/>
      <c r="AM51" s="624"/>
      <c r="AN51" s="624"/>
      <c r="AO51" s="624"/>
      <c r="AP51" s="624"/>
      <c r="AQ51" s="624"/>
      <c r="AR51" s="624"/>
      <c r="AS51" s="624"/>
      <c r="AT51" s="624"/>
      <c r="AU51" s="624"/>
      <c r="AV51" s="624"/>
      <c r="AW51" s="624"/>
      <c r="AX51" s="624"/>
      <c r="AY51" s="624"/>
      <c r="AZ51" s="624"/>
      <c r="BA51" s="624"/>
      <c r="BB51" s="624"/>
      <c r="BC51" s="624"/>
      <c r="BD51" s="624"/>
      <c r="BE51" s="624"/>
      <c r="BF51" s="624"/>
      <c r="BG51" s="227"/>
    </row>
    <row r="52" spans="1:73" s="222" customFormat="1" ht="15.6" customHeight="1">
      <c r="A52" s="225"/>
      <c r="B52" s="226"/>
      <c r="C52" s="226"/>
      <c r="D52" s="623"/>
      <c r="E52" s="623"/>
      <c r="F52" s="623"/>
      <c r="G52" s="623"/>
      <c r="H52" s="623"/>
      <c r="I52" s="623"/>
      <c r="J52" s="624"/>
      <c r="K52" s="624"/>
      <c r="L52" s="624"/>
      <c r="M52" s="624"/>
      <c r="N52" s="624"/>
      <c r="O52" s="624"/>
      <c r="P52" s="624"/>
      <c r="Q52" s="624"/>
      <c r="R52" s="624"/>
      <c r="S52" s="624"/>
      <c r="T52" s="624"/>
      <c r="U52" s="624"/>
      <c r="V52" s="624"/>
      <c r="W52" s="624"/>
      <c r="X52" s="624"/>
      <c r="Y52" s="624"/>
      <c r="Z52" s="624"/>
      <c r="AA52" s="624"/>
      <c r="AB52" s="624"/>
      <c r="AC52" s="226"/>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227"/>
    </row>
    <row r="53" spans="1:73" s="222" customFormat="1" ht="15.6" customHeight="1">
      <c r="A53" s="225"/>
      <c r="B53" s="226"/>
      <c r="C53" s="226"/>
      <c r="D53" s="623"/>
      <c r="E53" s="623"/>
      <c r="F53" s="623"/>
      <c r="G53" s="623"/>
      <c r="H53" s="623"/>
      <c r="I53" s="623"/>
      <c r="J53" s="624"/>
      <c r="K53" s="624"/>
      <c r="L53" s="624"/>
      <c r="M53" s="624"/>
      <c r="N53" s="624"/>
      <c r="O53" s="624"/>
      <c r="P53" s="624"/>
      <c r="Q53" s="624"/>
      <c r="R53" s="624"/>
      <c r="S53" s="624"/>
      <c r="T53" s="624"/>
      <c r="U53" s="624"/>
      <c r="V53" s="624"/>
      <c r="W53" s="624"/>
      <c r="X53" s="624"/>
      <c r="Y53" s="624"/>
      <c r="Z53" s="624"/>
      <c r="AA53" s="624"/>
      <c r="AB53" s="624"/>
      <c r="AC53" s="226"/>
      <c r="AD53" s="624"/>
      <c r="AE53" s="624"/>
      <c r="AF53" s="624"/>
      <c r="AG53" s="624"/>
      <c r="AH53" s="624"/>
      <c r="AI53" s="624"/>
      <c r="AJ53" s="624"/>
      <c r="AK53" s="624"/>
      <c r="AL53" s="624"/>
      <c r="AM53" s="624"/>
      <c r="AN53" s="624"/>
      <c r="AO53" s="624"/>
      <c r="AP53" s="624"/>
      <c r="AQ53" s="624"/>
      <c r="AR53" s="624"/>
      <c r="AS53" s="624"/>
      <c r="AT53" s="624"/>
      <c r="AU53" s="624"/>
      <c r="AV53" s="624"/>
      <c r="AW53" s="624"/>
      <c r="AX53" s="624"/>
      <c r="AY53" s="624"/>
      <c r="AZ53" s="624"/>
      <c r="BA53" s="624"/>
      <c r="BB53" s="624"/>
      <c r="BC53" s="624"/>
      <c r="BD53" s="624"/>
      <c r="BE53" s="624"/>
      <c r="BF53" s="624"/>
      <c r="BG53" s="227"/>
    </row>
    <row r="54" spans="1:73" s="222" customFormat="1" ht="15" customHeight="1">
      <c r="A54" s="225"/>
      <c r="B54" s="226"/>
      <c r="C54" s="226"/>
      <c r="D54" s="623"/>
      <c r="E54" s="623"/>
      <c r="F54" s="623"/>
      <c r="G54" s="623"/>
      <c r="H54" s="623"/>
      <c r="I54" s="623"/>
      <c r="J54" s="624"/>
      <c r="K54" s="624"/>
      <c r="L54" s="624"/>
      <c r="M54" s="624"/>
      <c r="N54" s="624"/>
      <c r="O54" s="624"/>
      <c r="P54" s="624"/>
      <c r="Q54" s="624"/>
      <c r="R54" s="624"/>
      <c r="S54" s="624"/>
      <c r="T54" s="624"/>
      <c r="U54" s="624"/>
      <c r="V54" s="624"/>
      <c r="W54" s="624"/>
      <c r="X54" s="624"/>
      <c r="Y54" s="624"/>
      <c r="Z54" s="624"/>
      <c r="AA54" s="624"/>
      <c r="AB54" s="624"/>
      <c r="AC54" s="226"/>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4"/>
      <c r="AZ54" s="624"/>
      <c r="BA54" s="624"/>
      <c r="BB54" s="624"/>
      <c r="BC54" s="624"/>
      <c r="BD54" s="624"/>
      <c r="BE54" s="624"/>
      <c r="BF54" s="624"/>
      <c r="BG54" s="227"/>
    </row>
    <row r="55" spans="1:73" s="222" customFormat="1" ht="15" customHeight="1">
      <c r="A55" s="225"/>
      <c r="B55" s="226"/>
      <c r="C55" s="226"/>
      <c r="D55" s="623"/>
      <c r="E55" s="623"/>
      <c r="F55" s="623"/>
      <c r="G55" s="623"/>
      <c r="H55" s="623"/>
      <c r="I55" s="623"/>
      <c r="J55" s="624"/>
      <c r="K55" s="624"/>
      <c r="L55" s="624"/>
      <c r="M55" s="624"/>
      <c r="N55" s="624"/>
      <c r="O55" s="624"/>
      <c r="P55" s="624"/>
      <c r="Q55" s="624"/>
      <c r="R55" s="624"/>
      <c r="S55" s="624"/>
      <c r="T55" s="624"/>
      <c r="U55" s="624"/>
      <c r="V55" s="624"/>
      <c r="W55" s="624"/>
      <c r="X55" s="624"/>
      <c r="Y55" s="624"/>
      <c r="Z55" s="624"/>
      <c r="AA55" s="624"/>
      <c r="AB55" s="624"/>
      <c r="AC55" s="226"/>
      <c r="AD55" s="624"/>
      <c r="AE55" s="624"/>
      <c r="AF55" s="624"/>
      <c r="AG55" s="624"/>
      <c r="AH55" s="624"/>
      <c r="AI55" s="624"/>
      <c r="AJ55" s="624"/>
      <c r="AK55" s="624"/>
      <c r="AL55" s="624"/>
      <c r="AM55" s="624"/>
      <c r="AN55" s="624"/>
      <c r="AO55" s="624"/>
      <c r="AP55" s="624"/>
      <c r="AQ55" s="624"/>
      <c r="AR55" s="624"/>
      <c r="AS55" s="624"/>
      <c r="AT55" s="624"/>
      <c r="AU55" s="624"/>
      <c r="AV55" s="624"/>
      <c r="AW55" s="624"/>
      <c r="AX55" s="624"/>
      <c r="AY55" s="624"/>
      <c r="AZ55" s="624"/>
      <c r="BA55" s="624"/>
      <c r="BB55" s="624"/>
      <c r="BC55" s="624"/>
      <c r="BD55" s="624"/>
      <c r="BE55" s="624"/>
      <c r="BF55" s="624"/>
      <c r="BG55" s="227"/>
    </row>
    <row r="56" spans="1:73" s="222" customFormat="1" ht="15" customHeight="1">
      <c r="A56" s="225"/>
      <c r="B56" s="226"/>
      <c r="C56" s="226"/>
      <c r="D56" s="623"/>
      <c r="E56" s="623"/>
      <c r="F56" s="623"/>
      <c r="G56" s="623"/>
      <c r="H56" s="623"/>
      <c r="I56" s="623"/>
      <c r="J56" s="624"/>
      <c r="K56" s="624"/>
      <c r="L56" s="624"/>
      <c r="M56" s="624"/>
      <c r="N56" s="624"/>
      <c r="O56" s="624"/>
      <c r="P56" s="624"/>
      <c r="Q56" s="624"/>
      <c r="R56" s="624"/>
      <c r="S56" s="624"/>
      <c r="T56" s="624"/>
      <c r="U56" s="624"/>
      <c r="V56" s="624"/>
      <c r="W56" s="624"/>
      <c r="X56" s="624"/>
      <c r="Y56" s="624"/>
      <c r="Z56" s="624"/>
      <c r="AA56" s="624"/>
      <c r="AB56" s="624"/>
      <c r="AC56" s="226"/>
      <c r="AD56" s="624"/>
      <c r="AE56" s="624"/>
      <c r="AF56" s="624"/>
      <c r="AG56" s="624"/>
      <c r="AH56" s="624"/>
      <c r="AI56" s="624"/>
      <c r="AJ56" s="624"/>
      <c r="AK56" s="624"/>
      <c r="AL56" s="624"/>
      <c r="AM56" s="624"/>
      <c r="AN56" s="624"/>
      <c r="AO56" s="624"/>
      <c r="AP56" s="624"/>
      <c r="AQ56" s="624"/>
      <c r="AR56" s="624"/>
      <c r="AS56" s="624"/>
      <c r="AT56" s="624"/>
      <c r="AU56" s="624"/>
      <c r="AV56" s="624"/>
      <c r="AW56" s="624"/>
      <c r="AX56" s="624"/>
      <c r="AY56" s="624"/>
      <c r="AZ56" s="624"/>
      <c r="BA56" s="624"/>
      <c r="BB56" s="624"/>
      <c r="BC56" s="624"/>
      <c r="BD56" s="624"/>
      <c r="BE56" s="624"/>
      <c r="BF56" s="624"/>
      <c r="BG56" s="227"/>
    </row>
    <row r="57" spans="1:73" s="222" customFormat="1" ht="15" customHeight="1">
      <c r="A57" s="225"/>
      <c r="B57" s="226"/>
      <c r="C57" s="226"/>
      <c r="D57" s="623"/>
      <c r="E57" s="623"/>
      <c r="F57" s="623"/>
      <c r="G57" s="623"/>
      <c r="H57" s="623"/>
      <c r="I57" s="623"/>
      <c r="J57" s="624"/>
      <c r="K57" s="624"/>
      <c r="L57" s="624"/>
      <c r="M57" s="624"/>
      <c r="N57" s="624"/>
      <c r="O57" s="624"/>
      <c r="P57" s="624"/>
      <c r="Q57" s="624"/>
      <c r="R57" s="624"/>
      <c r="S57" s="624"/>
      <c r="T57" s="624"/>
      <c r="U57" s="624"/>
      <c r="V57" s="624"/>
      <c r="W57" s="624"/>
      <c r="X57" s="624"/>
      <c r="Y57" s="624"/>
      <c r="Z57" s="624"/>
      <c r="AA57" s="624"/>
      <c r="AB57" s="624"/>
      <c r="AC57" s="226"/>
      <c r="AD57" s="624"/>
      <c r="AE57" s="624"/>
      <c r="AF57" s="624"/>
      <c r="AG57" s="624"/>
      <c r="AH57" s="624"/>
      <c r="AI57" s="624"/>
      <c r="AJ57" s="624"/>
      <c r="AK57" s="624"/>
      <c r="AL57" s="624"/>
      <c r="AM57" s="624"/>
      <c r="AN57" s="624"/>
      <c r="AO57" s="624"/>
      <c r="AP57" s="624"/>
      <c r="AQ57" s="624"/>
      <c r="AR57" s="624"/>
      <c r="AS57" s="624"/>
      <c r="AT57" s="624"/>
      <c r="AU57" s="624"/>
      <c r="AV57" s="624"/>
      <c r="AW57" s="624"/>
      <c r="AX57" s="624"/>
      <c r="AY57" s="624"/>
      <c r="AZ57" s="624"/>
      <c r="BA57" s="624"/>
      <c r="BB57" s="624"/>
      <c r="BC57" s="624"/>
      <c r="BD57" s="624"/>
      <c r="BE57" s="624"/>
      <c r="BF57" s="624"/>
      <c r="BG57" s="227"/>
    </row>
    <row r="58" spans="1:73" s="222" customFormat="1">
      <c r="A58" s="225"/>
      <c r="B58" s="226"/>
      <c r="C58" s="226"/>
      <c r="D58" s="623"/>
      <c r="E58" s="623"/>
      <c r="F58" s="623"/>
      <c r="G58" s="623"/>
      <c r="H58" s="623"/>
      <c r="I58" s="623"/>
      <c r="J58" s="624"/>
      <c r="K58" s="624"/>
      <c r="L58" s="624"/>
      <c r="M58" s="624"/>
      <c r="N58" s="624"/>
      <c r="O58" s="624"/>
      <c r="P58" s="624"/>
      <c r="Q58" s="624"/>
      <c r="R58" s="624"/>
      <c r="S58" s="624"/>
      <c r="T58" s="624"/>
      <c r="U58" s="624"/>
      <c r="V58" s="624"/>
      <c r="W58" s="624"/>
      <c r="X58" s="624"/>
      <c r="Y58" s="624"/>
      <c r="Z58" s="624"/>
      <c r="AA58" s="624"/>
      <c r="AB58" s="624"/>
      <c r="AC58" s="226"/>
      <c r="AD58" s="624"/>
      <c r="AE58" s="624"/>
      <c r="AF58" s="624"/>
      <c r="AG58" s="624"/>
      <c r="AH58" s="624"/>
      <c r="AI58" s="624"/>
      <c r="AJ58" s="624"/>
      <c r="AK58" s="624"/>
      <c r="AL58" s="624"/>
      <c r="AM58" s="624"/>
      <c r="AN58" s="624"/>
      <c r="AO58" s="624"/>
      <c r="AP58" s="624"/>
      <c r="AQ58" s="624"/>
      <c r="AR58" s="624"/>
      <c r="AS58" s="624"/>
      <c r="AT58" s="624"/>
      <c r="AU58" s="624"/>
      <c r="AV58" s="624"/>
      <c r="AW58" s="624"/>
      <c r="AX58" s="624"/>
      <c r="AY58" s="624"/>
      <c r="AZ58" s="624"/>
      <c r="BA58" s="624"/>
      <c r="BB58" s="624"/>
      <c r="BC58" s="624"/>
      <c r="BD58" s="624"/>
      <c r="BE58" s="624"/>
      <c r="BF58" s="624"/>
      <c r="BG58" s="227"/>
      <c r="BL58" s="243"/>
      <c r="BM58" s="243"/>
      <c r="BN58" s="243"/>
      <c r="BO58" s="243"/>
    </row>
    <row r="59" spans="1:73" s="222" customFormat="1" ht="15" customHeight="1">
      <c r="A59" s="225"/>
      <c r="B59" s="226"/>
      <c r="C59" s="226"/>
      <c r="D59" s="623"/>
      <c r="E59" s="623"/>
      <c r="F59" s="623"/>
      <c r="G59" s="623"/>
      <c r="H59" s="623"/>
      <c r="I59" s="623"/>
      <c r="J59" s="624"/>
      <c r="K59" s="624"/>
      <c r="L59" s="624"/>
      <c r="M59" s="624"/>
      <c r="N59" s="624"/>
      <c r="O59" s="624"/>
      <c r="P59" s="624"/>
      <c r="Q59" s="624"/>
      <c r="R59" s="624"/>
      <c r="S59" s="624"/>
      <c r="T59" s="624"/>
      <c r="U59" s="624"/>
      <c r="V59" s="624"/>
      <c r="W59" s="624"/>
      <c r="X59" s="624"/>
      <c r="Y59" s="624"/>
      <c r="Z59" s="624"/>
      <c r="AA59" s="624"/>
      <c r="AB59" s="624"/>
      <c r="AC59" s="226"/>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624"/>
      <c r="BB59" s="624"/>
      <c r="BC59" s="624"/>
      <c r="BD59" s="624"/>
      <c r="BE59" s="624"/>
      <c r="BF59" s="624"/>
      <c r="BG59" s="227"/>
      <c r="BK59" s="612" t="s">
        <v>121</v>
      </c>
      <c r="BL59" s="612"/>
      <c r="BM59" s="612"/>
      <c r="BN59" s="243"/>
      <c r="BO59" s="243"/>
    </row>
    <row r="60" spans="1:73" s="222" customFormat="1" ht="30" customHeight="1" thickBot="1">
      <c r="A60" s="254"/>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7"/>
      <c r="BK60" s="612"/>
      <c r="BL60" s="612"/>
      <c r="BM60" s="612"/>
      <c r="BN60" s="243"/>
      <c r="BO60" s="258"/>
      <c r="BP60" s="612" t="s">
        <v>82</v>
      </c>
      <c r="BQ60" s="612" t="s">
        <v>83</v>
      </c>
      <c r="BR60" s="258"/>
      <c r="BS60" s="258" t="s">
        <v>88</v>
      </c>
    </row>
    <row r="61" spans="1:73" s="222" customFormat="1" ht="32.25" customHeight="1" thickBot="1">
      <c r="A61" s="546" t="str">
        <f>IF(AK12=Datos!$A$6,"ANÁLISIS DE LA OPORTUNIDAD","ANÁLISIS DEL RIESGO")</f>
        <v>ANÁLISIS DEL RIESGO</v>
      </c>
      <c r="B61" s="547"/>
      <c r="C61" s="547"/>
      <c r="D61" s="547"/>
      <c r="E61" s="547"/>
      <c r="F61" s="547"/>
      <c r="G61" s="547"/>
      <c r="H61" s="547"/>
      <c r="I61" s="547"/>
      <c r="J61" s="548"/>
      <c r="K61" s="230"/>
      <c r="L61" s="230"/>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4"/>
      <c r="BK61" s="258" t="s">
        <v>72</v>
      </c>
      <c r="BL61" s="259" t="e">
        <f>BS76</f>
        <v>#REF!</v>
      </c>
      <c r="BM61" s="259" t="e">
        <f>IF(AND(I65="",I66=""),"",INDEX($R$69:$R$73,$BL$61,1))</f>
        <v>#REF!</v>
      </c>
      <c r="BO61" s="258"/>
      <c r="BP61" s="613"/>
      <c r="BQ61" s="613"/>
      <c r="BR61" s="258"/>
      <c r="BS61" s="258" t="s">
        <v>72</v>
      </c>
      <c r="BT61" s="259" t="e">
        <f>IF($AK$12&lt;&gt;"",BL61,"")</f>
        <v>#REF!</v>
      </c>
      <c r="BU61" s="259" t="e">
        <f>IF($AK$12&lt;&gt;"",$BM$61,"")</f>
        <v>#REF!</v>
      </c>
    </row>
    <row r="62" spans="1:73" s="222" customFormat="1" ht="14.45" customHeight="1">
      <c r="A62" s="225"/>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530" t="s">
        <v>50</v>
      </c>
      <c r="AA62" s="530"/>
      <c r="AB62" s="530"/>
      <c r="AC62" s="530"/>
      <c r="AD62" s="530"/>
      <c r="AE62" s="530"/>
      <c r="AF62" s="530"/>
      <c r="AG62" s="530"/>
      <c r="AH62" s="530"/>
      <c r="AI62" s="530"/>
      <c r="AJ62" s="530"/>
      <c r="AK62" s="530"/>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7"/>
      <c r="BK62" s="258" t="s">
        <v>71</v>
      </c>
      <c r="BL62" s="259" t="e">
        <f>H81</f>
        <v>#REF!</v>
      </c>
      <c r="BM62" s="259" t="e">
        <f>INDEX($R$76:$R$80,$BL$62,1)</f>
        <v>#REF!</v>
      </c>
      <c r="BO62" s="258" t="s">
        <v>81</v>
      </c>
      <c r="BP62" s="259" t="e">
        <f>BL62-1</f>
        <v>#REF!</v>
      </c>
      <c r="BQ62" s="259" t="e">
        <f>BM62</f>
        <v>#REF!</v>
      </c>
      <c r="BR62" s="258"/>
      <c r="BS62" s="258" t="s">
        <v>71</v>
      </c>
      <c r="BT62" s="259" t="e">
        <f>IF($AK$12="","",IF($AK$12=1,$BP$62,$BL$62))</f>
        <v>#REF!</v>
      </c>
      <c r="BU62" s="259" t="e">
        <f>IF($AK$12="","",IF($AK$12=1,$BQ$62,$BM$62))</f>
        <v>#REF!</v>
      </c>
    </row>
    <row r="63" spans="1:73" s="222" customFormat="1" ht="14.45" customHeight="1">
      <c r="A63" s="225"/>
      <c r="B63" s="226"/>
      <c r="C63" s="226"/>
      <c r="D63" s="532" t="s">
        <v>51</v>
      </c>
      <c r="E63" s="532"/>
      <c r="F63" s="532"/>
      <c r="G63" s="532"/>
      <c r="H63" s="226"/>
      <c r="I63" s="226"/>
      <c r="J63" s="226"/>
      <c r="K63" s="226"/>
      <c r="L63" s="226"/>
      <c r="M63" s="226"/>
      <c r="N63" s="226"/>
      <c r="O63" s="226"/>
      <c r="P63" s="226"/>
      <c r="Q63" s="226"/>
      <c r="R63" s="226"/>
      <c r="S63" s="226"/>
      <c r="T63" s="226"/>
      <c r="U63" s="226"/>
      <c r="V63" s="226"/>
      <c r="W63" s="226"/>
      <c r="X63" s="226"/>
      <c r="Y63" s="226"/>
      <c r="Z63" s="231"/>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7"/>
    </row>
    <row r="64" spans="1:73" s="222" customFormat="1" ht="14.45" customHeight="1">
      <c r="A64" s="225"/>
      <c r="B64" s="226"/>
      <c r="C64" s="226"/>
      <c r="D64" s="226"/>
      <c r="E64" s="532" t="str">
        <f>IF(AK12=Datos!$A$6,"Seleccione la factibilidad o frecuencia de presencia de la oportunidad","Seleccione la factibilidad o frecuencia de presencia del riesgo")</f>
        <v>Seleccione la factibilidad o frecuencia de presencia del riesgo</v>
      </c>
      <c r="F64" s="532"/>
      <c r="G64" s="532"/>
      <c r="H64" s="532"/>
      <c r="I64" s="532"/>
      <c r="J64" s="532"/>
      <c r="K64" s="532"/>
      <c r="L64" s="532"/>
      <c r="M64" s="532"/>
      <c r="N64" s="532"/>
      <c r="O64" s="532"/>
      <c r="P64" s="532"/>
      <c r="Q64" s="532"/>
      <c r="R64" s="532"/>
      <c r="S64" s="532"/>
      <c r="T64" s="532"/>
      <c r="U64" s="532"/>
      <c r="V64" s="532"/>
      <c r="W64" s="532"/>
      <c r="X64" s="532"/>
      <c r="Y64" s="532"/>
      <c r="Z64" s="532"/>
      <c r="AA64" s="226"/>
      <c r="AB64" s="538" t="str">
        <f>IF(AK12=Datos!$A$6,"Escala de impacto-beneficio resultante","Escala de impacto resultante")</f>
        <v>Escala de impacto resultante</v>
      </c>
      <c r="AC64" s="529"/>
      <c r="AD64" s="529"/>
      <c r="AE64" s="529"/>
      <c r="AF64" s="529"/>
      <c r="AG64" s="529"/>
      <c r="AH64" s="529"/>
      <c r="AI64" s="529"/>
      <c r="AJ64" s="529"/>
      <c r="AK64" s="539"/>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7"/>
      <c r="BK64" s="259"/>
      <c r="BL64" s="259" t="str">
        <f>IF($AK$12=1,Datos!$P$2,IF(OR($AK$12=2,$AK$12=3,$AK$12=4,$AK$12=5,$AK$12=6,$AK$12=7),Datos!$Q$2,IF($AK$12=8,Datos!$R$2,"")))</f>
        <v>Insignificante (1)</v>
      </c>
      <c r="BM64" s="259" t="str">
        <f>IF($AK$12=1,Datos!$P$3,IF(OR($AK$12=2,$AK$12=3,$AK$12=4,$AK$12=5,$AK$12=6,$AK$12=7),Datos!$Q$3,IF($AK$12=8,Datos!$R$3,"")))</f>
        <v>Menor (2)</v>
      </c>
      <c r="BN64" s="259" t="str">
        <f>IF($AK$12=1,Datos!$P$4,IF(OR($AK$12=2,$AK$12=3,$AK$12=4,$AK$12=5,$AK$12=6,$AK$12=7),Datos!$Q$4,IF($AK$12=8,Datos!$R$4,"")))</f>
        <v>Moderado (3)</v>
      </c>
      <c r="BO64" s="259" t="str">
        <f>IF($AK$12=1,Datos!$P$5,IF(OR($AK$12=2,$AK$12=3,$AK$12=4,$AK$12=5,$AK$12=6,$AK$12=7),Datos!$Q$5,IF($AK$12=8,Datos!$R$5,"")))</f>
        <v>Mayor (4)</v>
      </c>
      <c r="BP64" s="259" t="str">
        <f>IF($AK$12=1,Datos!$P$6,IF(OR($AK$12=2,$AK$12=3,$AK$12=4,$AK$12=5,$AK$12=6,$AK$12=7),Datos!$Q$6,IF($AK$12=8,Datos!$R$6,"")))</f>
        <v>Catastrófico (5)</v>
      </c>
    </row>
    <row r="65" spans="1:75" s="222" customFormat="1" ht="14.45" customHeight="1">
      <c r="A65" s="225"/>
      <c r="B65" s="226"/>
      <c r="C65" s="226"/>
      <c r="D65" s="226"/>
      <c r="E65" s="680" t="s">
        <v>100</v>
      </c>
      <c r="F65" s="680"/>
      <c r="G65" s="680"/>
      <c r="H65" s="681"/>
      <c r="I65" s="682" t="e">
        <f>IF(#REF!="","",#REF!)</f>
        <v>#REF!</v>
      </c>
      <c r="J65" s="683"/>
      <c r="K65" s="683"/>
      <c r="L65" s="683"/>
      <c r="M65" s="683"/>
      <c r="N65" s="683"/>
      <c r="O65" s="683"/>
      <c r="P65" s="683"/>
      <c r="Q65" s="683"/>
      <c r="R65" s="683"/>
      <c r="S65" s="683"/>
      <c r="T65" s="683"/>
      <c r="U65" s="683"/>
      <c r="V65" s="683"/>
      <c r="W65" s="241"/>
      <c r="X65" s="226"/>
      <c r="Y65" s="226"/>
      <c r="Z65" s="226"/>
      <c r="AA65" s="226"/>
      <c r="AB65" s="537">
        <f>IF($AK$12=1,"",IF($AK$12=5,5,1))</f>
        <v>1</v>
      </c>
      <c r="AC65" s="537"/>
      <c r="AD65" s="537">
        <f>IF($AK$12=1,"",IF($AK$12=5,4,2))</f>
        <v>2</v>
      </c>
      <c r="AE65" s="537"/>
      <c r="AF65" s="537">
        <f>IF($AK$12=1,1,IF($AK$12=5,3,3))</f>
        <v>3</v>
      </c>
      <c r="AG65" s="537"/>
      <c r="AH65" s="537">
        <f>IF($AK$12=1,2,IF($AK$12=5,2,4))</f>
        <v>4</v>
      </c>
      <c r="AI65" s="537"/>
      <c r="AJ65" s="537">
        <f>IF($AK$12=1,3,IF($AK$12=5,1,5))</f>
        <v>5</v>
      </c>
      <c r="AK65" s="537"/>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7"/>
      <c r="BK65" s="259" t="str">
        <f>IF(OR($AK$12=1,$AK$12=2,$AK$12=3,$AK$12=4,$AK$12=5,$AK$12=6,$AK$12=7),Datos!O2,IF($AK$12=8,Datos!O6,""))</f>
        <v>Rara vez (1)</v>
      </c>
      <c r="BL65" s="259" t="str">
        <f>IF($AK$12=Datos!A2,"",IF($AK$12=Datos!A6,Datos!T5,Datos!$S$5))</f>
        <v>Baja</v>
      </c>
      <c r="BM65" s="259" t="str">
        <f>IF($AK$12=Datos!A2,"",IF($AK$12=Datos!A6,Datos!T5,Datos!$S$5))</f>
        <v>Baja</v>
      </c>
      <c r="BN65" s="259" t="str">
        <f>IF($AK$12=Datos!A6,Datos!T4,Datos!S4)</f>
        <v>Moderada</v>
      </c>
      <c r="BO65" s="259" t="str">
        <f>IF($AK$12=Datos!A6,Datos!T3,Datos!S3)</f>
        <v>Alta</v>
      </c>
      <c r="BP65" s="259" t="str">
        <f>IF($AK$12=Datos!A6,Datos!T2,Datos!S2)</f>
        <v>Extrema</v>
      </c>
    </row>
    <row r="66" spans="1:75" s="222" customFormat="1" ht="27" customHeight="1">
      <c r="A66" s="225"/>
      <c r="B66" s="226"/>
      <c r="C66" s="226"/>
      <c r="D66" s="226"/>
      <c r="E66" s="680" t="s">
        <v>98</v>
      </c>
      <c r="F66" s="680"/>
      <c r="G66" s="680"/>
      <c r="H66" s="681"/>
      <c r="I66" s="682" t="e">
        <f>IF(#REF!="","",#REF!)</f>
        <v>#REF!</v>
      </c>
      <c r="J66" s="683"/>
      <c r="K66" s="683"/>
      <c r="L66" s="683"/>
      <c r="M66" s="683"/>
      <c r="N66" s="683"/>
      <c r="O66" s="683"/>
      <c r="P66" s="683"/>
      <c r="Q66" s="683"/>
      <c r="R66" s="683"/>
      <c r="S66" s="683"/>
      <c r="T66" s="683"/>
      <c r="U66" s="683"/>
      <c r="V66" s="683"/>
      <c r="W66" s="241"/>
      <c r="X66" s="226"/>
      <c r="Y66" s="226"/>
      <c r="Z66" s="526" t="s">
        <v>49</v>
      </c>
      <c r="AA66" s="603">
        <f>IF($AK$12=5,5,1)</f>
        <v>1</v>
      </c>
      <c r="AB66" s="520" t="str">
        <f>IF(ISERROR(BL71=TRUE),"",IF(BL71="","",BL71))</f>
        <v/>
      </c>
      <c r="AC66" s="521"/>
      <c r="AD66" s="520" t="str">
        <f>IF(ISERROR(BM71=TRUE),"",IF(BM71="","",BM71))</f>
        <v/>
      </c>
      <c r="AE66" s="521"/>
      <c r="AF66" s="513" t="str">
        <f>IF(ISERROR(BN71=TRUE),"",IF(BN71="","",BN71))</f>
        <v/>
      </c>
      <c r="AG66" s="514"/>
      <c r="AH66" s="503" t="str">
        <f>IF(ISERROR(BO71=TRUE),"",IF(BO71="","",BO71))</f>
        <v/>
      </c>
      <c r="AI66" s="504"/>
      <c r="AJ66" s="507" t="str">
        <f>IF(ISERROR(BP71=TRUE),"",IF(BP71="","",BP71))</f>
        <v/>
      </c>
      <c r="AK66" s="508"/>
      <c r="AL66" s="226"/>
      <c r="AM66" s="226"/>
      <c r="AN66" s="226"/>
      <c r="AO66" s="226"/>
      <c r="AP66" s="435" t="str">
        <f>IF(AK12=Datos!$A$6,"Zona de ubicación de la oportunidad","Zona de ubicación del riesgo")</f>
        <v>Zona de ubicación del riesgo</v>
      </c>
      <c r="AQ66" s="435"/>
      <c r="AR66" s="435"/>
      <c r="AS66" s="435"/>
      <c r="AT66" s="435"/>
      <c r="AU66" s="435"/>
      <c r="AV66" s="435"/>
      <c r="AW66" s="435"/>
      <c r="AX66" s="435"/>
      <c r="AY66" s="435"/>
      <c r="AZ66" s="435"/>
      <c r="BA66" s="435"/>
      <c r="BB66" s="435"/>
      <c r="BC66" s="435"/>
      <c r="BD66" s="435"/>
      <c r="BE66" s="435"/>
      <c r="BF66" s="435"/>
      <c r="BG66" s="227"/>
      <c r="BK66" s="259" t="str">
        <f>IF(OR($AK$12=1,$AK$12=2,$AK$12=3,$AK$12=4,$AK$12=5,$AK$12=6,$AK$12=7),Datos!O3,IF($AK$12=8,Datos!O5,""))</f>
        <v>Improbable (2)</v>
      </c>
      <c r="BL66" s="259" t="str">
        <f>IF($AK$12=Datos!A2,"",IF($AK$12=Datos!A6,Datos!T5,Datos!$S$5))</f>
        <v>Baja</v>
      </c>
      <c r="BM66" s="259" t="str">
        <f>IF($AK$12=Datos!A2,"",IF($AK$12=Datos!A6,Datos!T5,Datos!$S$5))</f>
        <v>Baja</v>
      </c>
      <c r="BN66" s="259" t="str">
        <f>IF($AK$12=Datos!A6,Datos!T4,Datos!S4)</f>
        <v>Moderada</v>
      </c>
      <c r="BO66" s="259" t="str">
        <f>IF($AK$12=Datos!A6,Datos!T3,Datos!S3)</f>
        <v>Alta</v>
      </c>
      <c r="BP66" s="259" t="str">
        <f>IF($AK$12=Datos!A6,Datos!T2,Datos!S2)</f>
        <v>Extrema</v>
      </c>
      <c r="BQ66" s="258">
        <v>1</v>
      </c>
    </row>
    <row r="67" spans="1:75" s="222" customFormat="1" ht="27" customHeight="1">
      <c r="A67" s="2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527"/>
      <c r="AA67" s="603"/>
      <c r="AB67" s="522"/>
      <c r="AC67" s="523"/>
      <c r="AD67" s="522"/>
      <c r="AE67" s="523"/>
      <c r="AF67" s="515"/>
      <c r="AG67" s="516"/>
      <c r="AH67" s="505"/>
      <c r="AI67" s="506"/>
      <c r="AJ67" s="509"/>
      <c r="AK67" s="510"/>
      <c r="AL67" s="226"/>
      <c r="AM67" s="226"/>
      <c r="AN67" s="226"/>
      <c r="AO67" s="226"/>
      <c r="AP67" s="524" t="e">
        <f>IF(OR(J71="",J78=""),"",INDEX($BK$64:$BP$69,MATCH($BM$61,$BK$64:$BK$69,0),MATCH($BM$62,$BK$64:$BP$64,0)))</f>
        <v>#REF!</v>
      </c>
      <c r="AQ67" s="524"/>
      <c r="AR67" s="524"/>
      <c r="AS67" s="524"/>
      <c r="AT67" s="524"/>
      <c r="AU67" s="524"/>
      <c r="AV67" s="524"/>
      <c r="AW67" s="524"/>
      <c r="AX67" s="524"/>
      <c r="AY67" s="524"/>
      <c r="AZ67" s="524"/>
      <c r="BA67" s="524"/>
      <c r="BB67" s="524"/>
      <c r="BC67" s="524"/>
      <c r="BD67" s="524"/>
      <c r="BE67" s="524"/>
      <c r="BF67" s="524"/>
      <c r="BG67" s="227"/>
      <c r="BK67" s="259" t="str">
        <f>IF(OR($AK$12=1,$AK$12=2,$AK$12=3,$AK$12=4,$AK$12=5,$AK$12=6,$AK$12=7),Datos!O4,IF($AK$12=8,Datos!O4,""))</f>
        <v>Posible (3)</v>
      </c>
      <c r="BL67" s="259" t="str">
        <f>IF($AK$12=Datos!A2,"",IF($AK$12=Datos!A6,Datos!T5,Datos!$S$5))</f>
        <v>Baja</v>
      </c>
      <c r="BM67" s="259" t="str">
        <f>IF($AK$12=Datos!A2,"",IF($AK$12=Datos!A6,Datos!T4,Datos!S4))</f>
        <v>Moderada</v>
      </c>
      <c r="BN67" s="259" t="str">
        <f>IF($AK$12=Datos!A6,Datos!T3,Datos!S3)</f>
        <v>Alta</v>
      </c>
      <c r="BO67" s="259" t="str">
        <f>IF($AK$12=Datos!A6,Datos!T2,Datos!S2)</f>
        <v>Extrema</v>
      </c>
      <c r="BP67" s="259" t="str">
        <f>IF($AK$12=Datos!A6,Datos!T2,Datos!S2)</f>
        <v>Extrema</v>
      </c>
    </row>
    <row r="68" spans="1:75" s="222" customFormat="1" ht="27" customHeight="1">
      <c r="A68" s="225"/>
      <c r="B68" s="226"/>
      <c r="C68" s="226"/>
      <c r="D68" s="226"/>
      <c r="E68" s="226"/>
      <c r="F68" s="226"/>
      <c r="G68" s="226"/>
      <c r="H68" s="226"/>
      <c r="I68" s="226"/>
      <c r="J68" s="226"/>
      <c r="K68" s="226"/>
      <c r="L68" s="226"/>
      <c r="M68" s="226"/>
      <c r="N68" s="226"/>
      <c r="O68" s="226"/>
      <c r="P68" s="226"/>
      <c r="Q68" s="226"/>
      <c r="R68" s="616"/>
      <c r="S68" s="616"/>
      <c r="T68" s="616"/>
      <c r="U68" s="616"/>
      <c r="V68" s="616"/>
      <c r="W68" s="616"/>
      <c r="X68" s="226"/>
      <c r="Y68" s="226"/>
      <c r="Z68" s="527"/>
      <c r="AA68" s="603">
        <f>IF($AK$12=5,4,2)</f>
        <v>2</v>
      </c>
      <c r="AB68" s="520" t="str">
        <f>IF(ISERROR(BL72=TRUE),"",IF(BL72="","",BL72))</f>
        <v/>
      </c>
      <c r="AC68" s="521"/>
      <c r="AD68" s="520" t="str">
        <f>IF(ISERROR(BM72=TRUE),"",IF(BM72="","",BM72))</f>
        <v/>
      </c>
      <c r="AE68" s="521"/>
      <c r="AF68" s="513" t="str">
        <f>IF(ISERROR(BN72=TRUE),"",IF(BN72="","",BN72))</f>
        <v/>
      </c>
      <c r="AG68" s="514"/>
      <c r="AH68" s="503" t="str">
        <f>IF(ISERROR(BO72=TRUE),"",IF(BO72="","",BO72))</f>
        <v/>
      </c>
      <c r="AI68" s="504"/>
      <c r="AJ68" s="507" t="str">
        <f>IF(ISERROR(BP72=TRUE),"",IF(BP72="","",BP72))</f>
        <v/>
      </c>
      <c r="AK68" s="508"/>
      <c r="AL68" s="226"/>
      <c r="AM68" s="226"/>
      <c r="AN68" s="226"/>
      <c r="AO68" s="226"/>
      <c r="AP68" s="524"/>
      <c r="AQ68" s="524"/>
      <c r="AR68" s="524"/>
      <c r="AS68" s="524"/>
      <c r="AT68" s="524"/>
      <c r="AU68" s="524"/>
      <c r="AV68" s="524"/>
      <c r="AW68" s="524"/>
      <c r="AX68" s="524"/>
      <c r="AY68" s="524"/>
      <c r="AZ68" s="524"/>
      <c r="BA68" s="524"/>
      <c r="BB68" s="524"/>
      <c r="BC68" s="524"/>
      <c r="BD68" s="524"/>
      <c r="BE68" s="524"/>
      <c r="BF68" s="524"/>
      <c r="BG68" s="227"/>
      <c r="BK68" s="259" t="str">
        <f>IF(OR($AK$12=1,$AK$12=2,$AK$12=3,$AK$12=4,$AK$12=5,$AK$12=6,$AK$12=7),Datos!O5,IF($AK$12=8,Datos!O3,""))</f>
        <v>Probable (4)</v>
      </c>
      <c r="BL68" s="259" t="str">
        <f>IF($AK$12=Datos!A2,"",IF($AK$12=Datos!A6,Datos!T4,Datos!S4))</f>
        <v>Moderada</v>
      </c>
      <c r="BM68" s="259" t="str">
        <f>IF($AK$12=Datos!A2,"",IF($AK$12=Datos!A6,Datos!T3,Datos!S3))</f>
        <v>Alta</v>
      </c>
      <c r="BN68" s="259" t="str">
        <f>IF($AK$12=Datos!A6,Datos!T3,Datos!S3)</f>
        <v>Alta</v>
      </c>
      <c r="BO68" s="259" t="str">
        <f>IF($AK$12=Datos!A6,Datos!T2,Datos!S2)</f>
        <v>Extrema</v>
      </c>
      <c r="BP68" s="259" t="str">
        <f>IF($AK$12=Datos!A6,Datos!T2,Datos!S2)</f>
        <v>Extrema</v>
      </c>
      <c r="BV68" s="226"/>
      <c r="BW68" s="226"/>
    </row>
    <row r="69" spans="1:75" s="222" customFormat="1" ht="27" customHeight="1">
      <c r="A69" s="225"/>
      <c r="B69" s="226"/>
      <c r="C69" s="226"/>
      <c r="D69" s="226"/>
      <c r="E69" s="525" t="s">
        <v>49</v>
      </c>
      <c r="F69" s="525"/>
      <c r="G69" s="525"/>
      <c r="H69" s="525"/>
      <c r="I69" s="525"/>
      <c r="J69" s="525"/>
      <c r="K69" s="525"/>
      <c r="L69" s="525"/>
      <c r="M69" s="525"/>
      <c r="N69" s="525"/>
      <c r="O69" s="525"/>
      <c r="P69" s="525"/>
      <c r="Q69" s="226"/>
      <c r="R69" s="615" t="str">
        <f>IF(OR($AK$12=1,$AK$12=2,$AK$12=3,$AK$12=4),Datos!O2,IF($AK$12=5,Datos!O6,""))</f>
        <v>Rara vez (1)</v>
      </c>
      <c r="S69" s="615"/>
      <c r="T69" s="615"/>
      <c r="U69" s="615"/>
      <c r="V69" s="615"/>
      <c r="W69" s="615"/>
      <c r="X69" s="226"/>
      <c r="Y69" s="226"/>
      <c r="Z69" s="527"/>
      <c r="AA69" s="603"/>
      <c r="AB69" s="522"/>
      <c r="AC69" s="523"/>
      <c r="AD69" s="522"/>
      <c r="AE69" s="523"/>
      <c r="AF69" s="515"/>
      <c r="AG69" s="516"/>
      <c r="AH69" s="505"/>
      <c r="AI69" s="506"/>
      <c r="AJ69" s="509"/>
      <c r="AK69" s="510"/>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7"/>
      <c r="BK69" s="259" t="str">
        <f>IF(OR($AK$12=1,$AK$12=2,$AK$12=3,$AK$12=4,$AK$12=5,$AK$12=6,$AK$12=7),Datos!O6,IF($AK$12=8,Datos!O2,""))</f>
        <v>Casi seguro (5)</v>
      </c>
      <c r="BL69" s="259" t="str">
        <f>IF($AK$12=Datos!A2,"",IF($AK$12=Datos!A6,Datos!T3,Datos!S3))</f>
        <v>Alta</v>
      </c>
      <c r="BM69" s="259" t="str">
        <f>IF($AK$12=Datos!A2,"",IF($AK$12=Datos!A6,Datos!T3,Datos!S3))</f>
        <v>Alta</v>
      </c>
      <c r="BN69" s="259" t="str">
        <f>IF($AK$12=Datos!A6,Datos!T2,Datos!S2)</f>
        <v>Extrema</v>
      </c>
      <c r="BO69" s="259" t="str">
        <f>IF($AK$12=Datos!A6,Datos!T2,Datos!S2)</f>
        <v>Extrema</v>
      </c>
      <c r="BP69" s="259" t="str">
        <f>IF($AK$12=Datos!A6,Datos!T2,Datos!S2)</f>
        <v>Extrema</v>
      </c>
      <c r="BR69" s="258"/>
      <c r="BS69" s="612" t="s">
        <v>201</v>
      </c>
      <c r="BT69" s="612" t="s">
        <v>161</v>
      </c>
      <c r="BU69" s="614"/>
      <c r="BV69" s="226"/>
      <c r="BW69" s="226"/>
    </row>
    <row r="70" spans="1:75" s="222" customFormat="1" ht="27" customHeight="1">
      <c r="A70" s="225"/>
      <c r="B70" s="226"/>
      <c r="C70" s="226"/>
      <c r="D70" s="226"/>
      <c r="E70" s="226"/>
      <c r="F70" s="226"/>
      <c r="G70" s="226"/>
      <c r="H70" s="226"/>
      <c r="I70" s="226"/>
      <c r="J70" s="244"/>
      <c r="K70" s="245"/>
      <c r="L70" s="245"/>
      <c r="M70" s="245"/>
      <c r="N70" s="245"/>
      <c r="O70" s="245"/>
      <c r="P70" s="246"/>
      <c r="Q70" s="226"/>
      <c r="R70" s="615" t="str">
        <f>IF(OR($AK$12=1,$AK$12=2,$AK$12=3,$AK$12=4),Datos!O3,IF($AK$12=5,Datos!O5,""))</f>
        <v>Improbable (2)</v>
      </c>
      <c r="S70" s="615"/>
      <c r="T70" s="615"/>
      <c r="U70" s="615"/>
      <c r="V70" s="615"/>
      <c r="W70" s="615"/>
      <c r="X70" s="226"/>
      <c r="Y70" s="226"/>
      <c r="Z70" s="527"/>
      <c r="AA70" s="603">
        <f>IF($AK$12=5,3,3)</f>
        <v>3</v>
      </c>
      <c r="AB70" s="520" t="str">
        <f>IF(ISERROR(BL73=TRUE),"",IF(BL73="","",BL73))</f>
        <v/>
      </c>
      <c r="AC70" s="521"/>
      <c r="AD70" s="513" t="str">
        <f>IF(ISERROR(BM73=TRUE),"",IF(BM73="","",BM73))</f>
        <v/>
      </c>
      <c r="AE70" s="514"/>
      <c r="AF70" s="503" t="str">
        <f>IF(ISERROR(BN73=TRUE),"",IF(BN73="","",BN73))</f>
        <v/>
      </c>
      <c r="AG70" s="504"/>
      <c r="AH70" s="507" t="str">
        <f>IF(ISERROR(BO73=TRUE),"",IF(BO73="","",BO73))</f>
        <v/>
      </c>
      <c r="AI70" s="508"/>
      <c r="AJ70" s="507" t="str">
        <f>IF(ISERROR(BP73=TRUE),"",IF(BP73="","",BP73))</f>
        <v/>
      </c>
      <c r="AK70" s="508"/>
      <c r="AL70" s="226"/>
      <c r="AM70" s="226"/>
      <c r="AN70" s="226"/>
      <c r="AO70" s="226"/>
      <c r="AP70" s="435" t="s">
        <v>266</v>
      </c>
      <c r="AQ70" s="435"/>
      <c r="AR70" s="435"/>
      <c r="AS70" s="435"/>
      <c r="AT70" s="435"/>
      <c r="AU70" s="435"/>
      <c r="AV70" s="435"/>
      <c r="AW70" s="435"/>
      <c r="AX70" s="435"/>
      <c r="AY70" s="435"/>
      <c r="AZ70" s="435"/>
      <c r="BA70" s="435"/>
      <c r="BB70" s="435"/>
      <c r="BC70" s="435"/>
      <c r="BD70" s="435"/>
      <c r="BE70" s="435"/>
      <c r="BF70" s="435"/>
      <c r="BG70" s="227"/>
      <c r="BL70" s="222" t="s">
        <v>123</v>
      </c>
      <c r="BM70" s="222" t="s">
        <v>131</v>
      </c>
      <c r="BR70" s="258"/>
      <c r="BS70" s="613"/>
      <c r="BT70" s="613"/>
      <c r="BU70" s="614"/>
      <c r="BV70" s="226"/>
      <c r="BW70" s="226"/>
    </row>
    <row r="71" spans="1:75" s="222" customFormat="1" ht="27" customHeight="1">
      <c r="A71" s="225"/>
      <c r="B71" s="226"/>
      <c r="C71" s="226"/>
      <c r="D71" s="226"/>
      <c r="E71" s="226"/>
      <c r="F71" s="226"/>
      <c r="G71" s="226"/>
      <c r="H71" s="226"/>
      <c r="I71" s="226"/>
      <c r="J71" s="619" t="e">
        <f>BM61</f>
        <v>#REF!</v>
      </c>
      <c r="K71" s="619"/>
      <c r="L71" s="619"/>
      <c r="M71" s="619"/>
      <c r="N71" s="619"/>
      <c r="O71" s="619"/>
      <c r="P71" s="619"/>
      <c r="Q71" s="226"/>
      <c r="R71" s="615" t="str">
        <f>IF(OR($AK$12=1,$AK$12=2,$AK$12=3,$AK$12=4),Datos!O4,IF($AK$12=5,Datos!O4,""))</f>
        <v>Posible (3)</v>
      </c>
      <c r="S71" s="615"/>
      <c r="T71" s="615"/>
      <c r="U71" s="615"/>
      <c r="V71" s="615"/>
      <c r="W71" s="615"/>
      <c r="X71" s="226"/>
      <c r="Y71" s="226"/>
      <c r="Z71" s="527"/>
      <c r="AA71" s="603"/>
      <c r="AB71" s="522"/>
      <c r="AC71" s="523"/>
      <c r="AD71" s="515"/>
      <c r="AE71" s="516"/>
      <c r="AF71" s="505"/>
      <c r="AG71" s="506"/>
      <c r="AH71" s="509"/>
      <c r="AI71" s="510"/>
      <c r="AJ71" s="509"/>
      <c r="AK71" s="510"/>
      <c r="AL71" s="226"/>
      <c r="AM71" s="226"/>
      <c r="AN71" s="226"/>
      <c r="AO71" s="226"/>
      <c r="AP71" s="512"/>
      <c r="AQ71" s="512"/>
      <c r="AR71" s="512"/>
      <c r="AS71" s="512"/>
      <c r="AT71" s="512"/>
      <c r="AU71" s="512"/>
      <c r="AV71" s="512"/>
      <c r="AW71" s="512"/>
      <c r="AX71" s="512"/>
      <c r="AY71" s="512"/>
      <c r="AZ71" s="512"/>
      <c r="BA71" s="512"/>
      <c r="BB71" s="512"/>
      <c r="BC71" s="512"/>
      <c r="BD71" s="512"/>
      <c r="BE71" s="512"/>
      <c r="BF71" s="512"/>
      <c r="BG71" s="227"/>
      <c r="BK71" s="258">
        <f>AA66</f>
        <v>1</v>
      </c>
      <c r="BL71" s="259" t="e">
        <f>IF(AK12="","",IF(AND(BK65=$BU$61,$BL$64=$BU$62),"X",""))</f>
        <v>#REF!</v>
      </c>
      <c r="BM71" s="259" t="e">
        <f>IF(AK12="","",IF(AND(BK65=$BU$61,$BM$64=$BU$62),"X",""))</f>
        <v>#REF!</v>
      </c>
      <c r="BN71" s="259" t="e">
        <f>IF(AK12="","",IF(AND(BK65=$BU$61,$BN$64=$BU$62),"X",""))</f>
        <v>#REF!</v>
      </c>
      <c r="BO71" s="259" t="e">
        <f>IF(AK12="","",IF(AND(BK65=$BU$61,$BO$64=$BU$62),"X",""))</f>
        <v>#REF!</v>
      </c>
      <c r="BP71" s="259" t="e">
        <f>IF(AK12="","",IF(AND(BK65=$BU$61,$BP$64=$BU$62),"X",""))</f>
        <v>#REF!</v>
      </c>
      <c r="BR71" s="258" t="str">
        <f>AH66</f>
        <v/>
      </c>
      <c r="BS71" s="259" t="e">
        <f>IF(AND($AK$12&lt;&gt;Datos!$A$6,OR($I$65=Datos!M2,$I$66=Datos!N2)),1,0)</f>
        <v>#REF!</v>
      </c>
      <c r="BT71" s="259" t="e">
        <f>IF(AND($AK$12=Datos!$A$6,OR($I$65=Datos!M2,$I$66=Datos!N2)),5,0)</f>
        <v>#REF!</v>
      </c>
      <c r="BU71" s="241"/>
      <c r="BV71" s="226"/>
      <c r="BW71" s="226"/>
    </row>
    <row r="72" spans="1:75" s="222" customFormat="1" ht="27" customHeight="1">
      <c r="A72" s="225"/>
      <c r="B72" s="226"/>
      <c r="C72" s="226"/>
      <c r="D72" s="226"/>
      <c r="E72" s="226"/>
      <c r="F72" s="226"/>
      <c r="G72" s="226"/>
      <c r="H72" s="226"/>
      <c r="I72" s="226"/>
      <c r="J72" s="247"/>
      <c r="K72" s="248"/>
      <c r="L72" s="248"/>
      <c r="M72" s="248"/>
      <c r="N72" s="248"/>
      <c r="O72" s="248"/>
      <c r="P72" s="249"/>
      <c r="Q72" s="226"/>
      <c r="R72" s="615" t="str">
        <f>IF(OR($AK$12=1,$AK$12=2,$AK$12=3,$AK$12=4),Datos!O5,IF($AK$12=5,Datos!O3,""))</f>
        <v>Probable (4)</v>
      </c>
      <c r="S72" s="615"/>
      <c r="T72" s="615"/>
      <c r="U72" s="615"/>
      <c r="V72" s="615"/>
      <c r="W72" s="615"/>
      <c r="X72" s="226"/>
      <c r="Y72" s="226"/>
      <c r="Z72" s="527"/>
      <c r="AA72" s="603">
        <f>IF($AK$12=5,2,4)</f>
        <v>4</v>
      </c>
      <c r="AB72" s="513" t="str">
        <f>IF(ISERROR(BL74=TRUE),"",IF(BL74="","",BL74))</f>
        <v/>
      </c>
      <c r="AC72" s="514"/>
      <c r="AD72" s="503" t="str">
        <f>IF(ISERROR(BM74=TRUE),"",IF(BM74="","",BM74))</f>
        <v/>
      </c>
      <c r="AE72" s="504"/>
      <c r="AF72" s="503" t="str">
        <f>IF(ISERROR(BN74=TRUE),"",IF(BN74="","",BN74))</f>
        <v/>
      </c>
      <c r="AG72" s="504"/>
      <c r="AH72" s="507" t="str">
        <f>IF(ISERROR(BO74=TRUE),"",IF(BO74="","",BO74))</f>
        <v/>
      </c>
      <c r="AI72" s="508"/>
      <c r="AJ72" s="507" t="str">
        <f>IF(ISERROR(BP74=TRUE),"",IF(BP74="","",BP74))</f>
        <v/>
      </c>
      <c r="AK72" s="508"/>
      <c r="AL72" s="226"/>
      <c r="AM72" s="226"/>
      <c r="AN72" s="226"/>
      <c r="AO72" s="226"/>
      <c r="AP72" s="512"/>
      <c r="AQ72" s="512"/>
      <c r="AR72" s="512"/>
      <c r="AS72" s="512"/>
      <c r="AT72" s="512"/>
      <c r="AU72" s="512"/>
      <c r="AV72" s="512"/>
      <c r="AW72" s="512"/>
      <c r="AX72" s="512"/>
      <c r="AY72" s="512"/>
      <c r="AZ72" s="512"/>
      <c r="BA72" s="512"/>
      <c r="BB72" s="512"/>
      <c r="BC72" s="512"/>
      <c r="BD72" s="512"/>
      <c r="BE72" s="512"/>
      <c r="BF72" s="512"/>
      <c r="BG72" s="227"/>
      <c r="BK72" s="258">
        <f>AA68</f>
        <v>2</v>
      </c>
      <c r="BL72" s="259" t="e">
        <f>IF(AK12="","",IF(AND(BK66=$BU$61,$BL$64=$BU$62),"X",""))</f>
        <v>#REF!</v>
      </c>
      <c r="BM72" s="259" t="e">
        <f>IF(AK12="","",IF(AND(BK66=$BU$61,$BM$64=$BU$62),"X",""))</f>
        <v>#REF!</v>
      </c>
      <c r="BN72" s="259" t="e">
        <f>IF(AK12="","",IF(AND(BK66=$BU$61,$BN$64=$BU$62),"X",""))</f>
        <v>#REF!</v>
      </c>
      <c r="BO72" s="259" t="e">
        <f>IF(AK12="","",IF(AND(BK66=$BU$61,$BO$64=$BU$62),"X",""))</f>
        <v>#REF!</v>
      </c>
      <c r="BP72" s="259" t="e">
        <f>IF(AK12="","",IF(AND(BK66=$BU$61,$BP$64=$BU$62),"X",""))</f>
        <v>#REF!</v>
      </c>
      <c r="BR72" s="258" t="str">
        <f>AH68</f>
        <v/>
      </c>
      <c r="BS72" s="259" t="e">
        <f>IF(AND($AK$12&lt;&gt;Datos!$A$6,OR($I$65=Datos!M3,$I$66=Datos!N3)),2,0)</f>
        <v>#REF!</v>
      </c>
      <c r="BT72" s="259" t="e">
        <f>IF(AND($AK$12=Datos!$A$6,OR($I$65=Datos!M3,$I$66=Datos!N3)),4,0)</f>
        <v>#REF!</v>
      </c>
      <c r="BU72" s="241"/>
      <c r="BV72" s="226"/>
      <c r="BW72" s="226"/>
    </row>
    <row r="73" spans="1:75" s="222" customFormat="1" ht="27" customHeight="1">
      <c r="A73" s="225"/>
      <c r="B73" s="226"/>
      <c r="C73" s="598" t="s">
        <v>269</v>
      </c>
      <c r="D73" s="598"/>
      <c r="E73" s="226"/>
      <c r="F73" s="226"/>
      <c r="G73" s="226"/>
      <c r="H73" s="226"/>
      <c r="I73" s="226"/>
      <c r="J73" s="226"/>
      <c r="K73" s="226"/>
      <c r="L73" s="226"/>
      <c r="M73" s="226"/>
      <c r="N73" s="226"/>
      <c r="O73" s="226"/>
      <c r="P73" s="226"/>
      <c r="Q73" s="226"/>
      <c r="R73" s="615" t="str">
        <f>IF(OR($AK$12=1,$AK$12=2,$AK$12=3,$AK$12=4),Datos!O6,IF($AK$12=5,Datos!O2,""))</f>
        <v>Casi seguro (5)</v>
      </c>
      <c r="S73" s="615"/>
      <c r="T73" s="615"/>
      <c r="U73" s="615"/>
      <c r="V73" s="615"/>
      <c r="W73" s="615"/>
      <c r="X73" s="226"/>
      <c r="Y73" s="226"/>
      <c r="Z73" s="527"/>
      <c r="AA73" s="603"/>
      <c r="AB73" s="515"/>
      <c r="AC73" s="516"/>
      <c r="AD73" s="505"/>
      <c r="AE73" s="506"/>
      <c r="AF73" s="505"/>
      <c r="AG73" s="506"/>
      <c r="AH73" s="509"/>
      <c r="AI73" s="510"/>
      <c r="AJ73" s="509"/>
      <c r="AK73" s="510"/>
      <c r="AL73" s="226"/>
      <c r="AM73" s="226"/>
      <c r="AN73" s="226"/>
      <c r="AO73" s="226"/>
      <c r="AP73" s="512"/>
      <c r="AQ73" s="512"/>
      <c r="AR73" s="512"/>
      <c r="AS73" s="512"/>
      <c r="AT73" s="512"/>
      <c r="AU73" s="512"/>
      <c r="AV73" s="512"/>
      <c r="AW73" s="512"/>
      <c r="AX73" s="512"/>
      <c r="AY73" s="512"/>
      <c r="AZ73" s="512"/>
      <c r="BA73" s="512"/>
      <c r="BB73" s="512"/>
      <c r="BC73" s="512"/>
      <c r="BD73" s="512"/>
      <c r="BE73" s="512"/>
      <c r="BF73" s="512"/>
      <c r="BG73" s="227"/>
      <c r="BK73" s="258">
        <f>AA70</f>
        <v>3</v>
      </c>
      <c r="BL73" s="259" t="e">
        <f>IF(AK12="","",IF(AND(BK67=$BU$61,$BL$64=$BU$62),"X",""))</f>
        <v>#REF!</v>
      </c>
      <c r="BM73" s="259" t="e">
        <f>IF(AK12="","",IF(AND(BK67=$BU$61,$BM$64=$BU$62),"X",""))</f>
        <v>#REF!</v>
      </c>
      <c r="BN73" s="259" t="e">
        <f>IF(AK12="","",IF(AND(BK67=$BU$61,$BN$64=$BU$62),"X",""))</f>
        <v>#REF!</v>
      </c>
      <c r="BO73" s="259" t="e">
        <f>IF(AK12="","",IF(AND(BK67=$BU$61,$BO$64=$BU$62),"X",""))</f>
        <v>#REF!</v>
      </c>
      <c r="BP73" s="259" t="e">
        <f>IF(AK12="","",IF(AND(BK67=$BU$61,$BP$64=$BU$62),"X",""))</f>
        <v>#REF!</v>
      </c>
      <c r="BR73" s="258" t="str">
        <f>AH70</f>
        <v/>
      </c>
      <c r="BS73" s="259" t="e">
        <f>IF(AND($AK$12&lt;&gt;Datos!$A$6,OR($I$65=Datos!M4,$I$66=Datos!N4)),3,0)</f>
        <v>#REF!</v>
      </c>
      <c r="BT73" s="259" t="e">
        <f>IF(AND($AK$12=Datos!$A$6,OR($I$65=Datos!M4,$I$66=Datos!N4)),3,0)</f>
        <v>#REF!</v>
      </c>
      <c r="BU73" s="241"/>
      <c r="BV73" s="226"/>
      <c r="BW73" s="226"/>
    </row>
    <row r="74" spans="1:75" s="222" customFormat="1" ht="27" customHeight="1">
      <c r="A74" s="225"/>
      <c r="B74" s="226"/>
      <c r="C74" s="598"/>
      <c r="D74" s="598"/>
      <c r="E74" s="599" t="str">
        <f>Datos!B2</f>
        <v>Riesgo de Corrupción</v>
      </c>
      <c r="F74" s="600"/>
      <c r="G74" s="600"/>
      <c r="H74" s="601"/>
      <c r="I74" s="602" t="str">
        <f>Datos!B3</f>
        <v>Riesgo Estratégico</v>
      </c>
      <c r="J74" s="602"/>
      <c r="K74" s="602"/>
      <c r="L74" s="602"/>
      <c r="M74" s="602" t="str">
        <f>Datos!B4</f>
        <v xml:space="preserve">Riesgo de Gestión </v>
      </c>
      <c r="N74" s="602"/>
      <c r="O74" s="602"/>
      <c r="P74" s="602"/>
      <c r="Q74" s="250"/>
      <c r="R74" s="270"/>
      <c r="S74" s="270"/>
      <c r="T74" s="270"/>
      <c r="U74" s="270"/>
      <c r="V74" s="270"/>
      <c r="W74" s="270"/>
      <c r="X74" s="226"/>
      <c r="Y74" s="226"/>
      <c r="Z74" s="527"/>
      <c r="AA74" s="603">
        <f>IF($AK$12=5,1,5)</f>
        <v>5</v>
      </c>
      <c r="AB74" s="503" t="str">
        <f>IF(ISERROR(BL75=TRUE),"",IF(BL75="","",BL75))</f>
        <v/>
      </c>
      <c r="AC74" s="504"/>
      <c r="AD74" s="503" t="str">
        <f>IF(ISERROR(BM75=TRUE),"",IF(BM75="","",BM75))</f>
        <v/>
      </c>
      <c r="AE74" s="504"/>
      <c r="AF74" s="507" t="str">
        <f>IF(ISERROR(BN75=TRUE),"",IF(BN75="","",BN75))</f>
        <v/>
      </c>
      <c r="AG74" s="508"/>
      <c r="AH74" s="507" t="str">
        <f>IF(ISERROR(BO75=TRUE),"",IF(BO75="","",BO75))</f>
        <v/>
      </c>
      <c r="AI74" s="508"/>
      <c r="AJ74" s="507" t="str">
        <f>IF(ISERROR(BP75=TRUE),"",IF(BP75="","",BP75))</f>
        <v/>
      </c>
      <c r="AK74" s="508"/>
      <c r="AL74" s="226"/>
      <c r="AM74" s="226"/>
      <c r="AN74" s="226"/>
      <c r="AO74" s="226"/>
      <c r="AP74" s="512"/>
      <c r="AQ74" s="512"/>
      <c r="AR74" s="512"/>
      <c r="AS74" s="512"/>
      <c r="AT74" s="512"/>
      <c r="AU74" s="512"/>
      <c r="AV74" s="512"/>
      <c r="AW74" s="512"/>
      <c r="AX74" s="512"/>
      <c r="AY74" s="512"/>
      <c r="AZ74" s="512"/>
      <c r="BA74" s="512"/>
      <c r="BB74" s="512"/>
      <c r="BC74" s="512"/>
      <c r="BD74" s="512"/>
      <c r="BE74" s="512"/>
      <c r="BF74" s="512"/>
      <c r="BG74" s="227"/>
      <c r="BK74" s="258">
        <f>AA72</f>
        <v>4</v>
      </c>
      <c r="BL74" s="259" t="e">
        <f>IF(AK12="","",IF(AND(BK68=$BU$61,$BL$64=$BU$62),"X",""))</f>
        <v>#REF!</v>
      </c>
      <c r="BM74" s="259" t="e">
        <f>IF(AK12="","",IF(AND(BK68=$BU$61,$BM$64=$BU$62),"X",""))</f>
        <v>#REF!</v>
      </c>
      <c r="BN74" s="259" t="e">
        <f>IF(AK12="","",IF(AND(BK68=$BU$61,$BN$64=$BU$62),"X",""))</f>
        <v>#REF!</v>
      </c>
      <c r="BO74" s="261" t="e">
        <f>IF(AK12="","",IF(AND(BK68=$BU$61,$BO$64=$BU$62),"X",""))</f>
        <v>#REF!</v>
      </c>
      <c r="BP74" s="259" t="e">
        <f>IF(AK12="","",IF(AND(BK68=$BU$61,$BP$64=$BU$62),"X",""))</f>
        <v>#REF!</v>
      </c>
      <c r="BR74" s="258" t="str">
        <f>AH72</f>
        <v/>
      </c>
      <c r="BS74" s="259" t="e">
        <f>IF(AND($AK$12&lt;&gt;Datos!$A$6,OR($I$65=Datos!M5,$I$66=Datos!N5)),4,0)</f>
        <v>#REF!</v>
      </c>
      <c r="BT74" s="259" t="e">
        <f>IF(AND($AK$12=Datos!$A$6,OR($I$65=Datos!M5,$I$66=Datos!N5)),2,0)</f>
        <v>#REF!</v>
      </c>
      <c r="BU74" s="241"/>
      <c r="BV74" s="232"/>
      <c r="BW74" s="226"/>
    </row>
    <row r="75" spans="1:75" s="222" customFormat="1" ht="27" customHeight="1">
      <c r="A75" s="225"/>
      <c r="B75" s="226"/>
      <c r="C75" s="598"/>
      <c r="D75" s="598"/>
      <c r="E75" s="602" t="str">
        <f>Datos!B5</f>
        <v>Riesgo de Seguridad de la información</v>
      </c>
      <c r="F75" s="602"/>
      <c r="G75" s="602"/>
      <c r="H75" s="602"/>
      <c r="I75" s="602"/>
      <c r="J75" s="602"/>
      <c r="K75" s="602"/>
      <c r="L75" s="602"/>
      <c r="M75" s="620"/>
      <c r="N75" s="621"/>
      <c r="O75" s="621"/>
      <c r="P75" s="622"/>
      <c r="Q75" s="250"/>
      <c r="R75" s="270"/>
      <c r="S75" s="270"/>
      <c r="T75" s="270"/>
      <c r="U75" s="270"/>
      <c r="V75" s="270"/>
      <c r="W75" s="270"/>
      <c r="X75" s="226"/>
      <c r="Y75" s="226"/>
      <c r="Z75" s="528"/>
      <c r="AA75" s="603"/>
      <c r="AB75" s="505"/>
      <c r="AC75" s="506"/>
      <c r="AD75" s="505"/>
      <c r="AE75" s="506"/>
      <c r="AF75" s="509"/>
      <c r="AG75" s="510"/>
      <c r="AH75" s="509"/>
      <c r="AI75" s="510"/>
      <c r="AJ75" s="509"/>
      <c r="AK75" s="510"/>
      <c r="AL75" s="226"/>
      <c r="AM75" s="226"/>
      <c r="AN75" s="226"/>
      <c r="AO75" s="226"/>
      <c r="AP75" s="512"/>
      <c r="AQ75" s="512"/>
      <c r="AR75" s="512"/>
      <c r="AS75" s="512"/>
      <c r="AT75" s="512"/>
      <c r="AU75" s="512"/>
      <c r="AV75" s="512"/>
      <c r="AW75" s="512"/>
      <c r="AX75" s="512"/>
      <c r="AY75" s="512"/>
      <c r="AZ75" s="512"/>
      <c r="BA75" s="512"/>
      <c r="BB75" s="512"/>
      <c r="BC75" s="512"/>
      <c r="BD75" s="512"/>
      <c r="BE75" s="512"/>
      <c r="BF75" s="512"/>
      <c r="BG75" s="227"/>
      <c r="BK75" s="258">
        <f>AA74</f>
        <v>5</v>
      </c>
      <c r="BL75" s="259" t="e">
        <f>IF(AK12="","",IF(AND(BK69=$BU$61,$BL$64=$BU$62),"X",""))</f>
        <v>#REF!</v>
      </c>
      <c r="BM75" s="259" t="e">
        <f>IF(AK12="","",IF(AND(BK69=$BU$61,$BM$64=$BU$62),"X",""))</f>
        <v>#REF!</v>
      </c>
      <c r="BN75" s="259" t="e">
        <f>IF(AK12="","",IF(AND(BK69=$BU$61,$BN$64=$BU$62),"X",""))</f>
        <v>#REF!</v>
      </c>
      <c r="BO75" s="259" t="e">
        <f>IF(AK12="","",IF(AND(BK69=$BU$61,$BO$64=$BU$62),"X",""))</f>
        <v>#REF!</v>
      </c>
      <c r="BP75" s="259" t="e">
        <f>IF(AK12="","",IF(AND(BK69=$BU$61,$BP$64=$BU$62),"X",""))</f>
        <v>#REF!</v>
      </c>
      <c r="BR75" s="258" t="str">
        <f>AH74</f>
        <v/>
      </c>
      <c r="BS75" s="259" t="e">
        <f>IF(AND($AK$12&lt;&gt;Datos!$A$6,OR($I$65=Datos!M6,$I$66=Datos!N6)),5,0)</f>
        <v>#REF!</v>
      </c>
      <c r="BT75" s="259" t="e">
        <f>IF(AND($AK$12=Datos!$A$6,OR($I$65=Datos!M6,$I$66=Datos!N6)),1,0)</f>
        <v>#REF!</v>
      </c>
      <c r="BU75" s="241"/>
      <c r="BV75" s="226"/>
      <c r="BW75" s="226"/>
    </row>
    <row r="76" spans="1:75" s="222" customFormat="1" ht="14.45" customHeight="1">
      <c r="A76" s="225"/>
      <c r="B76" s="226"/>
      <c r="C76" s="598"/>
      <c r="D76" s="598"/>
      <c r="E76" s="532"/>
      <c r="F76" s="532"/>
      <c r="G76" s="532"/>
      <c r="H76" s="532"/>
      <c r="I76" s="532"/>
      <c r="J76" s="525"/>
      <c r="K76" s="525"/>
      <c r="L76" s="525"/>
      <c r="M76" s="525"/>
      <c r="N76" s="525"/>
      <c r="O76" s="525"/>
      <c r="P76" s="525"/>
      <c r="Q76" s="250"/>
      <c r="R76" s="609" t="e">
        <f>IF($AK$12=1,Datos!P2,IF(OR($AK$12=2,$AK$12=3),#REF!,IF($AK$12=4,#REF!,IF($AK$12=5,#REF!,""))))</f>
        <v>#REF!</v>
      </c>
      <c r="S76" s="609"/>
      <c r="T76" s="609"/>
      <c r="U76" s="609"/>
      <c r="V76" s="609"/>
      <c r="W76" s="609"/>
      <c r="X76" s="226"/>
      <c r="Y76" s="226"/>
      <c r="Z76" s="251"/>
      <c r="AA76" s="226"/>
      <c r="AB76" s="226"/>
      <c r="AC76" s="226"/>
      <c r="AD76" s="226"/>
      <c r="AE76" s="226"/>
      <c r="AF76" s="226"/>
      <c r="AG76" s="226"/>
      <c r="AH76" s="226"/>
      <c r="AI76" s="226"/>
      <c r="AJ76" s="226"/>
      <c r="AK76" s="226"/>
      <c r="AL76" s="226"/>
      <c r="AM76" s="226"/>
      <c r="AN76" s="226"/>
      <c r="AO76" s="226"/>
      <c r="AP76" s="268"/>
      <c r="AQ76" s="268"/>
      <c r="AR76" s="268"/>
      <c r="AS76" s="268"/>
      <c r="AT76" s="268"/>
      <c r="AU76" s="268"/>
      <c r="AV76" s="268"/>
      <c r="AW76" s="268"/>
      <c r="AX76" s="268"/>
      <c r="AY76" s="268"/>
      <c r="AZ76" s="268"/>
      <c r="BA76" s="268"/>
      <c r="BB76" s="268"/>
      <c r="BC76" s="226"/>
      <c r="BD76" s="226"/>
      <c r="BE76" s="226"/>
      <c r="BF76" s="226"/>
      <c r="BG76" s="227"/>
      <c r="BK76" s="258"/>
      <c r="BL76" s="258">
        <v>1</v>
      </c>
      <c r="BM76" s="258">
        <v>2</v>
      </c>
      <c r="BN76" s="258">
        <v>3</v>
      </c>
      <c r="BO76" s="258">
        <v>4</v>
      </c>
      <c r="BP76" s="258">
        <v>5</v>
      </c>
      <c r="BR76" s="258" t="s">
        <v>124</v>
      </c>
      <c r="BS76" s="259" t="e">
        <f>SUM(BS71:BT75)</f>
        <v>#REF!</v>
      </c>
      <c r="BT76" s="258"/>
      <c r="BU76" s="226"/>
      <c r="BV76" s="226"/>
      <c r="BW76" s="226"/>
    </row>
    <row r="77" spans="1:75" s="222" customFormat="1" ht="14.25" customHeight="1">
      <c r="A77" s="225"/>
      <c r="B77" s="226"/>
      <c r="C77" s="598"/>
      <c r="D77" s="598"/>
      <c r="E77" s="604" t="str">
        <f>IF(AK12=Datos!$A$6,"Escala de impacto
(beneficio)","Escala de impacto")</f>
        <v>Escala de impacto</v>
      </c>
      <c r="F77" s="604"/>
      <c r="G77" s="604"/>
      <c r="H77" s="604"/>
      <c r="I77" s="605"/>
      <c r="J77" s="241"/>
      <c r="K77" s="226"/>
      <c r="L77" s="226"/>
      <c r="M77" s="226"/>
      <c r="N77" s="226"/>
      <c r="O77" s="226"/>
      <c r="P77" s="242"/>
      <c r="Q77" s="226"/>
      <c r="R77" s="679" t="e">
        <f>IF($AK$12=1,Datos!P3,IF(OR($AK$12=2,$AK$12=3),#REF!,IF($AK$12=4,#REF!,IF($AK$12=5,#REF!,""))))</f>
        <v>#REF!</v>
      </c>
      <c r="S77" s="679"/>
      <c r="T77" s="679"/>
      <c r="U77" s="679"/>
      <c r="V77" s="679"/>
      <c r="W77" s="679"/>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7"/>
      <c r="BR77" s="258"/>
      <c r="BS77" s="258"/>
      <c r="BT77" s="258"/>
    </row>
    <row r="78" spans="1:75" s="222" customFormat="1" ht="28.5" customHeight="1">
      <c r="A78" s="225"/>
      <c r="B78" s="226"/>
      <c r="C78" s="226"/>
      <c r="D78" s="226"/>
      <c r="E78" s="604"/>
      <c r="F78" s="604"/>
      <c r="G78" s="604"/>
      <c r="H78" s="604"/>
      <c r="I78" s="605"/>
      <c r="J78" s="606" t="e">
        <f>IF(J71="","", IF(ISERROR(BU62=TRUE),"",BU62))</f>
        <v>#REF!</v>
      </c>
      <c r="K78" s="607"/>
      <c r="L78" s="607"/>
      <c r="M78" s="607"/>
      <c r="N78" s="607"/>
      <c r="O78" s="607"/>
      <c r="P78" s="608"/>
      <c r="Q78" s="226"/>
      <c r="R78" s="611" t="e">
        <f>IF($AK$12=1,#REF!,IF(OR($AK$12=2,$AK$12=3),#REF!,IF($AK$12=4,#REF!,IF($AK$12=5,#REF!,""))))</f>
        <v>#REF!</v>
      </c>
      <c r="S78" s="611"/>
      <c r="T78" s="611"/>
      <c r="U78" s="611"/>
      <c r="V78" s="611"/>
      <c r="W78" s="611"/>
      <c r="X78" s="226"/>
      <c r="Y78" s="226"/>
      <c r="Z78" s="252"/>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7"/>
    </row>
    <row r="79" spans="1:75" s="222" customFormat="1" ht="15" customHeight="1">
      <c r="A79" s="225"/>
      <c r="B79" s="226"/>
      <c r="C79" s="226"/>
      <c r="D79" s="226"/>
      <c r="E79" s="604"/>
      <c r="F79" s="604"/>
      <c r="G79" s="604"/>
      <c r="H79" s="604"/>
      <c r="I79" s="605"/>
      <c r="J79" s="247"/>
      <c r="K79" s="248"/>
      <c r="L79" s="248"/>
      <c r="M79" s="248"/>
      <c r="N79" s="248"/>
      <c r="O79" s="248"/>
      <c r="P79" s="249"/>
      <c r="Q79" s="226"/>
      <c r="R79" s="611" t="e">
        <f>IF($AK$12=1,#REF!,IF(OR($AK$12=2,$AK$12=3),#REF!,IF($AK$12=4,#REF!,IF($AK$12=5,#REF!,""))))</f>
        <v>#REF!</v>
      </c>
      <c r="S79" s="611"/>
      <c r="T79" s="611"/>
      <c r="U79" s="611"/>
      <c r="V79" s="611"/>
      <c r="W79" s="611"/>
      <c r="X79" s="226"/>
      <c r="Y79" s="226"/>
      <c r="Z79" s="252"/>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7"/>
    </row>
    <row r="80" spans="1:75" s="222" customFormat="1" ht="30" hidden="1" customHeight="1">
      <c r="A80" s="225"/>
      <c r="B80" s="226"/>
      <c r="C80" s="226"/>
      <c r="D80" s="226"/>
      <c r="E80" s="226"/>
      <c r="F80" s="497" t="s">
        <v>63</v>
      </c>
      <c r="G80" s="497"/>
      <c r="H80" s="497" t="s">
        <v>64</v>
      </c>
      <c r="I80" s="497"/>
      <c r="J80" s="226"/>
      <c r="K80" s="226"/>
      <c r="L80" s="226"/>
      <c r="M80" s="226"/>
      <c r="N80" s="226"/>
      <c r="O80" s="226"/>
      <c r="P80" s="226"/>
      <c r="Q80" s="226"/>
      <c r="R80" s="425" t="e">
        <f>IF($AK$12=1,#REF!,IF(OR($AK$12=2,$AK$12=3),#REF!,IF($AK$12=4,#REF!,IF($AK$12=5,#REF!,""))))</f>
        <v>#REF!</v>
      </c>
      <c r="S80" s="425"/>
      <c r="T80" s="425"/>
      <c r="U80" s="425"/>
      <c r="V80" s="425"/>
      <c r="W80" s="425"/>
      <c r="X80" s="226"/>
      <c r="Y80" s="226"/>
      <c r="Z80" s="252"/>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7"/>
    </row>
    <row r="81" spans="1:78" s="222" customFormat="1" ht="32.450000000000003" hidden="1" customHeight="1">
      <c r="A81" s="225"/>
      <c r="B81" s="226"/>
      <c r="C81" s="226"/>
      <c r="D81" s="226"/>
      <c r="E81" s="226"/>
      <c r="F81" s="253"/>
      <c r="G81" s="228"/>
      <c r="H81" s="260" t="e">
        <f>IF(R76&lt;&gt;"",1,IF(R77&lt;&gt;"",2,IF(R78&lt;&gt;"",3,IF(R79&lt;&gt;"",4,IF(R80&lt;&gt;"",5,"")))))</f>
        <v>#REF!</v>
      </c>
      <c r="I81" s="228"/>
      <c r="J81" s="226"/>
      <c r="K81" s="226"/>
      <c r="L81" s="226"/>
      <c r="M81" s="226"/>
      <c r="N81" s="226"/>
      <c r="O81" s="226"/>
      <c r="P81" s="226"/>
      <c r="Q81" s="226"/>
      <c r="R81" s="270"/>
      <c r="S81" s="270"/>
      <c r="T81" s="270"/>
      <c r="U81" s="270"/>
      <c r="V81" s="270"/>
      <c r="W81" s="270"/>
      <c r="X81" s="226"/>
      <c r="Y81" s="226"/>
      <c r="Z81" s="252"/>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7"/>
      <c r="BL81" s="243"/>
      <c r="BM81" s="243"/>
      <c r="BN81" s="243"/>
      <c r="BO81" s="243"/>
    </row>
    <row r="82" spans="1:78" s="222" customFormat="1" ht="30" customHeight="1" thickBot="1">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6"/>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7"/>
    </row>
    <row r="83" spans="1:78" ht="32.25" customHeight="1" thickBot="1">
      <c r="A83" s="546" t="s">
        <v>76</v>
      </c>
      <c r="B83" s="547"/>
      <c r="C83" s="547"/>
      <c r="D83" s="547"/>
      <c r="E83" s="547"/>
      <c r="F83" s="547"/>
      <c r="G83" s="547"/>
      <c r="H83" s="547"/>
      <c r="I83" s="547"/>
      <c r="J83" s="548"/>
      <c r="K83" s="20"/>
      <c r="L83" s="20"/>
      <c r="M83" s="8"/>
      <c r="N83" s="8"/>
      <c r="O83" s="8"/>
      <c r="P83" s="8"/>
      <c r="Q83" s="8"/>
      <c r="R83" s="8"/>
      <c r="S83" s="8"/>
      <c r="T83" s="8"/>
      <c r="U83" s="8"/>
      <c r="V83" s="8"/>
      <c r="W83" s="8"/>
      <c r="X83" s="589" t="s">
        <v>209</v>
      </c>
      <c r="Y83" s="590"/>
      <c r="Z83" s="590"/>
      <c r="AA83" s="590"/>
      <c r="AB83" s="590"/>
      <c r="AC83" s="590"/>
      <c r="AD83" s="590"/>
      <c r="AE83" s="590"/>
      <c r="AF83" s="590"/>
      <c r="AG83" s="590"/>
      <c r="AH83" s="590"/>
      <c r="AI83" s="590"/>
      <c r="AJ83" s="590"/>
      <c r="AK83" s="590"/>
      <c r="AL83" s="590"/>
      <c r="AM83" s="591"/>
      <c r="AN83" s="592" t="s">
        <v>251</v>
      </c>
      <c r="AO83" s="593"/>
      <c r="AP83" s="593"/>
      <c r="AQ83" s="593"/>
      <c r="AR83" s="593"/>
      <c r="AS83" s="594"/>
      <c r="AT83" s="91"/>
      <c r="AU83" s="86"/>
      <c r="AV83" s="86"/>
      <c r="AW83" s="8"/>
      <c r="AX83" s="8"/>
      <c r="AY83" s="8"/>
      <c r="AZ83" s="8"/>
      <c r="BA83" s="8"/>
      <c r="BB83" s="8"/>
      <c r="BC83" s="8"/>
      <c r="BD83" s="8"/>
      <c r="BE83" s="8"/>
      <c r="BF83" s="8"/>
      <c r="BG83" s="9"/>
    </row>
    <row r="84" spans="1:78" ht="15" customHeight="1">
      <c r="A84" s="10"/>
      <c r="B84" s="11"/>
      <c r="C84" s="11"/>
      <c r="D84" s="81"/>
      <c r="E84" s="81"/>
      <c r="F84" s="81"/>
      <c r="G84" s="81"/>
      <c r="H84" s="81"/>
      <c r="I84" s="81"/>
      <c r="J84" s="81"/>
      <c r="K84" s="81"/>
      <c r="L84" s="81"/>
      <c r="M84" s="81"/>
      <c r="N84" s="81"/>
      <c r="O84" s="81"/>
      <c r="P84" s="81"/>
      <c r="Q84" s="81"/>
      <c r="R84" s="81"/>
      <c r="S84" s="81"/>
      <c r="T84" s="81"/>
      <c r="U84" s="81"/>
      <c r="V84" s="81"/>
      <c r="W84" s="81"/>
      <c r="X84" s="595" t="s">
        <v>102</v>
      </c>
      <c r="Y84" s="595"/>
      <c r="Z84" s="595"/>
      <c r="AA84" s="595"/>
      <c r="AB84" s="595" t="s">
        <v>210</v>
      </c>
      <c r="AC84" s="595"/>
      <c r="AD84" s="595" t="s">
        <v>211</v>
      </c>
      <c r="AE84" s="595"/>
      <c r="AF84" s="595" t="s">
        <v>212</v>
      </c>
      <c r="AG84" s="595"/>
      <c r="AH84" s="596" t="s">
        <v>214</v>
      </c>
      <c r="AI84" s="597"/>
      <c r="AJ84" s="595" t="s">
        <v>213</v>
      </c>
      <c r="AK84" s="595"/>
      <c r="AL84" s="583" t="s">
        <v>236</v>
      </c>
      <c r="AM84" s="583"/>
      <c r="AN84" s="584" t="s">
        <v>243</v>
      </c>
      <c r="AO84" s="584"/>
      <c r="AP84" s="584"/>
      <c r="AQ84" s="584"/>
      <c r="AR84" s="583" t="s">
        <v>250</v>
      </c>
      <c r="AS84" s="583"/>
      <c r="AT84" s="87"/>
      <c r="AU84" s="88"/>
      <c r="AV84" s="88"/>
      <c r="AW84" s="81"/>
      <c r="AX84" s="81"/>
      <c r="AY84" s="81"/>
      <c r="AZ84" s="80"/>
      <c r="BA84" s="80"/>
      <c r="BB84" s="80"/>
      <c r="BC84" s="11"/>
      <c r="BD84" s="11"/>
      <c r="BE84" s="30"/>
      <c r="BF84" s="11"/>
      <c r="BG84" s="13"/>
      <c r="BS84" s="585" t="s">
        <v>257</v>
      </c>
      <c r="BT84" s="586"/>
      <c r="BU84" s="587"/>
      <c r="BV84" s="585" t="s">
        <v>258</v>
      </c>
      <c r="BW84" s="586"/>
      <c r="BX84" s="587"/>
    </row>
    <row r="85" spans="1:78" ht="217.5" customHeight="1">
      <c r="A85" s="10"/>
      <c r="B85" s="11"/>
      <c r="C85" s="11"/>
      <c r="D85" s="435" t="s">
        <v>233</v>
      </c>
      <c r="E85" s="435"/>
      <c r="F85" s="435"/>
      <c r="G85" s="435"/>
      <c r="H85" s="435"/>
      <c r="I85" s="435"/>
      <c r="J85" s="435"/>
      <c r="K85" s="435"/>
      <c r="L85" s="435"/>
      <c r="M85" s="435"/>
      <c r="N85" s="435"/>
      <c r="O85" s="435"/>
      <c r="P85" s="435"/>
      <c r="Q85" s="435"/>
      <c r="R85" s="435"/>
      <c r="S85" s="435"/>
      <c r="T85" s="588" t="s">
        <v>73</v>
      </c>
      <c r="U85" s="588"/>
      <c r="V85" s="588"/>
      <c r="W85" s="588"/>
      <c r="X85" s="579" t="s">
        <v>203</v>
      </c>
      <c r="Y85" s="579"/>
      <c r="Z85" s="579" t="s">
        <v>204</v>
      </c>
      <c r="AA85" s="579"/>
      <c r="AB85" s="579" t="s">
        <v>205</v>
      </c>
      <c r="AC85" s="579"/>
      <c r="AD85" s="579" t="s">
        <v>277</v>
      </c>
      <c r="AE85" s="579"/>
      <c r="AF85" s="579" t="s">
        <v>206</v>
      </c>
      <c r="AG85" s="579"/>
      <c r="AH85" s="579" t="s">
        <v>207</v>
      </c>
      <c r="AI85" s="579"/>
      <c r="AJ85" s="579" t="s">
        <v>208</v>
      </c>
      <c r="AK85" s="579"/>
      <c r="AL85" s="583"/>
      <c r="AM85" s="583"/>
      <c r="AN85" s="580" t="s">
        <v>244</v>
      </c>
      <c r="AO85" s="581"/>
      <c r="AP85" s="581"/>
      <c r="AQ85" s="582"/>
      <c r="AR85" s="583"/>
      <c r="AS85" s="583"/>
      <c r="AT85" s="570" t="s">
        <v>256</v>
      </c>
      <c r="AU85" s="571"/>
      <c r="AV85" s="572"/>
      <c r="AW85" s="570" t="s">
        <v>255</v>
      </c>
      <c r="AX85" s="571"/>
      <c r="AY85" s="572"/>
      <c r="AZ85" s="573" t="str">
        <f>IF(AK12=Datos!A6,"¿El conjunto de controles ayuda a incrementar la probabilidad?","¿El conjunto de controles ayuda a disminunir la probabilidad?")</f>
        <v>¿El conjunto de controles ayuda a disminunir la probabilidad?</v>
      </c>
      <c r="BA85" s="574"/>
      <c r="BB85" s="575"/>
      <c r="BC85" s="576" t="s">
        <v>282</v>
      </c>
      <c r="BD85" s="577"/>
      <c r="BE85" s="577"/>
      <c r="BF85" s="577"/>
      <c r="BG85" s="578"/>
      <c r="BI85" s="39" t="str">
        <f>$X$84</f>
        <v>Responsable</v>
      </c>
      <c r="BJ85" s="39" t="str">
        <f>$X$84</f>
        <v>Responsable</v>
      </c>
      <c r="BK85" s="39" t="str">
        <f>$AB$84</f>
        <v>Periodicidad</v>
      </c>
      <c r="BL85" s="39" t="str">
        <f>$AD$84</f>
        <v>Propósito</v>
      </c>
      <c r="BM85" s="39" t="str">
        <f>$AF$84</f>
        <v>Realización</v>
      </c>
      <c r="BN85" s="39" t="str">
        <f>$AH$84</f>
        <v>Observación</v>
      </c>
      <c r="BO85" s="39" t="str">
        <f>$AJ$84</f>
        <v>Evidencia</v>
      </c>
      <c r="BP85" s="40" t="s">
        <v>78</v>
      </c>
      <c r="BQ85" s="76" t="s">
        <v>238</v>
      </c>
      <c r="BR85" s="76" t="s">
        <v>249</v>
      </c>
      <c r="BS85" s="74" t="str">
        <f>Datos!$AO$2</f>
        <v>Fuerte</v>
      </c>
      <c r="BT85" s="74" t="str">
        <f>Datos!$AO$3</f>
        <v>Moderado</v>
      </c>
      <c r="BU85" s="74" t="str">
        <f>Datos!$AO$4</f>
        <v>Débil</v>
      </c>
      <c r="BV85" s="74" t="s">
        <v>259</v>
      </c>
      <c r="BW85" s="74" t="s">
        <v>252</v>
      </c>
      <c r="BX85" s="74" t="s">
        <v>253</v>
      </c>
      <c r="BY85" s="74" t="s">
        <v>270</v>
      </c>
      <c r="BZ85" s="74" t="s">
        <v>265</v>
      </c>
    </row>
    <row r="86" spans="1:78" ht="26.25" customHeight="1">
      <c r="A86" s="10"/>
      <c r="B86" s="11"/>
      <c r="C86" s="11"/>
      <c r="D86" s="533"/>
      <c r="E86" s="533"/>
      <c r="F86" s="533"/>
      <c r="G86" s="533"/>
      <c r="H86" s="533"/>
      <c r="I86" s="533"/>
      <c r="J86" s="533"/>
      <c r="K86" s="533"/>
      <c r="L86" s="533"/>
      <c r="M86" s="533"/>
      <c r="N86" s="533"/>
      <c r="O86" s="533"/>
      <c r="P86" s="533"/>
      <c r="Q86" s="533"/>
      <c r="R86" s="533"/>
      <c r="S86" s="533"/>
      <c r="T86" s="534" t="str">
        <f t="shared" ref="T86:T95" si="0">IF(D86&lt;&gt;"","Preventivo","")</f>
        <v/>
      </c>
      <c r="U86" s="534"/>
      <c r="V86" s="534"/>
      <c r="W86" s="534"/>
      <c r="X86" s="535"/>
      <c r="Y86" s="536"/>
      <c r="Z86" s="535"/>
      <c r="AA86" s="536"/>
      <c r="AB86" s="535"/>
      <c r="AC86" s="536"/>
      <c r="AD86" s="535"/>
      <c r="AE86" s="536"/>
      <c r="AF86" s="535"/>
      <c r="AG86" s="536"/>
      <c r="AH86" s="535"/>
      <c r="AI86" s="536"/>
      <c r="AJ86" s="535"/>
      <c r="AK86" s="536"/>
      <c r="AL86" s="540" t="str">
        <f t="shared" ref="AL86:AL95" si="1">IF(D86&lt;&gt;"",BQ86,"")</f>
        <v/>
      </c>
      <c r="AM86" s="541"/>
      <c r="AN86" s="535"/>
      <c r="AO86" s="560"/>
      <c r="AP86" s="560"/>
      <c r="AQ86" s="536"/>
      <c r="AR86" s="540" t="str">
        <f>IF(AN86&lt;&gt;"",BR86,"")</f>
        <v/>
      </c>
      <c r="AS86" s="541"/>
      <c r="AT86" s="540" t="str">
        <f t="shared" ref="AT86:AT95" si="2">IF(BV86="","",BV86)</f>
        <v/>
      </c>
      <c r="AU86" s="542"/>
      <c r="AV86" s="541"/>
      <c r="AW86" s="561" t="str">
        <f>IF(OR(AT86="",BX96=""),"",BX96)</f>
        <v/>
      </c>
      <c r="AX86" s="562"/>
      <c r="AY86" s="563"/>
      <c r="AZ86" s="561" t="str">
        <f>IF(AW86="","",IF(BW$96&gt;=Datos!$AS$2,Datos!AQ2,Datos!AQ3))</f>
        <v/>
      </c>
      <c r="BA86" s="562"/>
      <c r="BB86" s="563"/>
      <c r="BC86" s="543"/>
      <c r="BD86" s="544"/>
      <c r="BE86" s="544"/>
      <c r="BF86" s="544"/>
      <c r="BG86" s="545"/>
      <c r="BI86" s="74" t="str">
        <f>IF(X86=Datos!$AH$2,15,"")</f>
        <v/>
      </c>
      <c r="BJ86" s="74" t="str">
        <f>IF(Z86=Datos!$AI$2,15,"")</f>
        <v/>
      </c>
      <c r="BK86" s="74" t="str">
        <f>IF(AB86=Datos!$AJ$2,15,"")</f>
        <v/>
      </c>
      <c r="BL86" s="74" t="str">
        <f>IF(AD86=Datos!$AK$2,15,"")</f>
        <v/>
      </c>
      <c r="BM86" s="74" t="str">
        <f>IF(AF86=Datos!$AL$2,15,"")</f>
        <v/>
      </c>
      <c r="BN86" s="74" t="str">
        <f>IF(AH86=Datos!$AM$2,15,"")</f>
        <v/>
      </c>
      <c r="BO86" s="74" t="str">
        <f>IF(AJ86=Datos!$AN$2,10,IF(AJ86=Datos!$AN$3,5,IF(AJ86=Datos!$AN$4,"","")))</f>
        <v/>
      </c>
      <c r="BP86" s="74">
        <f>SUM(BI86:BO86)</f>
        <v>0</v>
      </c>
      <c r="BQ86" s="74" t="str">
        <f>IF(D86="","",IF(BP86&gt;=96,Datos!$AO$2,IF(BP86&gt;=86,Datos!$AO$3,IF(BP86&lt;86,Datos!$AO$4,""))))</f>
        <v/>
      </c>
      <c r="BR86" s="74" t="str">
        <f>IF(AN86="","",IF(AN86=Datos!$AP$2,Datos!$AO$2,IF(AN86=Datos!$AP$3,Datos!$AO$3,IF(AN86=Datos!$AP$4,Datos!$AO$4,""))))</f>
        <v/>
      </c>
      <c r="BS86" s="74" t="str">
        <f>IF(AND(BQ86=$BS$85,BR86=$BS$85),$BS$85,"")</f>
        <v/>
      </c>
      <c r="BT86" s="74" t="str">
        <f>IF(AND(BQ86=$BS$85,BR86=$BT$85),$BT$85,IF(AND(BQ86=$BT$85,BR86=$BS$85),$BT$85,IF(AND(BQ86=$BT$85,BR86=$BT$85),$BT$85,"")))</f>
        <v/>
      </c>
      <c r="BU86" s="74" t="str">
        <f>IF(AND(BQ86=$BS$85,BR86=$BU$85),$BU$85,IF(AND(BQ86=$BT$85,BR86=$BU$85),$BU$85,IF(AND(BQ86=$BU$85,BR86=$BS$85),$BU$85,IF(AND(BQ86=$BU$85,BR86=$BT$85),$BU$85,IF(AND(BQ86=$BU$85,BR86=$BU$85),$BU$85,"")))))</f>
        <v/>
      </c>
      <c r="BV86" s="74" t="str">
        <f>IF(BS86&lt;&gt;"",BS86,IF(BT86&lt;&gt;"",BT86,IF(BU86&lt;&gt;"",BU86,"")))</f>
        <v/>
      </c>
      <c r="BW86" s="74" t="str">
        <f>IF(BV86=Datos!$AO$2,100,IF(BV86=Datos!$AO$3,50,IF(BV86=Datos!$AO$4,0,"")))</f>
        <v/>
      </c>
      <c r="BX86" s="79"/>
      <c r="BY86" s="82"/>
      <c r="BZ86" s="78"/>
    </row>
    <row r="87" spans="1:78" ht="26.25" customHeight="1">
      <c r="A87" s="10"/>
      <c r="B87" s="11"/>
      <c r="C87" s="11"/>
      <c r="D87" s="533"/>
      <c r="E87" s="533"/>
      <c r="F87" s="533"/>
      <c r="G87" s="533"/>
      <c r="H87" s="533"/>
      <c r="I87" s="533"/>
      <c r="J87" s="533"/>
      <c r="K87" s="533"/>
      <c r="L87" s="533"/>
      <c r="M87" s="533"/>
      <c r="N87" s="533"/>
      <c r="O87" s="533"/>
      <c r="P87" s="533"/>
      <c r="Q87" s="533"/>
      <c r="R87" s="533"/>
      <c r="S87" s="533"/>
      <c r="T87" s="534" t="str">
        <f t="shared" si="0"/>
        <v/>
      </c>
      <c r="U87" s="534"/>
      <c r="V87" s="534"/>
      <c r="W87" s="534"/>
      <c r="X87" s="535"/>
      <c r="Y87" s="536"/>
      <c r="Z87" s="535"/>
      <c r="AA87" s="536"/>
      <c r="AB87" s="535"/>
      <c r="AC87" s="536"/>
      <c r="AD87" s="535"/>
      <c r="AE87" s="536"/>
      <c r="AF87" s="535"/>
      <c r="AG87" s="536"/>
      <c r="AH87" s="535"/>
      <c r="AI87" s="536"/>
      <c r="AJ87" s="535"/>
      <c r="AK87" s="536"/>
      <c r="AL87" s="540" t="str">
        <f t="shared" si="1"/>
        <v/>
      </c>
      <c r="AM87" s="541"/>
      <c r="AN87" s="535"/>
      <c r="AO87" s="560"/>
      <c r="AP87" s="560"/>
      <c r="AQ87" s="536"/>
      <c r="AR87" s="540" t="str">
        <f t="shared" ref="AR87:AR95" si="3">IF(AN87&lt;&gt;"",BR87,"")</f>
        <v/>
      </c>
      <c r="AS87" s="541"/>
      <c r="AT87" s="540" t="str">
        <f t="shared" si="2"/>
        <v/>
      </c>
      <c r="AU87" s="542"/>
      <c r="AV87" s="541"/>
      <c r="AW87" s="564"/>
      <c r="AX87" s="565"/>
      <c r="AY87" s="566"/>
      <c r="AZ87" s="564"/>
      <c r="BA87" s="565"/>
      <c r="BB87" s="566"/>
      <c r="BC87" s="543"/>
      <c r="BD87" s="544"/>
      <c r="BE87" s="544"/>
      <c r="BF87" s="544"/>
      <c r="BG87" s="545"/>
      <c r="BI87" s="74" t="str">
        <f>IF(X87=Datos!$AH$2,15,"")</f>
        <v/>
      </c>
      <c r="BJ87" s="74" t="str">
        <f>IF(Z87=Datos!$AI$2,15,"")</f>
        <v/>
      </c>
      <c r="BK87" s="74" t="str">
        <f>IF(AB87=Datos!$AJ$2,15,"")</f>
        <v/>
      </c>
      <c r="BL87" s="74" t="str">
        <f>IF(AD87=Datos!$AK$2,15,"")</f>
        <v/>
      </c>
      <c r="BM87" s="74" t="str">
        <f>IF(AF87=Datos!$AL$2,15,"")</f>
        <v/>
      </c>
      <c r="BN87" s="74" t="str">
        <f>IF(AH87=Datos!$AM$2,15,"")</f>
        <v/>
      </c>
      <c r="BO87" s="74" t="str">
        <f>IF(AJ87=Datos!$AN$2,10,IF(AJ87=Datos!$AN$3,5,IF(AJ87=Datos!$AN$4,"","")))</f>
        <v/>
      </c>
      <c r="BP87" s="74">
        <f t="shared" ref="BP87:BP95" si="4">SUM(BI87:BO87)</f>
        <v>0</v>
      </c>
      <c r="BQ87" s="74" t="str">
        <f>IF(D87="","",IF(BP87&gt;=96,Datos!$AO$2,IF(BP87&gt;=86,Datos!$AO$3,IF(BP87&lt;86,Datos!$AO$4,""))))</f>
        <v/>
      </c>
      <c r="BR87" s="74" t="str">
        <f>IF(AN87="","",IF(AN87=Datos!$AP$2,Datos!$AO$2,IF(AN87=Datos!$AP$3,Datos!$AO$3,IF(AN87=Datos!$AP$4,Datos!$AO$4,""))))</f>
        <v/>
      </c>
      <c r="BS87" s="74" t="str">
        <f t="shared" ref="BS87:BS95" si="5">IF(AND(BQ87=$BS$85,BR87=$BS$85),$BS$85,"")</f>
        <v/>
      </c>
      <c r="BT87" s="74" t="str">
        <f t="shared" ref="BT87:BT95" si="6">IF(AND(BQ87=$BS$85,BR87=$BT$85),$BT$85,IF(AND(BQ87=$BT$85,BR87=$BS$85),$BT$85,IF(AND(BQ87=$BT$85,BR87=$BT$85),$BT$85,"")))</f>
        <v/>
      </c>
      <c r="BU87" s="74" t="str">
        <f t="shared" ref="BU87:BU95" si="7">IF(AND(BQ87=$BS$85,BR87=$BU$85),$BU$85,IF(AND(BQ87=$BT$85,BR87=$BU$85),$BU$85,IF(AND(BQ87=$BU$85,BR87=$BS$85),$BU$85,IF(AND(BQ87=$BU$85,BR87=$BT$85),$BU$85,IF(AND(BQ87=$BU$85,BR87=$BU$85),$BU$85,"")))))</f>
        <v/>
      </c>
      <c r="BV87" s="74" t="str">
        <f t="shared" ref="BV87:BV95" si="8">IF(BS87&lt;&gt;"",BS87,IF(BT87&lt;&gt;"",BT87,IF(BU87&lt;&gt;"",BU87,"")))</f>
        <v/>
      </c>
      <c r="BW87" s="74" t="str">
        <f>IF(BV87=Datos!$AO$2,100,IF(BV87=Datos!$AO$3,50,IF(BV87=Datos!$AO$4,0,"")))</f>
        <v/>
      </c>
      <c r="BX87" s="79"/>
      <c r="BY87" s="79"/>
      <c r="BZ87" s="78"/>
    </row>
    <row r="88" spans="1:78" ht="26.25" customHeight="1">
      <c r="A88" s="10"/>
      <c r="B88" s="11"/>
      <c r="C88" s="11"/>
      <c r="D88" s="533"/>
      <c r="E88" s="533"/>
      <c r="F88" s="533"/>
      <c r="G88" s="533"/>
      <c r="H88" s="533"/>
      <c r="I88" s="533"/>
      <c r="J88" s="533"/>
      <c r="K88" s="533"/>
      <c r="L88" s="533"/>
      <c r="M88" s="533"/>
      <c r="N88" s="533"/>
      <c r="O88" s="533"/>
      <c r="P88" s="533"/>
      <c r="Q88" s="533"/>
      <c r="R88" s="533"/>
      <c r="S88" s="533"/>
      <c r="T88" s="534" t="str">
        <f t="shared" si="0"/>
        <v/>
      </c>
      <c r="U88" s="534"/>
      <c r="V88" s="534"/>
      <c r="W88" s="534"/>
      <c r="X88" s="535"/>
      <c r="Y88" s="536"/>
      <c r="Z88" s="535"/>
      <c r="AA88" s="536"/>
      <c r="AB88" s="535"/>
      <c r="AC88" s="536"/>
      <c r="AD88" s="535"/>
      <c r="AE88" s="536"/>
      <c r="AF88" s="535"/>
      <c r="AG88" s="536"/>
      <c r="AH88" s="535"/>
      <c r="AI88" s="536"/>
      <c r="AJ88" s="535"/>
      <c r="AK88" s="536"/>
      <c r="AL88" s="540" t="str">
        <f t="shared" si="1"/>
        <v/>
      </c>
      <c r="AM88" s="541"/>
      <c r="AN88" s="535"/>
      <c r="AO88" s="560"/>
      <c r="AP88" s="560"/>
      <c r="AQ88" s="536"/>
      <c r="AR88" s="540" t="str">
        <f t="shared" si="3"/>
        <v/>
      </c>
      <c r="AS88" s="541"/>
      <c r="AT88" s="540" t="str">
        <f t="shared" si="2"/>
        <v/>
      </c>
      <c r="AU88" s="542"/>
      <c r="AV88" s="541"/>
      <c r="AW88" s="564"/>
      <c r="AX88" s="565"/>
      <c r="AY88" s="566"/>
      <c r="AZ88" s="564"/>
      <c r="BA88" s="565"/>
      <c r="BB88" s="566"/>
      <c r="BC88" s="543"/>
      <c r="BD88" s="544"/>
      <c r="BE88" s="544"/>
      <c r="BF88" s="544"/>
      <c r="BG88" s="545"/>
      <c r="BI88" s="74" t="str">
        <f>IF(X88=Datos!$AH$2,15,"")</f>
        <v/>
      </c>
      <c r="BJ88" s="74" t="str">
        <f>IF(Z88=Datos!$AI$2,15,"")</f>
        <v/>
      </c>
      <c r="BK88" s="74" t="str">
        <f>IF(AB88=Datos!$AJ$2,15,"")</f>
        <v/>
      </c>
      <c r="BL88" s="74" t="str">
        <f>IF(AD88=Datos!$AK$2,15,"")</f>
        <v/>
      </c>
      <c r="BM88" s="74" t="str">
        <f>IF(AF88=Datos!$AL$2,15,"")</f>
        <v/>
      </c>
      <c r="BN88" s="74" t="str">
        <f>IF(AH88=Datos!$AM$2,15,"")</f>
        <v/>
      </c>
      <c r="BO88" s="74" t="str">
        <f>IF(AJ88=Datos!$AN$2,10,IF(AJ88=Datos!$AN$3,5,IF(AJ88=Datos!$AN$4,"","")))</f>
        <v/>
      </c>
      <c r="BP88" s="74">
        <f t="shared" si="4"/>
        <v>0</v>
      </c>
      <c r="BQ88" s="74" t="str">
        <f>IF(D88="","",IF(BP88&gt;=96,Datos!$AO$2,IF(BP88&gt;=86,Datos!$AO$3,IF(BP88&lt;86,Datos!$AO$4,""))))</f>
        <v/>
      </c>
      <c r="BR88" s="74" t="str">
        <f>IF(AN88="","",IF(AN88=Datos!$AP$2,Datos!$AO$2,IF(AN88=Datos!$AP$3,Datos!$AO$3,IF(AN88=Datos!$AP$4,Datos!$AO$4,""))))</f>
        <v/>
      </c>
      <c r="BS88" s="74" t="str">
        <f t="shared" si="5"/>
        <v/>
      </c>
      <c r="BT88" s="74" t="str">
        <f t="shared" si="6"/>
        <v/>
      </c>
      <c r="BU88" s="74" t="str">
        <f t="shared" si="7"/>
        <v/>
      </c>
      <c r="BV88" s="74" t="str">
        <f t="shared" si="8"/>
        <v/>
      </c>
      <c r="BW88" s="74" t="str">
        <f>IF(BV88=Datos!$AO$2,100,IF(BV88=Datos!$AO$3,50,IF(BV88=Datos!$AO$4,0,"")))</f>
        <v/>
      </c>
      <c r="BX88" s="79"/>
      <c r="BY88" s="79"/>
      <c r="BZ88" s="78"/>
    </row>
    <row r="89" spans="1:78" ht="26.25" customHeight="1">
      <c r="A89" s="10"/>
      <c r="B89" s="11"/>
      <c r="C89" s="11"/>
      <c r="D89" s="533"/>
      <c r="E89" s="533"/>
      <c r="F89" s="533"/>
      <c r="G89" s="533"/>
      <c r="H89" s="533"/>
      <c r="I89" s="533"/>
      <c r="J89" s="533"/>
      <c r="K89" s="533"/>
      <c r="L89" s="533"/>
      <c r="M89" s="533"/>
      <c r="N89" s="533"/>
      <c r="O89" s="533"/>
      <c r="P89" s="533"/>
      <c r="Q89" s="533"/>
      <c r="R89" s="533"/>
      <c r="S89" s="533"/>
      <c r="T89" s="534" t="str">
        <f t="shared" si="0"/>
        <v/>
      </c>
      <c r="U89" s="534"/>
      <c r="V89" s="534"/>
      <c r="W89" s="534"/>
      <c r="X89" s="535"/>
      <c r="Y89" s="536"/>
      <c r="Z89" s="535"/>
      <c r="AA89" s="536"/>
      <c r="AB89" s="535"/>
      <c r="AC89" s="536"/>
      <c r="AD89" s="535"/>
      <c r="AE89" s="536"/>
      <c r="AF89" s="535"/>
      <c r="AG89" s="536"/>
      <c r="AH89" s="535"/>
      <c r="AI89" s="536"/>
      <c r="AJ89" s="535"/>
      <c r="AK89" s="536"/>
      <c r="AL89" s="540" t="str">
        <f t="shared" si="1"/>
        <v/>
      </c>
      <c r="AM89" s="541"/>
      <c r="AN89" s="535"/>
      <c r="AO89" s="560"/>
      <c r="AP89" s="560"/>
      <c r="AQ89" s="536"/>
      <c r="AR89" s="540" t="str">
        <f t="shared" si="3"/>
        <v/>
      </c>
      <c r="AS89" s="541"/>
      <c r="AT89" s="540" t="str">
        <f t="shared" si="2"/>
        <v/>
      </c>
      <c r="AU89" s="542"/>
      <c r="AV89" s="541"/>
      <c r="AW89" s="564"/>
      <c r="AX89" s="565"/>
      <c r="AY89" s="566"/>
      <c r="AZ89" s="564"/>
      <c r="BA89" s="565"/>
      <c r="BB89" s="566"/>
      <c r="BC89" s="543"/>
      <c r="BD89" s="544"/>
      <c r="BE89" s="544"/>
      <c r="BF89" s="544"/>
      <c r="BG89" s="545"/>
      <c r="BI89" s="74" t="str">
        <f>IF(X89=Datos!$AH$2,15,"")</f>
        <v/>
      </c>
      <c r="BJ89" s="74" t="str">
        <f>IF(Z89=Datos!$AI$2,15,"")</f>
        <v/>
      </c>
      <c r="BK89" s="74" t="str">
        <f>IF(AB89=Datos!$AJ$2,15,"")</f>
        <v/>
      </c>
      <c r="BL89" s="74" t="str">
        <f>IF(AD89=Datos!$AK$2,15,"")</f>
        <v/>
      </c>
      <c r="BM89" s="74" t="str">
        <f>IF(AF89=Datos!$AL$2,15,"")</f>
        <v/>
      </c>
      <c r="BN89" s="74" t="str">
        <f>IF(AH89=Datos!$AM$2,15,"")</f>
        <v/>
      </c>
      <c r="BO89" s="74" t="str">
        <f>IF(AJ89=Datos!$AN$2,10,IF(AJ89=Datos!$AN$3,5,IF(AJ89=Datos!$AN$4,"","")))</f>
        <v/>
      </c>
      <c r="BP89" s="74">
        <f t="shared" si="4"/>
        <v>0</v>
      </c>
      <c r="BQ89" s="74" t="str">
        <f>IF(D89="","",IF(BP89&gt;=96,Datos!$AO$2,IF(BP89&gt;=86,Datos!$AO$3,IF(BP89&lt;86,Datos!$AO$4,""))))</f>
        <v/>
      </c>
      <c r="BR89" s="74" t="str">
        <f>IF(AN89="","",IF(AN89=Datos!$AP$2,Datos!$AO$2,IF(AN89=Datos!$AP$3,Datos!$AO$3,IF(AN89=Datos!$AP$4,Datos!$AO$4,""))))</f>
        <v/>
      </c>
      <c r="BS89" s="74" t="str">
        <f t="shared" si="5"/>
        <v/>
      </c>
      <c r="BT89" s="74" t="str">
        <f t="shared" si="6"/>
        <v/>
      </c>
      <c r="BU89" s="74" t="str">
        <f t="shared" si="7"/>
        <v/>
      </c>
      <c r="BV89" s="74" t="str">
        <f t="shared" si="8"/>
        <v/>
      </c>
      <c r="BW89" s="74" t="str">
        <f>IF(BV89=Datos!$AO$2,100,IF(BV89=Datos!$AO$3,50,IF(BV89=Datos!$AO$4,0,"")))</f>
        <v/>
      </c>
      <c r="BX89" s="79"/>
      <c r="BY89" s="79"/>
      <c r="BZ89" s="78"/>
    </row>
    <row r="90" spans="1:78" ht="26.25" customHeight="1">
      <c r="A90" s="10"/>
      <c r="B90" s="11"/>
      <c r="C90" s="11"/>
      <c r="D90" s="533"/>
      <c r="E90" s="533"/>
      <c r="F90" s="533"/>
      <c r="G90" s="533"/>
      <c r="H90" s="533"/>
      <c r="I90" s="533"/>
      <c r="J90" s="533"/>
      <c r="K90" s="533"/>
      <c r="L90" s="533"/>
      <c r="M90" s="533"/>
      <c r="N90" s="533"/>
      <c r="O90" s="533"/>
      <c r="P90" s="533"/>
      <c r="Q90" s="533"/>
      <c r="R90" s="533"/>
      <c r="S90" s="533"/>
      <c r="T90" s="534" t="str">
        <f t="shared" si="0"/>
        <v/>
      </c>
      <c r="U90" s="534"/>
      <c r="V90" s="534"/>
      <c r="W90" s="534"/>
      <c r="X90" s="535"/>
      <c r="Y90" s="536"/>
      <c r="Z90" s="535"/>
      <c r="AA90" s="536"/>
      <c r="AB90" s="535"/>
      <c r="AC90" s="536"/>
      <c r="AD90" s="535"/>
      <c r="AE90" s="536"/>
      <c r="AF90" s="535"/>
      <c r="AG90" s="536"/>
      <c r="AH90" s="535"/>
      <c r="AI90" s="536"/>
      <c r="AJ90" s="535"/>
      <c r="AK90" s="536"/>
      <c r="AL90" s="540" t="str">
        <f t="shared" si="1"/>
        <v/>
      </c>
      <c r="AM90" s="541"/>
      <c r="AN90" s="535"/>
      <c r="AO90" s="560"/>
      <c r="AP90" s="560"/>
      <c r="AQ90" s="536"/>
      <c r="AR90" s="540" t="str">
        <f t="shared" si="3"/>
        <v/>
      </c>
      <c r="AS90" s="541"/>
      <c r="AT90" s="540" t="str">
        <f t="shared" si="2"/>
        <v/>
      </c>
      <c r="AU90" s="542"/>
      <c r="AV90" s="541"/>
      <c r="AW90" s="564"/>
      <c r="AX90" s="565"/>
      <c r="AY90" s="566"/>
      <c r="AZ90" s="564"/>
      <c r="BA90" s="565"/>
      <c r="BB90" s="566"/>
      <c r="BC90" s="543"/>
      <c r="BD90" s="544"/>
      <c r="BE90" s="544"/>
      <c r="BF90" s="544"/>
      <c r="BG90" s="545"/>
      <c r="BI90" s="74" t="str">
        <f>IF(X90=Datos!$AH$2,15,"")</f>
        <v/>
      </c>
      <c r="BJ90" s="74" t="str">
        <f>IF(Z90=Datos!$AI$2,15,"")</f>
        <v/>
      </c>
      <c r="BK90" s="74" t="str">
        <f>IF(AB90=Datos!$AJ$2,15,"")</f>
        <v/>
      </c>
      <c r="BL90" s="74" t="str">
        <f>IF(AD90=Datos!$AK$2,15,"")</f>
        <v/>
      </c>
      <c r="BM90" s="74" t="str">
        <f>IF(AF90=Datos!$AL$2,15,"")</f>
        <v/>
      </c>
      <c r="BN90" s="74" t="str">
        <f>IF(AH90=Datos!$AM$2,15,"")</f>
        <v/>
      </c>
      <c r="BO90" s="74" t="str">
        <f>IF(AJ90=Datos!$AN$2,10,IF(AJ90=Datos!$AN$3,5,IF(AJ90=Datos!$AN$4,"","")))</f>
        <v/>
      </c>
      <c r="BP90" s="74">
        <f t="shared" si="4"/>
        <v>0</v>
      </c>
      <c r="BQ90" s="74" t="str">
        <f>IF(D90="","",IF(BP90&gt;=96,Datos!$AO$2,IF(BP90&gt;=86,Datos!$AO$3,IF(BP90&lt;86,Datos!$AO$4,""))))</f>
        <v/>
      </c>
      <c r="BR90" s="74" t="str">
        <f>IF(AN90="","",IF(AN90=Datos!$AP$2,Datos!$AO$2,IF(AN90=Datos!$AP$3,Datos!$AO$3,IF(AN90=Datos!$AP$4,Datos!$AO$4,""))))</f>
        <v/>
      </c>
      <c r="BS90" s="74" t="str">
        <f t="shared" si="5"/>
        <v/>
      </c>
      <c r="BT90" s="74" t="str">
        <f t="shared" si="6"/>
        <v/>
      </c>
      <c r="BU90" s="74" t="str">
        <f t="shared" si="7"/>
        <v/>
      </c>
      <c r="BV90" s="74" t="str">
        <f t="shared" si="8"/>
        <v/>
      </c>
      <c r="BW90" s="74" t="str">
        <f>IF(BV90=Datos!$AO$2,100,IF(BV90=Datos!$AO$3,50,IF(BV90=Datos!$AO$4,0,"")))</f>
        <v/>
      </c>
      <c r="BX90" s="79"/>
      <c r="BY90" s="79"/>
      <c r="BZ90" s="78"/>
    </row>
    <row r="91" spans="1:78" ht="26.25" customHeight="1">
      <c r="A91" s="10"/>
      <c r="B91" s="11"/>
      <c r="C91" s="11"/>
      <c r="D91" s="533"/>
      <c r="E91" s="533"/>
      <c r="F91" s="533"/>
      <c r="G91" s="533"/>
      <c r="H91" s="533"/>
      <c r="I91" s="533"/>
      <c r="J91" s="533"/>
      <c r="K91" s="533"/>
      <c r="L91" s="533"/>
      <c r="M91" s="533"/>
      <c r="N91" s="533"/>
      <c r="O91" s="533"/>
      <c r="P91" s="533"/>
      <c r="Q91" s="533"/>
      <c r="R91" s="533"/>
      <c r="S91" s="533"/>
      <c r="T91" s="534" t="str">
        <f t="shared" si="0"/>
        <v/>
      </c>
      <c r="U91" s="534"/>
      <c r="V91" s="534"/>
      <c r="W91" s="534"/>
      <c r="X91" s="535"/>
      <c r="Y91" s="536"/>
      <c r="Z91" s="535"/>
      <c r="AA91" s="536"/>
      <c r="AB91" s="535"/>
      <c r="AC91" s="536"/>
      <c r="AD91" s="535"/>
      <c r="AE91" s="536"/>
      <c r="AF91" s="535"/>
      <c r="AG91" s="536"/>
      <c r="AH91" s="535"/>
      <c r="AI91" s="536"/>
      <c r="AJ91" s="535"/>
      <c r="AK91" s="536"/>
      <c r="AL91" s="540" t="str">
        <f t="shared" si="1"/>
        <v/>
      </c>
      <c r="AM91" s="541"/>
      <c r="AN91" s="535"/>
      <c r="AO91" s="560"/>
      <c r="AP91" s="560"/>
      <c r="AQ91" s="536"/>
      <c r="AR91" s="540" t="str">
        <f t="shared" si="3"/>
        <v/>
      </c>
      <c r="AS91" s="541"/>
      <c r="AT91" s="540" t="str">
        <f t="shared" si="2"/>
        <v/>
      </c>
      <c r="AU91" s="542"/>
      <c r="AV91" s="541"/>
      <c r="AW91" s="564"/>
      <c r="AX91" s="565"/>
      <c r="AY91" s="566"/>
      <c r="AZ91" s="564"/>
      <c r="BA91" s="565"/>
      <c r="BB91" s="566"/>
      <c r="BC91" s="543"/>
      <c r="BD91" s="544"/>
      <c r="BE91" s="544"/>
      <c r="BF91" s="544"/>
      <c r="BG91" s="545"/>
      <c r="BI91" s="74" t="str">
        <f>IF(X91=Datos!$AH$2,15,"")</f>
        <v/>
      </c>
      <c r="BJ91" s="74" t="str">
        <f>IF(Z91=Datos!$AI$2,15,"")</f>
        <v/>
      </c>
      <c r="BK91" s="74" t="str">
        <f>IF(AB91=Datos!$AJ$2,15,"")</f>
        <v/>
      </c>
      <c r="BL91" s="74" t="str">
        <f>IF(AD91=Datos!$AK$2,15,"")</f>
        <v/>
      </c>
      <c r="BM91" s="74" t="str">
        <f>IF(AF91=Datos!$AL$2,15,"")</f>
        <v/>
      </c>
      <c r="BN91" s="74" t="str">
        <f>IF(AH91=Datos!$AM$2,15,"")</f>
        <v/>
      </c>
      <c r="BO91" s="74" t="str">
        <f>IF(AJ91=Datos!$AN$2,10,IF(AJ91=Datos!$AN$3,5,IF(AJ91=Datos!$AN$4,"","")))</f>
        <v/>
      </c>
      <c r="BP91" s="74">
        <f t="shared" si="4"/>
        <v>0</v>
      </c>
      <c r="BQ91" s="74" t="str">
        <f>IF(D91="","",IF(BP91&gt;=96,Datos!$AO$2,IF(BP91&gt;=86,Datos!$AO$3,IF(BP91&lt;86,Datos!$AO$4,""))))</f>
        <v/>
      </c>
      <c r="BR91" s="74" t="str">
        <f>IF(AN91="","",IF(AN91=Datos!$AP$2,Datos!$AO$2,IF(AN91=Datos!$AP$3,Datos!$AO$3,IF(AN91=Datos!$AP$4,Datos!$AO$4,""))))</f>
        <v/>
      </c>
      <c r="BS91" s="74" t="str">
        <f t="shared" si="5"/>
        <v/>
      </c>
      <c r="BT91" s="74" t="str">
        <f t="shared" si="6"/>
        <v/>
      </c>
      <c r="BU91" s="74" t="str">
        <f t="shared" si="7"/>
        <v/>
      </c>
      <c r="BV91" s="74" t="str">
        <f t="shared" si="8"/>
        <v/>
      </c>
      <c r="BW91" s="74" t="str">
        <f>IF(BV91=Datos!$AO$2,100,IF(BV91=Datos!$AO$3,50,IF(BV91=Datos!$AO$4,0,"")))</f>
        <v/>
      </c>
      <c r="BX91" s="79"/>
      <c r="BY91" s="79"/>
      <c r="BZ91" s="78"/>
    </row>
    <row r="92" spans="1:78" ht="26.25" customHeight="1">
      <c r="A92" s="10"/>
      <c r="B92" s="11"/>
      <c r="C92" s="11"/>
      <c r="D92" s="533"/>
      <c r="E92" s="533"/>
      <c r="F92" s="533"/>
      <c r="G92" s="533"/>
      <c r="H92" s="533"/>
      <c r="I92" s="533"/>
      <c r="J92" s="533"/>
      <c r="K92" s="533"/>
      <c r="L92" s="533"/>
      <c r="M92" s="533"/>
      <c r="N92" s="533"/>
      <c r="O92" s="533"/>
      <c r="P92" s="533"/>
      <c r="Q92" s="533"/>
      <c r="R92" s="533"/>
      <c r="S92" s="533"/>
      <c r="T92" s="534" t="str">
        <f t="shared" si="0"/>
        <v/>
      </c>
      <c r="U92" s="534"/>
      <c r="V92" s="534"/>
      <c r="W92" s="534"/>
      <c r="X92" s="535"/>
      <c r="Y92" s="536"/>
      <c r="Z92" s="535"/>
      <c r="AA92" s="536"/>
      <c r="AB92" s="535"/>
      <c r="AC92" s="536"/>
      <c r="AD92" s="535"/>
      <c r="AE92" s="536"/>
      <c r="AF92" s="535"/>
      <c r="AG92" s="536"/>
      <c r="AH92" s="535"/>
      <c r="AI92" s="536"/>
      <c r="AJ92" s="535"/>
      <c r="AK92" s="536"/>
      <c r="AL92" s="540" t="str">
        <f t="shared" si="1"/>
        <v/>
      </c>
      <c r="AM92" s="541"/>
      <c r="AN92" s="535"/>
      <c r="AO92" s="560"/>
      <c r="AP92" s="560"/>
      <c r="AQ92" s="536"/>
      <c r="AR92" s="540" t="str">
        <f t="shared" si="3"/>
        <v/>
      </c>
      <c r="AS92" s="541"/>
      <c r="AT92" s="540" t="str">
        <f t="shared" si="2"/>
        <v/>
      </c>
      <c r="AU92" s="542"/>
      <c r="AV92" s="541"/>
      <c r="AW92" s="564"/>
      <c r="AX92" s="565"/>
      <c r="AY92" s="566"/>
      <c r="AZ92" s="564"/>
      <c r="BA92" s="565"/>
      <c r="BB92" s="566"/>
      <c r="BC92" s="543"/>
      <c r="BD92" s="544"/>
      <c r="BE92" s="544"/>
      <c r="BF92" s="544"/>
      <c r="BG92" s="545"/>
      <c r="BI92" s="74" t="str">
        <f>IF(X92=Datos!$AH$2,15,"")</f>
        <v/>
      </c>
      <c r="BJ92" s="74" t="str">
        <f>IF(Z92=Datos!$AI$2,15,"")</f>
        <v/>
      </c>
      <c r="BK92" s="74" t="str">
        <f>IF(AB92=Datos!$AJ$2,15,"")</f>
        <v/>
      </c>
      <c r="BL92" s="74" t="str">
        <f>IF(AD92=Datos!$AK$2,15,"")</f>
        <v/>
      </c>
      <c r="BM92" s="74" t="str">
        <f>IF(AF92=Datos!$AL$2,15,"")</f>
        <v/>
      </c>
      <c r="BN92" s="74" t="str">
        <f>IF(AH92=Datos!$AM$2,15,"")</f>
        <v/>
      </c>
      <c r="BO92" s="74" t="str">
        <f>IF(AJ92=Datos!$AN$2,10,IF(AJ92=Datos!$AN$3,5,IF(AJ92=Datos!$AN$4,"","")))</f>
        <v/>
      </c>
      <c r="BP92" s="74">
        <f t="shared" si="4"/>
        <v>0</v>
      </c>
      <c r="BQ92" s="74" t="str">
        <f>IF(D92="","",IF(BP92&gt;=96,Datos!$AO$2,IF(BP92&gt;=86,Datos!$AO$3,IF(BP92&lt;86,Datos!$AO$4,""))))</f>
        <v/>
      </c>
      <c r="BR92" s="74" t="str">
        <f>IF(AN92="","",IF(AN92=Datos!$AP$2,Datos!$AO$2,IF(AN92=Datos!$AP$3,Datos!$AO$3,IF(AN92=Datos!$AP$4,Datos!$AO$4,""))))</f>
        <v/>
      </c>
      <c r="BS92" s="74" t="str">
        <f t="shared" si="5"/>
        <v/>
      </c>
      <c r="BT92" s="74" t="str">
        <f t="shared" si="6"/>
        <v/>
      </c>
      <c r="BU92" s="74" t="str">
        <f t="shared" si="7"/>
        <v/>
      </c>
      <c r="BV92" s="74" t="str">
        <f t="shared" si="8"/>
        <v/>
      </c>
      <c r="BW92" s="74" t="str">
        <f>IF(BV92=Datos!$AO$2,100,IF(BV92=Datos!$AO$3,50,IF(BV92=Datos!$AO$4,0,"")))</f>
        <v/>
      </c>
      <c r="BX92" s="79"/>
      <c r="BY92" s="79"/>
      <c r="BZ92" s="78"/>
    </row>
    <row r="93" spans="1:78" ht="26.25" customHeight="1">
      <c r="A93" s="10"/>
      <c r="B93" s="11"/>
      <c r="C93" s="11"/>
      <c r="D93" s="533"/>
      <c r="E93" s="533"/>
      <c r="F93" s="533"/>
      <c r="G93" s="533"/>
      <c r="H93" s="533"/>
      <c r="I93" s="533"/>
      <c r="J93" s="533"/>
      <c r="K93" s="533"/>
      <c r="L93" s="533"/>
      <c r="M93" s="533"/>
      <c r="N93" s="533"/>
      <c r="O93" s="533"/>
      <c r="P93" s="533"/>
      <c r="Q93" s="533"/>
      <c r="R93" s="533"/>
      <c r="S93" s="533"/>
      <c r="T93" s="534" t="str">
        <f t="shared" si="0"/>
        <v/>
      </c>
      <c r="U93" s="534"/>
      <c r="V93" s="534"/>
      <c r="W93" s="534"/>
      <c r="X93" s="535"/>
      <c r="Y93" s="536"/>
      <c r="Z93" s="535"/>
      <c r="AA93" s="536"/>
      <c r="AB93" s="535"/>
      <c r="AC93" s="536"/>
      <c r="AD93" s="535"/>
      <c r="AE93" s="536"/>
      <c r="AF93" s="535"/>
      <c r="AG93" s="536"/>
      <c r="AH93" s="535"/>
      <c r="AI93" s="536"/>
      <c r="AJ93" s="535"/>
      <c r="AK93" s="536"/>
      <c r="AL93" s="540" t="str">
        <f t="shared" si="1"/>
        <v/>
      </c>
      <c r="AM93" s="541"/>
      <c r="AN93" s="535"/>
      <c r="AO93" s="560"/>
      <c r="AP93" s="560"/>
      <c r="AQ93" s="536"/>
      <c r="AR93" s="540" t="str">
        <f t="shared" si="3"/>
        <v/>
      </c>
      <c r="AS93" s="541"/>
      <c r="AT93" s="540" t="str">
        <f t="shared" si="2"/>
        <v/>
      </c>
      <c r="AU93" s="542"/>
      <c r="AV93" s="541"/>
      <c r="AW93" s="564"/>
      <c r="AX93" s="565"/>
      <c r="AY93" s="566"/>
      <c r="AZ93" s="564"/>
      <c r="BA93" s="565"/>
      <c r="BB93" s="566"/>
      <c r="BC93" s="543"/>
      <c r="BD93" s="544"/>
      <c r="BE93" s="544"/>
      <c r="BF93" s="544"/>
      <c r="BG93" s="545"/>
      <c r="BI93" s="74" t="str">
        <f>IF(X93=Datos!$AH$2,15,"")</f>
        <v/>
      </c>
      <c r="BJ93" s="74" t="str">
        <f>IF(Z93=Datos!$AI$2,15,"")</f>
        <v/>
      </c>
      <c r="BK93" s="74" t="str">
        <f>IF(AB93=Datos!$AJ$2,15,"")</f>
        <v/>
      </c>
      <c r="BL93" s="74" t="str">
        <f>IF(AD93=Datos!$AK$2,15,"")</f>
        <v/>
      </c>
      <c r="BM93" s="74" t="str">
        <f>IF(AF93=Datos!$AL$2,15,"")</f>
        <v/>
      </c>
      <c r="BN93" s="74" t="str">
        <f>IF(AH93=Datos!$AM$2,15,"")</f>
        <v/>
      </c>
      <c r="BO93" s="74" t="str">
        <f>IF(AJ93=Datos!$AN$2,10,IF(AJ93=Datos!$AN$3,5,IF(AJ93=Datos!$AN$4,"","")))</f>
        <v/>
      </c>
      <c r="BP93" s="74">
        <f t="shared" si="4"/>
        <v>0</v>
      </c>
      <c r="BQ93" s="74" t="str">
        <f>IF(D93="","",IF(BP93&gt;=96,Datos!$AO$2,IF(BP93&gt;=86,Datos!$AO$3,IF(BP93&lt;86,Datos!$AO$4,""))))</f>
        <v/>
      </c>
      <c r="BR93" s="74" t="str">
        <f>IF(AN93="","",IF(AN93=Datos!$AP$2,Datos!$AO$2,IF(AN93=Datos!$AP$3,Datos!$AO$3,IF(AN93=Datos!$AP$4,Datos!$AO$4,""))))</f>
        <v/>
      </c>
      <c r="BS93" s="74" t="str">
        <f t="shared" si="5"/>
        <v/>
      </c>
      <c r="BT93" s="74" t="str">
        <f t="shared" si="6"/>
        <v/>
      </c>
      <c r="BU93" s="74" t="str">
        <f t="shared" si="7"/>
        <v/>
      </c>
      <c r="BV93" s="74" t="str">
        <f t="shared" si="8"/>
        <v/>
      </c>
      <c r="BW93" s="74" t="str">
        <f>IF(BV93=Datos!$AO$2,100,IF(BV93=Datos!$AO$3,50,IF(BV93=Datos!$AO$4,0,"")))</f>
        <v/>
      </c>
      <c r="BX93" s="79"/>
      <c r="BY93" s="79"/>
      <c r="BZ93" s="78"/>
    </row>
    <row r="94" spans="1:78" ht="26.25" customHeight="1">
      <c r="A94" s="10"/>
      <c r="B94" s="11"/>
      <c r="C94" s="11"/>
      <c r="D94" s="533"/>
      <c r="E94" s="533"/>
      <c r="F94" s="533"/>
      <c r="G94" s="533"/>
      <c r="H94" s="533"/>
      <c r="I94" s="533"/>
      <c r="J94" s="533"/>
      <c r="K94" s="533"/>
      <c r="L94" s="533"/>
      <c r="M94" s="533"/>
      <c r="N94" s="533"/>
      <c r="O94" s="533"/>
      <c r="P94" s="533"/>
      <c r="Q94" s="533"/>
      <c r="R94" s="533"/>
      <c r="S94" s="533"/>
      <c r="T94" s="534" t="str">
        <f t="shared" si="0"/>
        <v/>
      </c>
      <c r="U94" s="534"/>
      <c r="V94" s="534"/>
      <c r="W94" s="534"/>
      <c r="X94" s="535"/>
      <c r="Y94" s="536"/>
      <c r="Z94" s="535"/>
      <c r="AA94" s="536"/>
      <c r="AB94" s="535"/>
      <c r="AC94" s="536"/>
      <c r="AD94" s="535"/>
      <c r="AE94" s="536"/>
      <c r="AF94" s="535"/>
      <c r="AG94" s="536"/>
      <c r="AH94" s="535"/>
      <c r="AI94" s="536"/>
      <c r="AJ94" s="535"/>
      <c r="AK94" s="536"/>
      <c r="AL94" s="540" t="str">
        <f t="shared" si="1"/>
        <v/>
      </c>
      <c r="AM94" s="541"/>
      <c r="AN94" s="535"/>
      <c r="AO94" s="560"/>
      <c r="AP94" s="560"/>
      <c r="AQ94" s="536"/>
      <c r="AR94" s="540" t="str">
        <f t="shared" si="3"/>
        <v/>
      </c>
      <c r="AS94" s="541"/>
      <c r="AT94" s="540" t="str">
        <f t="shared" si="2"/>
        <v/>
      </c>
      <c r="AU94" s="542"/>
      <c r="AV94" s="541"/>
      <c r="AW94" s="564"/>
      <c r="AX94" s="565"/>
      <c r="AY94" s="566"/>
      <c r="AZ94" s="564"/>
      <c r="BA94" s="565"/>
      <c r="BB94" s="566"/>
      <c r="BC94" s="543"/>
      <c r="BD94" s="544"/>
      <c r="BE94" s="544"/>
      <c r="BF94" s="544"/>
      <c r="BG94" s="545"/>
      <c r="BI94" s="74" t="str">
        <f>IF(X94=Datos!$AH$2,15,"")</f>
        <v/>
      </c>
      <c r="BJ94" s="74" t="str">
        <f>IF(Z94=Datos!$AI$2,15,"")</f>
        <v/>
      </c>
      <c r="BK94" s="74" t="str">
        <f>IF(AB94=Datos!$AJ$2,15,"")</f>
        <v/>
      </c>
      <c r="BL94" s="74" t="str">
        <f>IF(AD94=Datos!$AK$2,15,"")</f>
        <v/>
      </c>
      <c r="BM94" s="74" t="str">
        <f>IF(AF94=Datos!$AL$2,15,"")</f>
        <v/>
      </c>
      <c r="BN94" s="74" t="str">
        <f>IF(AH94=Datos!$AM$2,15,"")</f>
        <v/>
      </c>
      <c r="BO94" s="74" t="str">
        <f>IF(AJ94=Datos!$AN$2,10,IF(AJ94=Datos!$AN$3,5,IF(AJ94=Datos!$AN$4,"","")))</f>
        <v/>
      </c>
      <c r="BP94" s="74">
        <f t="shared" si="4"/>
        <v>0</v>
      </c>
      <c r="BQ94" s="74" t="str">
        <f>IF(D94="","",IF(BP94&gt;=96,Datos!$AO$2,IF(BP94&gt;=86,Datos!$AO$3,IF(BP94&lt;86,Datos!$AO$4,""))))</f>
        <v/>
      </c>
      <c r="BR94" s="74" t="str">
        <f>IF(AN94="","",IF(AN94=Datos!$AP$2,Datos!$AO$2,IF(AN94=Datos!$AP$3,Datos!$AO$3,IF(AN94=Datos!$AP$4,Datos!$AO$4,""))))</f>
        <v/>
      </c>
      <c r="BS94" s="74" t="str">
        <f t="shared" si="5"/>
        <v/>
      </c>
      <c r="BT94" s="74" t="str">
        <f t="shared" si="6"/>
        <v/>
      </c>
      <c r="BU94" s="74" t="str">
        <f t="shared" si="7"/>
        <v/>
      </c>
      <c r="BV94" s="74" t="str">
        <f t="shared" si="8"/>
        <v/>
      </c>
      <c r="BW94" s="74" t="str">
        <f>IF(BV94=Datos!$AO$2,100,IF(BV94=Datos!$AO$3,50,IF(BV94=Datos!$AO$4,0,"")))</f>
        <v/>
      </c>
      <c r="BX94" s="79"/>
      <c r="BY94" s="79"/>
      <c r="BZ94" s="78"/>
    </row>
    <row r="95" spans="1:78" ht="26.25" customHeight="1">
      <c r="A95" s="10"/>
      <c r="B95" s="11"/>
      <c r="C95" s="11"/>
      <c r="D95" s="533"/>
      <c r="E95" s="533"/>
      <c r="F95" s="533"/>
      <c r="G95" s="533"/>
      <c r="H95" s="533"/>
      <c r="I95" s="533"/>
      <c r="J95" s="533"/>
      <c r="K95" s="533"/>
      <c r="L95" s="533"/>
      <c r="M95" s="533"/>
      <c r="N95" s="533"/>
      <c r="O95" s="533"/>
      <c r="P95" s="533"/>
      <c r="Q95" s="533"/>
      <c r="R95" s="533"/>
      <c r="S95" s="533"/>
      <c r="T95" s="534" t="str">
        <f t="shared" si="0"/>
        <v/>
      </c>
      <c r="U95" s="534"/>
      <c r="V95" s="534"/>
      <c r="W95" s="534"/>
      <c r="X95" s="535"/>
      <c r="Y95" s="536"/>
      <c r="Z95" s="535"/>
      <c r="AA95" s="536"/>
      <c r="AB95" s="535"/>
      <c r="AC95" s="536"/>
      <c r="AD95" s="535"/>
      <c r="AE95" s="536"/>
      <c r="AF95" s="535"/>
      <c r="AG95" s="536"/>
      <c r="AH95" s="535"/>
      <c r="AI95" s="536"/>
      <c r="AJ95" s="535"/>
      <c r="AK95" s="536"/>
      <c r="AL95" s="540" t="str">
        <f t="shared" si="1"/>
        <v/>
      </c>
      <c r="AM95" s="541"/>
      <c r="AN95" s="535"/>
      <c r="AO95" s="560"/>
      <c r="AP95" s="560"/>
      <c r="AQ95" s="536"/>
      <c r="AR95" s="540" t="str">
        <f t="shared" si="3"/>
        <v/>
      </c>
      <c r="AS95" s="541"/>
      <c r="AT95" s="540" t="str">
        <f t="shared" si="2"/>
        <v/>
      </c>
      <c r="AU95" s="542"/>
      <c r="AV95" s="541"/>
      <c r="AW95" s="567"/>
      <c r="AX95" s="568"/>
      <c r="AY95" s="569"/>
      <c r="AZ95" s="567"/>
      <c r="BA95" s="568"/>
      <c r="BB95" s="569"/>
      <c r="BC95" s="543"/>
      <c r="BD95" s="544"/>
      <c r="BE95" s="544"/>
      <c r="BF95" s="544"/>
      <c r="BG95" s="545"/>
      <c r="BI95" s="74" t="str">
        <f>IF(X95=Datos!$AH$2,15,"")</f>
        <v/>
      </c>
      <c r="BJ95" s="74" t="str">
        <f>IF(Z95=Datos!$AI$2,15,"")</f>
        <v/>
      </c>
      <c r="BK95" s="74" t="str">
        <f>IF(AB95=Datos!$AJ$2,15,"")</f>
        <v/>
      </c>
      <c r="BL95" s="74" t="str">
        <f>IF(AD95=Datos!$AK$2,15,"")</f>
        <v/>
      </c>
      <c r="BM95" s="74" t="str">
        <f>IF(AF95=Datos!$AL$2,15,"")</f>
        <v/>
      </c>
      <c r="BN95" s="74" t="str">
        <f>IF(AH95=Datos!$AM$2,15,"")</f>
        <v/>
      </c>
      <c r="BO95" s="74" t="str">
        <f>IF(AJ95=Datos!$AN$2,10,IF(AJ95=Datos!$AN$3,5,IF(AJ95=Datos!$AN$4,"","")))</f>
        <v/>
      </c>
      <c r="BP95" s="74">
        <f t="shared" si="4"/>
        <v>0</v>
      </c>
      <c r="BQ95" s="74" t="str">
        <f>IF(D95="","",IF(BP95&gt;=96,Datos!$AO$2,IF(BP95&gt;=86,Datos!$AO$3,IF(BP95&lt;86,Datos!$AO$4,""))))</f>
        <v/>
      </c>
      <c r="BR95" s="74" t="str">
        <f>IF(AN95="","",IF(AN95=Datos!$AP$2,Datos!$AO$2,IF(AN95=Datos!$AP$3,Datos!$AO$3,IF(AN95=Datos!$AP$4,Datos!$AO$4,""))))</f>
        <v/>
      </c>
      <c r="BS95" s="74" t="str">
        <f t="shared" si="5"/>
        <v/>
      </c>
      <c r="BT95" s="74" t="str">
        <f t="shared" si="6"/>
        <v/>
      </c>
      <c r="BU95" s="74" t="str">
        <f t="shared" si="7"/>
        <v/>
      </c>
      <c r="BV95" s="74" t="str">
        <f t="shared" si="8"/>
        <v/>
      </c>
      <c r="BW95" s="74" t="str">
        <f>IF(BV95=Datos!$AO$2,100,IF(BV95=Datos!$AO$3,50,IF(BV95=Datos!$AO$4,0,"")))</f>
        <v/>
      </c>
      <c r="BX95" s="79"/>
      <c r="BY95" s="79"/>
      <c r="BZ95" s="78"/>
    </row>
    <row r="96" spans="1:78" ht="15" customHeight="1">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27"/>
      <c r="BF96" s="11"/>
      <c r="BG96" s="13"/>
      <c r="BI96" s="73"/>
      <c r="BJ96" s="73"/>
      <c r="BK96" s="73"/>
      <c r="BL96" s="73"/>
      <c r="BM96" s="73"/>
      <c r="BN96" s="73"/>
      <c r="BO96" s="73" t="s">
        <v>79</v>
      </c>
      <c r="BP96" s="73">
        <f>IF(COUNTA(D86:D95)=0,0,SUM(BP86:BP95)/(COUNTA(D86:D95)))</f>
        <v>0</v>
      </c>
      <c r="BV96" s="74" t="s">
        <v>254</v>
      </c>
      <c r="BW96" s="74">
        <f>IF(COUNTA(D86:D95)=0,0,SUM(BW86:BW95)/(COUNTA(D86:S95)))</f>
        <v>0</v>
      </c>
      <c r="BX96" s="77" t="str">
        <f>IF(BW96="","",IF(BW96=100,Datos!$AO$2,IF(BW96&gt;=50,Datos!$AO$3,Datos!$AO$4)))</f>
        <v>Débil</v>
      </c>
      <c r="BY96" s="77" t="str">
        <f>IF(AZ86="","",AZ86)</f>
        <v/>
      </c>
      <c r="BZ96" s="77" t="str">
        <f>IF(OR(BX96="",BY96=""),"",IF(AND(BX96=Datos!$AO$2,BY96=Datos!$AQ$2),2,IF(AND(BX96=Datos!$AO$2,BY96=Datos!$AQ$3),0,IF(AND(BX96=Datos!$AO$3,BY96=Datos!$AQ$2),1,IF(AND(BX96=Datos!$AO$3,BY96=Datos!$AQ$3),0,IF(BX96=Datos!$AO$4,0,""))))))</f>
        <v/>
      </c>
    </row>
    <row r="97" spans="1:78" ht="15" customHeight="1" thickBot="1">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3"/>
    </row>
    <row r="98" spans="1:78" ht="32.25" customHeight="1">
      <c r="A98" s="10"/>
      <c r="B98" s="11"/>
      <c r="C98" s="11"/>
      <c r="D98" s="11"/>
      <c r="E98" s="11"/>
      <c r="F98" s="11"/>
      <c r="G98" s="11"/>
      <c r="H98" s="11"/>
      <c r="I98" s="11"/>
      <c r="J98" s="11"/>
      <c r="K98" s="11"/>
      <c r="L98" s="11"/>
      <c r="M98" s="11"/>
      <c r="N98" s="11"/>
      <c r="O98" s="11"/>
      <c r="P98" s="11"/>
      <c r="Q98" s="11"/>
      <c r="R98" s="11"/>
      <c r="S98" s="11"/>
      <c r="T98" s="11"/>
      <c r="U98" s="11"/>
      <c r="V98" s="11"/>
      <c r="W98" s="11"/>
      <c r="X98" s="589" t="s">
        <v>209</v>
      </c>
      <c r="Y98" s="590"/>
      <c r="Z98" s="590"/>
      <c r="AA98" s="590"/>
      <c r="AB98" s="590"/>
      <c r="AC98" s="590"/>
      <c r="AD98" s="590"/>
      <c r="AE98" s="590"/>
      <c r="AF98" s="590"/>
      <c r="AG98" s="590"/>
      <c r="AH98" s="590"/>
      <c r="AI98" s="590"/>
      <c r="AJ98" s="590"/>
      <c r="AK98" s="590"/>
      <c r="AL98" s="590"/>
      <c r="AM98" s="591"/>
      <c r="AN98" s="592" t="s">
        <v>251</v>
      </c>
      <c r="AO98" s="593"/>
      <c r="AP98" s="593"/>
      <c r="AQ98" s="593"/>
      <c r="AR98" s="593"/>
      <c r="AS98" s="594"/>
      <c r="AT98" s="11"/>
      <c r="AU98" s="11"/>
      <c r="AV98" s="11"/>
      <c r="AW98" s="11"/>
      <c r="AX98" s="11"/>
      <c r="AY98" s="11"/>
      <c r="AZ98" s="11"/>
      <c r="BA98" s="11"/>
      <c r="BB98" s="11"/>
      <c r="BC98" s="11"/>
      <c r="BD98" s="11"/>
      <c r="BE98" s="11"/>
      <c r="BF98" s="11"/>
      <c r="BG98" s="13"/>
    </row>
    <row r="99" spans="1:78" ht="15" customHeight="1">
      <c r="A99" s="10"/>
      <c r="B99" s="11"/>
      <c r="C99" s="11"/>
      <c r="D99" s="81"/>
      <c r="E99" s="81"/>
      <c r="F99" s="81"/>
      <c r="G99" s="81"/>
      <c r="H99" s="81"/>
      <c r="I99" s="81"/>
      <c r="J99" s="81"/>
      <c r="K99" s="81"/>
      <c r="L99" s="81"/>
      <c r="M99" s="81"/>
      <c r="N99" s="81"/>
      <c r="O99" s="81"/>
      <c r="P99" s="81"/>
      <c r="Q99" s="81"/>
      <c r="R99" s="81"/>
      <c r="S99" s="81"/>
      <c r="T99" s="81"/>
      <c r="U99" s="81"/>
      <c r="V99" s="81"/>
      <c r="W99" s="81"/>
      <c r="X99" s="595" t="s">
        <v>102</v>
      </c>
      <c r="Y99" s="595"/>
      <c r="Z99" s="595"/>
      <c r="AA99" s="595"/>
      <c r="AB99" s="595" t="s">
        <v>210</v>
      </c>
      <c r="AC99" s="595"/>
      <c r="AD99" s="595" t="s">
        <v>211</v>
      </c>
      <c r="AE99" s="595"/>
      <c r="AF99" s="595" t="s">
        <v>212</v>
      </c>
      <c r="AG99" s="595"/>
      <c r="AH99" s="596" t="s">
        <v>214</v>
      </c>
      <c r="AI99" s="597"/>
      <c r="AJ99" s="595" t="s">
        <v>213</v>
      </c>
      <c r="AK99" s="595"/>
      <c r="AL99" s="583" t="s">
        <v>236</v>
      </c>
      <c r="AM99" s="583"/>
      <c r="AN99" s="584" t="s">
        <v>243</v>
      </c>
      <c r="AO99" s="584"/>
      <c r="AP99" s="584"/>
      <c r="AQ99" s="584"/>
      <c r="AR99" s="583" t="s">
        <v>250</v>
      </c>
      <c r="AS99" s="583"/>
      <c r="AT99" s="81"/>
      <c r="AU99" s="81"/>
      <c r="AV99" s="81"/>
      <c r="AW99" s="81"/>
      <c r="AX99" s="81"/>
      <c r="AY99" s="81"/>
      <c r="AZ99" s="11"/>
      <c r="BA99" s="11"/>
      <c r="BB99" s="11"/>
      <c r="BC99" s="11"/>
      <c r="BD99" s="11"/>
      <c r="BE99" s="30"/>
      <c r="BF99" s="11"/>
      <c r="BG99" s="13"/>
      <c r="BS99" s="585" t="s">
        <v>257</v>
      </c>
      <c r="BT99" s="586"/>
      <c r="BU99" s="587"/>
      <c r="BV99" s="585" t="s">
        <v>258</v>
      </c>
      <c r="BW99" s="586"/>
      <c r="BX99" s="587"/>
    </row>
    <row r="100" spans="1:78" ht="217.5" customHeight="1">
      <c r="A100" s="10"/>
      <c r="B100" s="11"/>
      <c r="C100" s="11"/>
      <c r="D100" s="435" t="s">
        <v>271</v>
      </c>
      <c r="E100" s="435"/>
      <c r="F100" s="435"/>
      <c r="G100" s="435"/>
      <c r="H100" s="435"/>
      <c r="I100" s="435"/>
      <c r="J100" s="435"/>
      <c r="K100" s="435"/>
      <c r="L100" s="435"/>
      <c r="M100" s="435"/>
      <c r="N100" s="435"/>
      <c r="O100" s="435"/>
      <c r="P100" s="435"/>
      <c r="Q100" s="435"/>
      <c r="R100" s="435"/>
      <c r="S100" s="435"/>
      <c r="T100" s="588" t="s">
        <v>73</v>
      </c>
      <c r="U100" s="588"/>
      <c r="V100" s="588"/>
      <c r="W100" s="588"/>
      <c r="X100" s="579" t="s">
        <v>203</v>
      </c>
      <c r="Y100" s="579"/>
      <c r="Z100" s="579" t="s">
        <v>204</v>
      </c>
      <c r="AA100" s="579"/>
      <c r="AB100" s="579" t="s">
        <v>205</v>
      </c>
      <c r="AC100" s="579"/>
      <c r="AD100" s="579" t="s">
        <v>277</v>
      </c>
      <c r="AE100" s="579"/>
      <c r="AF100" s="579" t="s">
        <v>206</v>
      </c>
      <c r="AG100" s="579"/>
      <c r="AH100" s="579" t="s">
        <v>207</v>
      </c>
      <c r="AI100" s="579"/>
      <c r="AJ100" s="579" t="s">
        <v>208</v>
      </c>
      <c r="AK100" s="579"/>
      <c r="AL100" s="583"/>
      <c r="AM100" s="583"/>
      <c r="AN100" s="580" t="s">
        <v>244</v>
      </c>
      <c r="AO100" s="581"/>
      <c r="AP100" s="581"/>
      <c r="AQ100" s="582"/>
      <c r="AR100" s="583"/>
      <c r="AS100" s="583"/>
      <c r="AT100" s="570" t="s">
        <v>256</v>
      </c>
      <c r="AU100" s="571"/>
      <c r="AV100" s="572"/>
      <c r="AW100" s="570" t="s">
        <v>255</v>
      </c>
      <c r="AX100" s="571"/>
      <c r="AY100" s="572"/>
      <c r="AZ100" s="573" t="str">
        <f>IF(AK12=Datos!A6,"¿El conjunto de controles ayuda a incrementar el impacto?","¿El conjunto de controles ayuda a disminunir la impacto?")</f>
        <v>¿El conjunto de controles ayuda a disminunir la impacto?</v>
      </c>
      <c r="BA100" s="574"/>
      <c r="BB100" s="575"/>
      <c r="BC100" s="576" t="s">
        <v>282</v>
      </c>
      <c r="BD100" s="577"/>
      <c r="BE100" s="577"/>
      <c r="BF100" s="577"/>
      <c r="BG100" s="578"/>
      <c r="BI100" s="39" t="str">
        <f>$X$84</f>
        <v>Responsable</v>
      </c>
      <c r="BJ100" s="39" t="str">
        <f>$X$84</f>
        <v>Responsable</v>
      </c>
      <c r="BK100" s="39" t="str">
        <f>$AB$84</f>
        <v>Periodicidad</v>
      </c>
      <c r="BL100" s="39" t="str">
        <f>$AD$84</f>
        <v>Propósito</v>
      </c>
      <c r="BM100" s="39" t="str">
        <f>$AF$84</f>
        <v>Realización</v>
      </c>
      <c r="BN100" s="39" t="str">
        <f>$AH$84</f>
        <v>Observación</v>
      </c>
      <c r="BO100" s="39" t="str">
        <f>$AJ$84</f>
        <v>Evidencia</v>
      </c>
      <c r="BP100" s="40" t="s">
        <v>78</v>
      </c>
      <c r="BQ100" s="76" t="s">
        <v>238</v>
      </c>
      <c r="BR100" s="76" t="s">
        <v>249</v>
      </c>
      <c r="BS100" s="74" t="str">
        <f>Datos!$AO$2</f>
        <v>Fuerte</v>
      </c>
      <c r="BT100" s="74" t="str">
        <f>Datos!$AO$3</f>
        <v>Moderado</v>
      </c>
      <c r="BU100" s="74" t="str">
        <f>Datos!$AO$4</f>
        <v>Débil</v>
      </c>
      <c r="BV100" s="74" t="s">
        <v>237</v>
      </c>
      <c r="BW100" s="74" t="s">
        <v>252</v>
      </c>
      <c r="BX100" s="74" t="s">
        <v>253</v>
      </c>
      <c r="BY100" s="74" t="s">
        <v>270</v>
      </c>
      <c r="BZ100" s="74" t="s">
        <v>265</v>
      </c>
    </row>
    <row r="101" spans="1:78" ht="26.25" customHeight="1">
      <c r="A101" s="10"/>
      <c r="B101" s="11"/>
      <c r="C101" s="11"/>
      <c r="D101" s="533"/>
      <c r="E101" s="533"/>
      <c r="F101" s="533"/>
      <c r="G101" s="533"/>
      <c r="H101" s="533"/>
      <c r="I101" s="533"/>
      <c r="J101" s="533"/>
      <c r="K101" s="533"/>
      <c r="L101" s="533"/>
      <c r="M101" s="533"/>
      <c r="N101" s="533"/>
      <c r="O101" s="533"/>
      <c r="P101" s="533"/>
      <c r="Q101" s="533"/>
      <c r="R101" s="533"/>
      <c r="S101" s="533"/>
      <c r="T101" s="534" t="str">
        <f>IF(D101&lt;&gt;"","Detectivo","")</f>
        <v/>
      </c>
      <c r="U101" s="534"/>
      <c r="V101" s="534"/>
      <c r="W101" s="534"/>
      <c r="X101" s="535"/>
      <c r="Y101" s="536"/>
      <c r="Z101" s="535"/>
      <c r="AA101" s="536"/>
      <c r="AB101" s="535"/>
      <c r="AC101" s="536"/>
      <c r="AD101" s="535"/>
      <c r="AE101" s="536"/>
      <c r="AF101" s="535"/>
      <c r="AG101" s="536"/>
      <c r="AH101" s="535"/>
      <c r="AI101" s="536"/>
      <c r="AJ101" s="535"/>
      <c r="AK101" s="536"/>
      <c r="AL101" s="540" t="str">
        <f t="shared" ref="AL101:AL110" si="9">IF(D101&lt;&gt;"",BQ101,"")</f>
        <v/>
      </c>
      <c r="AM101" s="541"/>
      <c r="AN101" s="535"/>
      <c r="AO101" s="560"/>
      <c r="AP101" s="560"/>
      <c r="AQ101" s="536"/>
      <c r="AR101" s="540" t="str">
        <f t="shared" ref="AR101:AR110" si="10">IF(AN101&lt;&gt;"",BR101,"")</f>
        <v/>
      </c>
      <c r="AS101" s="541"/>
      <c r="AT101" s="540" t="str">
        <f t="shared" ref="AT101:AT110" si="11">IF(BV101="","",BV101)</f>
        <v/>
      </c>
      <c r="AU101" s="542"/>
      <c r="AV101" s="541"/>
      <c r="AW101" s="561" t="str">
        <f>IF(OR(AT101="",BX111=""),"",BX111)</f>
        <v/>
      </c>
      <c r="AX101" s="562"/>
      <c r="AY101" s="563"/>
      <c r="AZ101" s="561" t="str">
        <f>IF(AW101="","",IF($AK$12=1,Datos!$AR$4,IF(BW$111&gt;=Datos!$AT$2,Datos!$AR$2,IF(BW$111&gt;=Datos!$AT$3,Datos!$AR$3,IF(BW$111&lt;Datos!$AT$3,Datos!$AR$4,"")))))</f>
        <v/>
      </c>
      <c r="BA101" s="562"/>
      <c r="BB101" s="563"/>
      <c r="BC101" s="543"/>
      <c r="BD101" s="544"/>
      <c r="BE101" s="544"/>
      <c r="BF101" s="544"/>
      <c r="BG101" s="545"/>
      <c r="BI101" s="74" t="str">
        <f>IF(X101=Datos!$AH$2,15,"")</f>
        <v/>
      </c>
      <c r="BJ101" s="74" t="str">
        <f>IF(Z101=Datos!$AI$2,15,"")</f>
        <v/>
      </c>
      <c r="BK101" s="74" t="str">
        <f>IF(AB101=Datos!$AJ$2,15,"")</f>
        <v/>
      </c>
      <c r="BL101" s="74" t="str">
        <f>IF(AD101=Datos!$AK$2,15,"")</f>
        <v/>
      </c>
      <c r="BM101" s="74" t="str">
        <f>IF(AF101=Datos!$AL$2,15,"")</f>
        <v/>
      </c>
      <c r="BN101" s="74" t="str">
        <f>IF(AH101=Datos!$AM$2,15,"")</f>
        <v/>
      </c>
      <c r="BO101" s="74" t="str">
        <f>IF(AJ101=Datos!$AN$2,10,IF(AJ101=Datos!$AN$3,5,IF(AJ101=Datos!$AN$4,"","")))</f>
        <v/>
      </c>
      <c r="BP101" s="74">
        <f>SUM(BI101:BO101)</f>
        <v>0</v>
      </c>
      <c r="BQ101" s="74" t="str">
        <f>IF(D101="","",IF(BP101&gt;=96,Datos!$AO$2,IF(BP101&gt;=86,Datos!$AO$3,IF(BP101&lt;86,Datos!$AO$4,""))))</f>
        <v/>
      </c>
      <c r="BR101" s="74" t="str">
        <f>IF(AN101="","",IF(AN101=Datos!$AP$2,Datos!$AO$2,IF(AN101=Datos!$AP$3,Datos!$AO$3,IF(AN101=Datos!$AP$4,Datos!$AO$4,""))))</f>
        <v/>
      </c>
      <c r="BS101" s="74" t="str">
        <f>IF(AND(BQ101=$BS$100,BR101=$BS$100),$BS$100,"")</f>
        <v/>
      </c>
      <c r="BT101" s="74" t="str">
        <f>IF(AND(BQ101=$BS$100,BR101=$BT$100),$BT$100,IF(AND(BQ101=$BT$100,BR101=$BS$100),$BT$100,IF(AND(BQ101=$BT$100,BR101=$BT$100),$BT$100,"")))</f>
        <v/>
      </c>
      <c r="BU101" s="74" t="str">
        <f>IF(AND(BQ101=$BS$100,BR101=$BU$100),$BU$100,IF(AND(BQ101=$BT$100,BR101=$BU$100),$BU$100,IF(AND(BQ101=$BU$100,BR101=$BS$100),$BU$100,IF(AND(BQ101=$BU$100,BR101=$BT$100),$BU$100,IF(AND(BQ101=$BU$100,BR101=$BU$100),$BU$100,"")))))</f>
        <v/>
      </c>
      <c r="BV101" s="74" t="str">
        <f>IF(BS101&lt;&gt;"",BS101,IF(BT101&lt;&gt;"",BT101,IF(BU101&lt;&gt;"",BU101,"")))</f>
        <v/>
      </c>
      <c r="BW101" s="74" t="str">
        <f>IF(BV101=Datos!$AO$2,100,IF(BV101=Datos!$AO$3,50,IF(BV101=Datos!$AO$4,0,"")))</f>
        <v/>
      </c>
      <c r="BX101" s="79"/>
      <c r="BY101" s="82"/>
      <c r="BZ101" s="78"/>
    </row>
    <row r="102" spans="1:78" ht="26.25" customHeight="1">
      <c r="A102" s="10"/>
      <c r="B102" s="11"/>
      <c r="C102" s="11"/>
      <c r="D102" s="533"/>
      <c r="E102" s="533"/>
      <c r="F102" s="533"/>
      <c r="G102" s="533"/>
      <c r="H102" s="533"/>
      <c r="I102" s="533"/>
      <c r="J102" s="533"/>
      <c r="K102" s="533"/>
      <c r="L102" s="533"/>
      <c r="M102" s="533"/>
      <c r="N102" s="533"/>
      <c r="O102" s="533"/>
      <c r="P102" s="533"/>
      <c r="Q102" s="533"/>
      <c r="R102" s="533"/>
      <c r="S102" s="533"/>
      <c r="T102" s="534" t="str">
        <f t="shared" ref="T102:T110" si="12">IF(D102&lt;&gt;"","Detectivo","")</f>
        <v/>
      </c>
      <c r="U102" s="534"/>
      <c r="V102" s="534"/>
      <c r="W102" s="534"/>
      <c r="X102" s="535"/>
      <c r="Y102" s="536"/>
      <c r="Z102" s="535"/>
      <c r="AA102" s="536"/>
      <c r="AB102" s="535"/>
      <c r="AC102" s="536"/>
      <c r="AD102" s="535"/>
      <c r="AE102" s="536"/>
      <c r="AF102" s="535"/>
      <c r="AG102" s="536"/>
      <c r="AH102" s="535"/>
      <c r="AI102" s="536"/>
      <c r="AJ102" s="535"/>
      <c r="AK102" s="536"/>
      <c r="AL102" s="540" t="str">
        <f t="shared" si="9"/>
        <v/>
      </c>
      <c r="AM102" s="541"/>
      <c r="AN102" s="535"/>
      <c r="AO102" s="560"/>
      <c r="AP102" s="560"/>
      <c r="AQ102" s="536"/>
      <c r="AR102" s="540" t="str">
        <f t="shared" si="10"/>
        <v/>
      </c>
      <c r="AS102" s="541"/>
      <c r="AT102" s="540" t="str">
        <f t="shared" si="11"/>
        <v/>
      </c>
      <c r="AU102" s="542"/>
      <c r="AV102" s="541"/>
      <c r="AW102" s="564"/>
      <c r="AX102" s="565"/>
      <c r="AY102" s="566"/>
      <c r="AZ102" s="564"/>
      <c r="BA102" s="565"/>
      <c r="BB102" s="566"/>
      <c r="BC102" s="543"/>
      <c r="BD102" s="544"/>
      <c r="BE102" s="544"/>
      <c r="BF102" s="544"/>
      <c r="BG102" s="545"/>
      <c r="BI102" s="74" t="str">
        <f>IF(X102=Datos!$AH$2,15,"")</f>
        <v/>
      </c>
      <c r="BJ102" s="74" t="str">
        <f>IF(Z102=Datos!$AI$2,15,"")</f>
        <v/>
      </c>
      <c r="BK102" s="74" t="str">
        <f>IF(AB102=Datos!$AJ$2,15,"")</f>
        <v/>
      </c>
      <c r="BL102" s="74" t="str">
        <f>IF(AD102=Datos!$AK$2,15,"")</f>
        <v/>
      </c>
      <c r="BM102" s="74" t="str">
        <f>IF(AF102=Datos!$AL$2,15,"")</f>
        <v/>
      </c>
      <c r="BN102" s="74" t="str">
        <f>IF(AH102=Datos!$AM$2,15,"")</f>
        <v/>
      </c>
      <c r="BO102" s="74" t="str">
        <f>IF(AJ102=Datos!$AN$2,10,IF(AJ102=Datos!$AN$3,5,IF(AJ102=Datos!$AN$4,"","")))</f>
        <v/>
      </c>
      <c r="BP102" s="74">
        <f t="shared" ref="BP102:BP110" si="13">SUM(BI102:BO102)</f>
        <v>0</v>
      </c>
      <c r="BQ102" s="74" t="str">
        <f>IF(D102="","",IF(BP102&gt;=96,Datos!$AO$2,IF(BP102&gt;=86,Datos!$AO$3,IF(BP102&lt;86,Datos!$AO$4,""))))</f>
        <v/>
      </c>
      <c r="BR102" s="74" t="str">
        <f>IF(AN102="","",IF(AN102=Datos!$AP$2,Datos!$AO$2,IF(AN102=Datos!$AP$3,Datos!$AO$3,IF(AN102=Datos!$AP$4,Datos!$AO$4,""))))</f>
        <v/>
      </c>
      <c r="BS102" s="74" t="str">
        <f t="shared" ref="BS102:BS110" si="14">IF(AND(BQ102=$BS$100,BR102=$BS$100),$BS$100,"")</f>
        <v/>
      </c>
      <c r="BT102" s="74" t="str">
        <f t="shared" ref="BT102:BT110" si="15">IF(AND(BQ102=$BS$100,BR102=$BT$100),$BT$100,IF(AND(BQ102=$BT$100,BR102=$BS$100),$BT$100,IF(AND(BQ102=$BT$100,BR102=$BT$100),$BT$100,"")))</f>
        <v/>
      </c>
      <c r="BU102" s="74" t="str">
        <f t="shared" ref="BU102:BU110" si="16">IF(AND(BQ102=$BS$100,BR102=$BU$100),$BU$100,IF(AND(BQ102=$BT$100,BR102=$BU$100),$BU$100,IF(AND(BQ102=$BU$100,BR102=$BS$100),$BU$100,IF(AND(BQ102=$BU$100,BR102=$BT$100),$BU$100,IF(AND(BQ102=$BU$100,BR102=$BU$100),$BU$100,"")))))</f>
        <v/>
      </c>
      <c r="BV102" s="74" t="str">
        <f t="shared" ref="BV102:BV110" si="17">IF(BS102&lt;&gt;"",BS102,IF(BT102&lt;&gt;"",BT102,IF(BU102&lt;&gt;"",BU102,"")))</f>
        <v/>
      </c>
      <c r="BW102" s="74" t="str">
        <f>IF(BV102=Datos!$AO$2,100,IF(BV102=Datos!$AO$3,50,IF(BV102=Datos!$AO$4,0,"")))</f>
        <v/>
      </c>
      <c r="BX102" s="79"/>
      <c r="BY102" s="79"/>
      <c r="BZ102" s="78"/>
    </row>
    <row r="103" spans="1:78" ht="26.25" customHeight="1">
      <c r="A103" s="10"/>
      <c r="B103" s="11"/>
      <c r="C103" s="11"/>
      <c r="D103" s="533"/>
      <c r="E103" s="533"/>
      <c r="F103" s="533"/>
      <c r="G103" s="533"/>
      <c r="H103" s="533"/>
      <c r="I103" s="533"/>
      <c r="J103" s="533"/>
      <c r="K103" s="533"/>
      <c r="L103" s="533"/>
      <c r="M103" s="533"/>
      <c r="N103" s="533"/>
      <c r="O103" s="533"/>
      <c r="P103" s="533"/>
      <c r="Q103" s="533"/>
      <c r="R103" s="533"/>
      <c r="S103" s="533"/>
      <c r="T103" s="534" t="str">
        <f t="shared" si="12"/>
        <v/>
      </c>
      <c r="U103" s="534"/>
      <c r="V103" s="534"/>
      <c r="W103" s="534"/>
      <c r="X103" s="535"/>
      <c r="Y103" s="536"/>
      <c r="Z103" s="535"/>
      <c r="AA103" s="536"/>
      <c r="AB103" s="535"/>
      <c r="AC103" s="536"/>
      <c r="AD103" s="535"/>
      <c r="AE103" s="536"/>
      <c r="AF103" s="535"/>
      <c r="AG103" s="536"/>
      <c r="AH103" s="535"/>
      <c r="AI103" s="536"/>
      <c r="AJ103" s="535"/>
      <c r="AK103" s="536"/>
      <c r="AL103" s="540" t="str">
        <f t="shared" si="9"/>
        <v/>
      </c>
      <c r="AM103" s="541"/>
      <c r="AN103" s="535"/>
      <c r="AO103" s="560"/>
      <c r="AP103" s="560"/>
      <c r="AQ103" s="536"/>
      <c r="AR103" s="540" t="str">
        <f t="shared" si="10"/>
        <v/>
      </c>
      <c r="AS103" s="541"/>
      <c r="AT103" s="540" t="str">
        <f t="shared" si="11"/>
        <v/>
      </c>
      <c r="AU103" s="542"/>
      <c r="AV103" s="541"/>
      <c r="AW103" s="564"/>
      <c r="AX103" s="565"/>
      <c r="AY103" s="566"/>
      <c r="AZ103" s="564"/>
      <c r="BA103" s="565"/>
      <c r="BB103" s="566"/>
      <c r="BC103" s="543"/>
      <c r="BD103" s="544"/>
      <c r="BE103" s="544"/>
      <c r="BF103" s="544"/>
      <c r="BG103" s="545"/>
      <c r="BI103" s="74" t="str">
        <f>IF(X103=Datos!$AH$2,15,"")</f>
        <v/>
      </c>
      <c r="BJ103" s="74" t="str">
        <f>IF(Z103=Datos!$AI$2,15,"")</f>
        <v/>
      </c>
      <c r="BK103" s="74" t="str">
        <f>IF(AB103=Datos!$AJ$2,15,"")</f>
        <v/>
      </c>
      <c r="BL103" s="74" t="str">
        <f>IF(AD103=Datos!$AK$2,15,"")</f>
        <v/>
      </c>
      <c r="BM103" s="74" t="str">
        <f>IF(AF103=Datos!$AL$2,15,"")</f>
        <v/>
      </c>
      <c r="BN103" s="74" t="str">
        <f>IF(AH103=Datos!$AM$2,15,"")</f>
        <v/>
      </c>
      <c r="BO103" s="74" t="str">
        <f>IF(AJ103=Datos!$AN$2,10,IF(AJ103=Datos!$AN$3,5,IF(AJ103=Datos!$AN$4,"","")))</f>
        <v/>
      </c>
      <c r="BP103" s="74">
        <f t="shared" si="13"/>
        <v>0</v>
      </c>
      <c r="BQ103" s="74" t="str">
        <f>IF(D103="","",IF(BP103&gt;=96,Datos!$AO$2,IF(BP103&gt;=86,Datos!$AO$3,IF(BP103&lt;86,Datos!$AO$4,""))))</f>
        <v/>
      </c>
      <c r="BR103" s="74" t="str">
        <f>IF(AN103="","",IF(AN103=Datos!$AP$2,Datos!$AO$2,IF(AN103=Datos!$AP$3,Datos!$AO$3,IF(AN103=Datos!$AP$4,Datos!$AO$4,""))))</f>
        <v/>
      </c>
      <c r="BS103" s="74" t="str">
        <f t="shared" si="14"/>
        <v/>
      </c>
      <c r="BT103" s="74" t="str">
        <f t="shared" si="15"/>
        <v/>
      </c>
      <c r="BU103" s="74" t="str">
        <f t="shared" si="16"/>
        <v/>
      </c>
      <c r="BV103" s="74" t="str">
        <f t="shared" si="17"/>
        <v/>
      </c>
      <c r="BW103" s="74" t="str">
        <f>IF(BV103=Datos!$AO$2,100,IF(BV103=Datos!$AO$3,50,IF(BV103=Datos!$AO$4,0,"")))</f>
        <v/>
      </c>
      <c r="BX103" s="79"/>
      <c r="BY103" s="79"/>
      <c r="BZ103" s="78"/>
    </row>
    <row r="104" spans="1:78" ht="26.25" customHeight="1">
      <c r="A104" s="10"/>
      <c r="B104" s="11"/>
      <c r="C104" s="11"/>
      <c r="D104" s="533"/>
      <c r="E104" s="533"/>
      <c r="F104" s="533"/>
      <c r="G104" s="533"/>
      <c r="H104" s="533"/>
      <c r="I104" s="533"/>
      <c r="J104" s="533"/>
      <c r="K104" s="533"/>
      <c r="L104" s="533"/>
      <c r="M104" s="533"/>
      <c r="N104" s="533"/>
      <c r="O104" s="533"/>
      <c r="P104" s="533"/>
      <c r="Q104" s="533"/>
      <c r="R104" s="533"/>
      <c r="S104" s="533"/>
      <c r="T104" s="534" t="str">
        <f t="shared" si="12"/>
        <v/>
      </c>
      <c r="U104" s="534"/>
      <c r="V104" s="534"/>
      <c r="W104" s="534"/>
      <c r="X104" s="535"/>
      <c r="Y104" s="536"/>
      <c r="Z104" s="535"/>
      <c r="AA104" s="536"/>
      <c r="AB104" s="535"/>
      <c r="AC104" s="536"/>
      <c r="AD104" s="535"/>
      <c r="AE104" s="536"/>
      <c r="AF104" s="535"/>
      <c r="AG104" s="536"/>
      <c r="AH104" s="535"/>
      <c r="AI104" s="536"/>
      <c r="AJ104" s="535"/>
      <c r="AK104" s="536"/>
      <c r="AL104" s="540" t="str">
        <f t="shared" si="9"/>
        <v/>
      </c>
      <c r="AM104" s="541"/>
      <c r="AN104" s="535"/>
      <c r="AO104" s="560"/>
      <c r="AP104" s="560"/>
      <c r="AQ104" s="536"/>
      <c r="AR104" s="540" t="str">
        <f t="shared" si="10"/>
        <v/>
      </c>
      <c r="AS104" s="541"/>
      <c r="AT104" s="540" t="str">
        <f t="shared" si="11"/>
        <v/>
      </c>
      <c r="AU104" s="542"/>
      <c r="AV104" s="541"/>
      <c r="AW104" s="564"/>
      <c r="AX104" s="565"/>
      <c r="AY104" s="566"/>
      <c r="AZ104" s="564"/>
      <c r="BA104" s="565"/>
      <c r="BB104" s="566"/>
      <c r="BC104" s="543"/>
      <c r="BD104" s="544"/>
      <c r="BE104" s="544"/>
      <c r="BF104" s="544"/>
      <c r="BG104" s="545"/>
      <c r="BI104" s="74" t="str">
        <f>IF(X104=Datos!$AH$2,15,"")</f>
        <v/>
      </c>
      <c r="BJ104" s="74" t="str">
        <f>IF(Z104=Datos!$AI$2,15,"")</f>
        <v/>
      </c>
      <c r="BK104" s="74" t="str">
        <f>IF(AB104=Datos!$AJ$2,15,"")</f>
        <v/>
      </c>
      <c r="BL104" s="74" t="str">
        <f>IF(AD104=Datos!$AK$2,15,"")</f>
        <v/>
      </c>
      <c r="BM104" s="74" t="str">
        <f>IF(AF104=Datos!$AL$2,15,"")</f>
        <v/>
      </c>
      <c r="BN104" s="74" t="str">
        <f>IF(AH104=Datos!$AM$2,15,"")</f>
        <v/>
      </c>
      <c r="BO104" s="74" t="str">
        <f>IF(AJ104=Datos!$AN$2,10,IF(AJ104=Datos!$AN$3,5,IF(AJ104=Datos!$AN$4,"","")))</f>
        <v/>
      </c>
      <c r="BP104" s="74">
        <f t="shared" si="13"/>
        <v>0</v>
      </c>
      <c r="BQ104" s="74" t="str">
        <f>IF(D104="","",IF(BP104&gt;=96,Datos!$AO$2,IF(BP104&gt;=86,Datos!$AO$3,IF(BP104&lt;86,Datos!$AO$4,""))))</f>
        <v/>
      </c>
      <c r="BR104" s="74" t="str">
        <f>IF(AN104="","",IF(AN104=Datos!$AP$2,Datos!$AO$2,IF(AN104=Datos!$AP$3,Datos!$AO$3,IF(AN104=Datos!$AP$4,Datos!$AO$4,""))))</f>
        <v/>
      </c>
      <c r="BS104" s="74" t="str">
        <f t="shared" si="14"/>
        <v/>
      </c>
      <c r="BT104" s="74" t="str">
        <f t="shared" si="15"/>
        <v/>
      </c>
      <c r="BU104" s="74" t="str">
        <f t="shared" si="16"/>
        <v/>
      </c>
      <c r="BV104" s="74" t="str">
        <f t="shared" si="17"/>
        <v/>
      </c>
      <c r="BW104" s="74" t="str">
        <f>IF(BV104=Datos!$AO$2,100,IF(BV104=Datos!$AO$3,50,IF(BV104=Datos!$AO$4,0,"")))</f>
        <v/>
      </c>
      <c r="BX104" s="79"/>
      <c r="BY104" s="79"/>
      <c r="BZ104" s="78"/>
    </row>
    <row r="105" spans="1:78" ht="26.25" customHeight="1">
      <c r="A105" s="10"/>
      <c r="B105" s="11"/>
      <c r="C105" s="11"/>
      <c r="D105" s="533"/>
      <c r="E105" s="533"/>
      <c r="F105" s="533"/>
      <c r="G105" s="533"/>
      <c r="H105" s="533"/>
      <c r="I105" s="533"/>
      <c r="J105" s="533"/>
      <c r="K105" s="533"/>
      <c r="L105" s="533"/>
      <c r="M105" s="533"/>
      <c r="N105" s="533"/>
      <c r="O105" s="533"/>
      <c r="P105" s="533"/>
      <c r="Q105" s="533"/>
      <c r="R105" s="533"/>
      <c r="S105" s="533"/>
      <c r="T105" s="534" t="str">
        <f t="shared" si="12"/>
        <v/>
      </c>
      <c r="U105" s="534"/>
      <c r="V105" s="534"/>
      <c r="W105" s="534"/>
      <c r="X105" s="535"/>
      <c r="Y105" s="536"/>
      <c r="Z105" s="535"/>
      <c r="AA105" s="536"/>
      <c r="AB105" s="535"/>
      <c r="AC105" s="536"/>
      <c r="AD105" s="535"/>
      <c r="AE105" s="536"/>
      <c r="AF105" s="535"/>
      <c r="AG105" s="536"/>
      <c r="AH105" s="535"/>
      <c r="AI105" s="536"/>
      <c r="AJ105" s="535"/>
      <c r="AK105" s="536"/>
      <c r="AL105" s="540" t="str">
        <f t="shared" si="9"/>
        <v/>
      </c>
      <c r="AM105" s="541"/>
      <c r="AN105" s="535"/>
      <c r="AO105" s="560"/>
      <c r="AP105" s="560"/>
      <c r="AQ105" s="536"/>
      <c r="AR105" s="540" t="str">
        <f t="shared" si="10"/>
        <v/>
      </c>
      <c r="AS105" s="541"/>
      <c r="AT105" s="540" t="str">
        <f t="shared" si="11"/>
        <v/>
      </c>
      <c r="AU105" s="542"/>
      <c r="AV105" s="541"/>
      <c r="AW105" s="564"/>
      <c r="AX105" s="565"/>
      <c r="AY105" s="566"/>
      <c r="AZ105" s="564"/>
      <c r="BA105" s="565"/>
      <c r="BB105" s="566"/>
      <c r="BC105" s="543"/>
      <c r="BD105" s="544"/>
      <c r="BE105" s="544"/>
      <c r="BF105" s="544"/>
      <c r="BG105" s="545"/>
      <c r="BI105" s="74" t="str">
        <f>IF(X105=Datos!$AH$2,15,"")</f>
        <v/>
      </c>
      <c r="BJ105" s="74" t="str">
        <f>IF(Z105=Datos!$AI$2,15,"")</f>
        <v/>
      </c>
      <c r="BK105" s="74" t="str">
        <f>IF(AB105=Datos!$AJ$2,15,"")</f>
        <v/>
      </c>
      <c r="BL105" s="74" t="str">
        <f>IF(AD105=Datos!$AK$2,15,"")</f>
        <v/>
      </c>
      <c r="BM105" s="74" t="str">
        <f>IF(AF105=Datos!$AL$2,15,"")</f>
        <v/>
      </c>
      <c r="BN105" s="74" t="str">
        <f>IF(AH105=Datos!$AM$2,15,"")</f>
        <v/>
      </c>
      <c r="BO105" s="74" t="str">
        <f>IF(AJ105=Datos!$AN$2,10,IF(AJ105=Datos!$AN$3,5,IF(AJ105=Datos!$AN$4,"","")))</f>
        <v/>
      </c>
      <c r="BP105" s="74">
        <f t="shared" si="13"/>
        <v>0</v>
      </c>
      <c r="BQ105" s="74" t="str">
        <f>IF(D105="","",IF(BP105&gt;=96,Datos!$AO$2,IF(BP105&gt;=86,Datos!$AO$3,IF(BP105&lt;86,Datos!$AO$4,""))))</f>
        <v/>
      </c>
      <c r="BR105" s="74" t="str">
        <f>IF(AN105="","",IF(AN105=Datos!$AP$2,Datos!$AO$2,IF(AN105=Datos!$AP$3,Datos!$AO$3,IF(AN105=Datos!$AP$4,Datos!$AO$4,""))))</f>
        <v/>
      </c>
      <c r="BS105" s="74" t="str">
        <f t="shared" si="14"/>
        <v/>
      </c>
      <c r="BT105" s="74" t="str">
        <f t="shared" si="15"/>
        <v/>
      </c>
      <c r="BU105" s="74" t="str">
        <f t="shared" si="16"/>
        <v/>
      </c>
      <c r="BV105" s="74" t="str">
        <f t="shared" si="17"/>
        <v/>
      </c>
      <c r="BW105" s="74" t="str">
        <f>IF(BV105=Datos!$AO$2,100,IF(BV105=Datos!$AO$3,50,IF(BV105=Datos!$AO$4,0,"")))</f>
        <v/>
      </c>
      <c r="BX105" s="79"/>
      <c r="BY105" s="79"/>
      <c r="BZ105" s="78"/>
    </row>
    <row r="106" spans="1:78" ht="26.25" customHeight="1">
      <c r="A106" s="10"/>
      <c r="B106" s="11"/>
      <c r="C106" s="11"/>
      <c r="D106" s="533"/>
      <c r="E106" s="533"/>
      <c r="F106" s="533"/>
      <c r="G106" s="533"/>
      <c r="H106" s="533"/>
      <c r="I106" s="533"/>
      <c r="J106" s="533"/>
      <c r="K106" s="533"/>
      <c r="L106" s="533"/>
      <c r="M106" s="533"/>
      <c r="N106" s="533"/>
      <c r="O106" s="533"/>
      <c r="P106" s="533"/>
      <c r="Q106" s="533"/>
      <c r="R106" s="533"/>
      <c r="S106" s="533"/>
      <c r="T106" s="534" t="str">
        <f t="shared" si="12"/>
        <v/>
      </c>
      <c r="U106" s="534"/>
      <c r="V106" s="534"/>
      <c r="W106" s="534"/>
      <c r="X106" s="535"/>
      <c r="Y106" s="536"/>
      <c r="Z106" s="535"/>
      <c r="AA106" s="536"/>
      <c r="AB106" s="535"/>
      <c r="AC106" s="536"/>
      <c r="AD106" s="535"/>
      <c r="AE106" s="536"/>
      <c r="AF106" s="535"/>
      <c r="AG106" s="536"/>
      <c r="AH106" s="535"/>
      <c r="AI106" s="536"/>
      <c r="AJ106" s="535"/>
      <c r="AK106" s="536"/>
      <c r="AL106" s="540" t="str">
        <f t="shared" si="9"/>
        <v/>
      </c>
      <c r="AM106" s="541"/>
      <c r="AN106" s="535"/>
      <c r="AO106" s="560"/>
      <c r="AP106" s="560"/>
      <c r="AQ106" s="536"/>
      <c r="AR106" s="540" t="str">
        <f t="shared" si="10"/>
        <v/>
      </c>
      <c r="AS106" s="541"/>
      <c r="AT106" s="540" t="str">
        <f t="shared" si="11"/>
        <v/>
      </c>
      <c r="AU106" s="542"/>
      <c r="AV106" s="541"/>
      <c r="AW106" s="564"/>
      <c r="AX106" s="565"/>
      <c r="AY106" s="566"/>
      <c r="AZ106" s="564"/>
      <c r="BA106" s="565"/>
      <c r="BB106" s="566"/>
      <c r="BC106" s="543"/>
      <c r="BD106" s="544"/>
      <c r="BE106" s="544"/>
      <c r="BF106" s="544"/>
      <c r="BG106" s="545"/>
      <c r="BI106" s="74" t="str">
        <f>IF(X106=Datos!$AH$2,15,"")</f>
        <v/>
      </c>
      <c r="BJ106" s="74" t="str">
        <f>IF(Z106=Datos!$AI$2,15,"")</f>
        <v/>
      </c>
      <c r="BK106" s="74" t="str">
        <f>IF(AB106=Datos!$AJ$2,15,"")</f>
        <v/>
      </c>
      <c r="BL106" s="74" t="str">
        <f>IF(AD106=Datos!$AK$2,15,"")</f>
        <v/>
      </c>
      <c r="BM106" s="74" t="str">
        <f>IF(AF106=Datos!$AL$2,15,"")</f>
        <v/>
      </c>
      <c r="BN106" s="74" t="str">
        <f>IF(AH106=Datos!$AM$2,15,"")</f>
        <v/>
      </c>
      <c r="BO106" s="74" t="str">
        <f>IF(AJ106=Datos!$AN$2,10,IF(AJ106=Datos!$AN$3,5,IF(AJ106=Datos!$AN$4,"","")))</f>
        <v/>
      </c>
      <c r="BP106" s="74">
        <f t="shared" si="13"/>
        <v>0</v>
      </c>
      <c r="BQ106" s="74" t="str">
        <f>IF(D106="","",IF(BP106&gt;=96,Datos!$AO$2,IF(BP106&gt;=86,Datos!$AO$3,IF(BP106&lt;86,Datos!$AO$4,""))))</f>
        <v/>
      </c>
      <c r="BR106" s="74" t="str">
        <f>IF(AN106="","",IF(AN106=Datos!$AP$2,Datos!$AO$2,IF(AN106=Datos!$AP$3,Datos!$AO$3,IF(AN106=Datos!$AP$4,Datos!$AO$4,""))))</f>
        <v/>
      </c>
      <c r="BS106" s="74" t="str">
        <f t="shared" si="14"/>
        <v/>
      </c>
      <c r="BT106" s="74" t="str">
        <f t="shared" si="15"/>
        <v/>
      </c>
      <c r="BU106" s="74" t="str">
        <f t="shared" si="16"/>
        <v/>
      </c>
      <c r="BV106" s="74" t="str">
        <f t="shared" si="17"/>
        <v/>
      </c>
      <c r="BW106" s="74" t="str">
        <f>IF(BV106=Datos!$AO$2,100,IF(BV106=Datos!$AO$3,50,IF(BV106=Datos!$AO$4,0,"")))</f>
        <v/>
      </c>
      <c r="BX106" s="79"/>
      <c r="BY106" s="79"/>
      <c r="BZ106" s="78"/>
    </row>
    <row r="107" spans="1:78" ht="26.25" customHeight="1">
      <c r="A107" s="10"/>
      <c r="B107" s="11"/>
      <c r="C107" s="11"/>
      <c r="D107" s="533"/>
      <c r="E107" s="533"/>
      <c r="F107" s="533"/>
      <c r="G107" s="533"/>
      <c r="H107" s="533"/>
      <c r="I107" s="533"/>
      <c r="J107" s="533"/>
      <c r="K107" s="533"/>
      <c r="L107" s="533"/>
      <c r="M107" s="533"/>
      <c r="N107" s="533"/>
      <c r="O107" s="533"/>
      <c r="P107" s="533"/>
      <c r="Q107" s="533"/>
      <c r="R107" s="533"/>
      <c r="S107" s="533"/>
      <c r="T107" s="534" t="str">
        <f t="shared" si="12"/>
        <v/>
      </c>
      <c r="U107" s="534"/>
      <c r="V107" s="534"/>
      <c r="W107" s="534"/>
      <c r="X107" s="535"/>
      <c r="Y107" s="536"/>
      <c r="Z107" s="535"/>
      <c r="AA107" s="536"/>
      <c r="AB107" s="535"/>
      <c r="AC107" s="536"/>
      <c r="AD107" s="535"/>
      <c r="AE107" s="536"/>
      <c r="AF107" s="535"/>
      <c r="AG107" s="536"/>
      <c r="AH107" s="535"/>
      <c r="AI107" s="536"/>
      <c r="AJ107" s="535"/>
      <c r="AK107" s="536"/>
      <c r="AL107" s="540" t="str">
        <f t="shared" si="9"/>
        <v/>
      </c>
      <c r="AM107" s="541"/>
      <c r="AN107" s="535"/>
      <c r="AO107" s="560"/>
      <c r="AP107" s="560"/>
      <c r="AQ107" s="536"/>
      <c r="AR107" s="540" t="str">
        <f t="shared" si="10"/>
        <v/>
      </c>
      <c r="AS107" s="541"/>
      <c r="AT107" s="540" t="str">
        <f t="shared" si="11"/>
        <v/>
      </c>
      <c r="AU107" s="542"/>
      <c r="AV107" s="541"/>
      <c r="AW107" s="564"/>
      <c r="AX107" s="565"/>
      <c r="AY107" s="566"/>
      <c r="AZ107" s="564"/>
      <c r="BA107" s="565"/>
      <c r="BB107" s="566"/>
      <c r="BC107" s="543"/>
      <c r="BD107" s="544"/>
      <c r="BE107" s="544"/>
      <c r="BF107" s="544"/>
      <c r="BG107" s="545"/>
      <c r="BI107" s="74" t="str">
        <f>IF(X107=Datos!$AH$2,15,"")</f>
        <v/>
      </c>
      <c r="BJ107" s="74" t="str">
        <f>IF(Z107=Datos!$AI$2,15,"")</f>
        <v/>
      </c>
      <c r="BK107" s="74" t="str">
        <f>IF(AB107=Datos!$AJ$2,15,"")</f>
        <v/>
      </c>
      <c r="BL107" s="74" t="str">
        <f>IF(AD107=Datos!$AK$2,15,"")</f>
        <v/>
      </c>
      <c r="BM107" s="74" t="str">
        <f>IF(AF107=Datos!$AL$2,15,"")</f>
        <v/>
      </c>
      <c r="BN107" s="74" t="str">
        <f>IF(AH107=Datos!$AM$2,15,"")</f>
        <v/>
      </c>
      <c r="BO107" s="74" t="str">
        <f>IF(AJ107=Datos!$AN$2,10,IF(AJ107=Datos!$AN$3,5,IF(AJ107=Datos!$AN$4,"","")))</f>
        <v/>
      </c>
      <c r="BP107" s="74">
        <f t="shared" si="13"/>
        <v>0</v>
      </c>
      <c r="BQ107" s="74" t="str">
        <f>IF(D107="","",IF(BP107&gt;=96,Datos!$AO$2,IF(BP107&gt;=86,Datos!$AO$3,IF(BP107&lt;86,Datos!$AO$4,""))))</f>
        <v/>
      </c>
      <c r="BR107" s="74" t="str">
        <f>IF(AN107="","",IF(AN107=Datos!$AP$2,Datos!$AO$2,IF(AN107=Datos!$AP$3,Datos!$AO$3,IF(AN107=Datos!$AP$4,Datos!$AO$4,""))))</f>
        <v/>
      </c>
      <c r="BS107" s="74" t="str">
        <f t="shared" si="14"/>
        <v/>
      </c>
      <c r="BT107" s="74" t="str">
        <f t="shared" si="15"/>
        <v/>
      </c>
      <c r="BU107" s="74" t="str">
        <f t="shared" si="16"/>
        <v/>
      </c>
      <c r="BV107" s="74" t="str">
        <f t="shared" si="17"/>
        <v/>
      </c>
      <c r="BW107" s="74" t="str">
        <f>IF(BV107=Datos!$AO$2,100,IF(BV107=Datos!$AO$3,50,IF(BV107=Datos!$AO$4,0,"")))</f>
        <v/>
      </c>
      <c r="BX107" s="79"/>
      <c r="BY107" s="79"/>
      <c r="BZ107" s="78"/>
    </row>
    <row r="108" spans="1:78" ht="26.25" customHeight="1">
      <c r="A108" s="10"/>
      <c r="B108" s="11"/>
      <c r="C108" s="11"/>
      <c r="D108" s="533"/>
      <c r="E108" s="533"/>
      <c r="F108" s="533"/>
      <c r="G108" s="533"/>
      <c r="H108" s="533"/>
      <c r="I108" s="533"/>
      <c r="J108" s="533"/>
      <c r="K108" s="533"/>
      <c r="L108" s="533"/>
      <c r="M108" s="533"/>
      <c r="N108" s="533"/>
      <c r="O108" s="533"/>
      <c r="P108" s="533"/>
      <c r="Q108" s="533"/>
      <c r="R108" s="533"/>
      <c r="S108" s="533"/>
      <c r="T108" s="534" t="str">
        <f t="shared" si="12"/>
        <v/>
      </c>
      <c r="U108" s="534"/>
      <c r="V108" s="534"/>
      <c r="W108" s="534"/>
      <c r="X108" s="535"/>
      <c r="Y108" s="536"/>
      <c r="Z108" s="535"/>
      <c r="AA108" s="536"/>
      <c r="AB108" s="535"/>
      <c r="AC108" s="536"/>
      <c r="AD108" s="535"/>
      <c r="AE108" s="536"/>
      <c r="AF108" s="535"/>
      <c r="AG108" s="536"/>
      <c r="AH108" s="535"/>
      <c r="AI108" s="536"/>
      <c r="AJ108" s="535"/>
      <c r="AK108" s="536"/>
      <c r="AL108" s="540" t="str">
        <f t="shared" si="9"/>
        <v/>
      </c>
      <c r="AM108" s="541"/>
      <c r="AN108" s="535"/>
      <c r="AO108" s="560"/>
      <c r="AP108" s="560"/>
      <c r="AQ108" s="536"/>
      <c r="AR108" s="540" t="str">
        <f t="shared" si="10"/>
        <v/>
      </c>
      <c r="AS108" s="541"/>
      <c r="AT108" s="540" t="str">
        <f t="shared" si="11"/>
        <v/>
      </c>
      <c r="AU108" s="542"/>
      <c r="AV108" s="541"/>
      <c r="AW108" s="564"/>
      <c r="AX108" s="565"/>
      <c r="AY108" s="566"/>
      <c r="AZ108" s="564"/>
      <c r="BA108" s="565"/>
      <c r="BB108" s="566"/>
      <c r="BC108" s="543"/>
      <c r="BD108" s="544"/>
      <c r="BE108" s="544"/>
      <c r="BF108" s="544"/>
      <c r="BG108" s="545"/>
      <c r="BI108" s="74" t="str">
        <f>IF(X108=Datos!$AH$2,15,"")</f>
        <v/>
      </c>
      <c r="BJ108" s="74" t="str">
        <f>IF(Z108=Datos!$AI$2,15,"")</f>
        <v/>
      </c>
      <c r="BK108" s="74" t="str">
        <f>IF(AB108=Datos!$AJ$2,15,"")</f>
        <v/>
      </c>
      <c r="BL108" s="74" t="str">
        <f>IF(AD108=Datos!$AK$2,15,"")</f>
        <v/>
      </c>
      <c r="BM108" s="74" t="str">
        <f>IF(AF108=Datos!$AL$2,15,"")</f>
        <v/>
      </c>
      <c r="BN108" s="74" t="str">
        <f>IF(AH108=Datos!$AM$2,15,"")</f>
        <v/>
      </c>
      <c r="BO108" s="74" t="str">
        <f>IF(AJ108=Datos!$AN$2,10,IF(AJ108=Datos!$AN$3,5,IF(AJ108=Datos!$AN$4,"","")))</f>
        <v/>
      </c>
      <c r="BP108" s="74">
        <f t="shared" si="13"/>
        <v>0</v>
      </c>
      <c r="BQ108" s="74" t="str">
        <f>IF(D108="","",IF(BP108&gt;=96,Datos!$AO$2,IF(BP108&gt;=86,Datos!$AO$3,IF(BP108&lt;86,Datos!$AO$4,""))))</f>
        <v/>
      </c>
      <c r="BR108" s="74" t="str">
        <f>IF(AN108="","",IF(AN108=Datos!$AP$2,Datos!$AO$2,IF(AN108=Datos!$AP$3,Datos!$AO$3,IF(AN108=Datos!$AP$4,Datos!$AO$4,""))))</f>
        <v/>
      </c>
      <c r="BS108" s="74" t="str">
        <f t="shared" si="14"/>
        <v/>
      </c>
      <c r="BT108" s="74" t="str">
        <f t="shared" si="15"/>
        <v/>
      </c>
      <c r="BU108" s="74" t="str">
        <f t="shared" si="16"/>
        <v/>
      </c>
      <c r="BV108" s="74" t="str">
        <f t="shared" si="17"/>
        <v/>
      </c>
      <c r="BW108" s="74" t="str">
        <f>IF(BV108=Datos!$AO$2,100,IF(BV108=Datos!$AO$3,50,IF(BV108=Datos!$AO$4,0,"")))</f>
        <v/>
      </c>
      <c r="BX108" s="79"/>
      <c r="BY108" s="79"/>
      <c r="BZ108" s="78"/>
    </row>
    <row r="109" spans="1:78" ht="26.25" customHeight="1">
      <c r="A109" s="10"/>
      <c r="B109" s="11"/>
      <c r="C109" s="11"/>
      <c r="D109" s="533"/>
      <c r="E109" s="533"/>
      <c r="F109" s="533"/>
      <c r="G109" s="533"/>
      <c r="H109" s="533"/>
      <c r="I109" s="533"/>
      <c r="J109" s="533"/>
      <c r="K109" s="533"/>
      <c r="L109" s="533"/>
      <c r="M109" s="533"/>
      <c r="N109" s="533"/>
      <c r="O109" s="533"/>
      <c r="P109" s="533"/>
      <c r="Q109" s="533"/>
      <c r="R109" s="533"/>
      <c r="S109" s="533"/>
      <c r="T109" s="534" t="str">
        <f t="shared" si="12"/>
        <v/>
      </c>
      <c r="U109" s="534"/>
      <c r="V109" s="534"/>
      <c r="W109" s="534"/>
      <c r="X109" s="535"/>
      <c r="Y109" s="536"/>
      <c r="Z109" s="535"/>
      <c r="AA109" s="536"/>
      <c r="AB109" s="535"/>
      <c r="AC109" s="536"/>
      <c r="AD109" s="535"/>
      <c r="AE109" s="536"/>
      <c r="AF109" s="535"/>
      <c r="AG109" s="536"/>
      <c r="AH109" s="535"/>
      <c r="AI109" s="536"/>
      <c r="AJ109" s="535"/>
      <c r="AK109" s="536"/>
      <c r="AL109" s="540" t="str">
        <f t="shared" si="9"/>
        <v/>
      </c>
      <c r="AM109" s="541"/>
      <c r="AN109" s="535"/>
      <c r="AO109" s="560"/>
      <c r="AP109" s="560"/>
      <c r="AQ109" s="536"/>
      <c r="AR109" s="540" t="str">
        <f t="shared" si="10"/>
        <v/>
      </c>
      <c r="AS109" s="541"/>
      <c r="AT109" s="540" t="str">
        <f t="shared" si="11"/>
        <v/>
      </c>
      <c r="AU109" s="542"/>
      <c r="AV109" s="541"/>
      <c r="AW109" s="564"/>
      <c r="AX109" s="565"/>
      <c r="AY109" s="566"/>
      <c r="AZ109" s="564"/>
      <c r="BA109" s="565"/>
      <c r="BB109" s="566"/>
      <c r="BC109" s="543"/>
      <c r="BD109" s="544"/>
      <c r="BE109" s="544"/>
      <c r="BF109" s="544"/>
      <c r="BG109" s="545"/>
      <c r="BI109" s="74" t="str">
        <f>IF(X109=Datos!$AH$2,15,"")</f>
        <v/>
      </c>
      <c r="BJ109" s="74" t="str">
        <f>IF(Z109=Datos!$AI$2,15,"")</f>
        <v/>
      </c>
      <c r="BK109" s="74" t="str">
        <f>IF(AB109=Datos!$AJ$2,15,"")</f>
        <v/>
      </c>
      <c r="BL109" s="74" t="str">
        <f>IF(AD109=Datos!$AK$2,15,"")</f>
        <v/>
      </c>
      <c r="BM109" s="74" t="str">
        <f>IF(AF109=Datos!$AL$2,15,"")</f>
        <v/>
      </c>
      <c r="BN109" s="74" t="str">
        <f>IF(AH109=Datos!$AM$2,15,"")</f>
        <v/>
      </c>
      <c r="BO109" s="74" t="str">
        <f>IF(AJ109=Datos!$AN$2,10,IF(AJ109=Datos!$AN$3,5,IF(AJ109=Datos!$AN$4,"","")))</f>
        <v/>
      </c>
      <c r="BP109" s="74">
        <f t="shared" si="13"/>
        <v>0</v>
      </c>
      <c r="BQ109" s="74" t="str">
        <f>IF(D109="","",IF(BP109&gt;=96,Datos!$AO$2,IF(BP109&gt;=86,Datos!$AO$3,IF(BP109&lt;86,Datos!$AO$4,""))))</f>
        <v/>
      </c>
      <c r="BR109" s="74" t="str">
        <f>IF(AN109="","",IF(AN109=Datos!$AP$2,Datos!$AO$2,IF(AN109=Datos!$AP$3,Datos!$AO$3,IF(AN109=Datos!$AP$4,Datos!$AO$4,""))))</f>
        <v/>
      </c>
      <c r="BS109" s="74" t="str">
        <f t="shared" si="14"/>
        <v/>
      </c>
      <c r="BT109" s="74" t="str">
        <f t="shared" si="15"/>
        <v/>
      </c>
      <c r="BU109" s="74" t="str">
        <f t="shared" si="16"/>
        <v/>
      </c>
      <c r="BV109" s="74" t="str">
        <f t="shared" si="17"/>
        <v/>
      </c>
      <c r="BW109" s="74" t="str">
        <f>IF(BV109=Datos!$AO$2,100,IF(BV109=Datos!$AO$3,50,IF(BV109=Datos!$AO$4,0,"")))</f>
        <v/>
      </c>
      <c r="BX109" s="79"/>
      <c r="BY109" s="79"/>
      <c r="BZ109" s="78"/>
    </row>
    <row r="110" spans="1:78" ht="26.25" customHeight="1">
      <c r="A110" s="10"/>
      <c r="B110" s="11"/>
      <c r="C110" s="11"/>
      <c r="D110" s="533"/>
      <c r="E110" s="533"/>
      <c r="F110" s="533"/>
      <c r="G110" s="533"/>
      <c r="H110" s="533"/>
      <c r="I110" s="533"/>
      <c r="J110" s="533"/>
      <c r="K110" s="533"/>
      <c r="L110" s="533"/>
      <c r="M110" s="533"/>
      <c r="N110" s="533"/>
      <c r="O110" s="533"/>
      <c r="P110" s="533"/>
      <c r="Q110" s="533"/>
      <c r="R110" s="533"/>
      <c r="S110" s="533"/>
      <c r="T110" s="534" t="str">
        <f t="shared" si="12"/>
        <v/>
      </c>
      <c r="U110" s="534"/>
      <c r="V110" s="534"/>
      <c r="W110" s="534"/>
      <c r="X110" s="535"/>
      <c r="Y110" s="536"/>
      <c r="Z110" s="535"/>
      <c r="AA110" s="536"/>
      <c r="AB110" s="535"/>
      <c r="AC110" s="536"/>
      <c r="AD110" s="535"/>
      <c r="AE110" s="536"/>
      <c r="AF110" s="535"/>
      <c r="AG110" s="536"/>
      <c r="AH110" s="535"/>
      <c r="AI110" s="536"/>
      <c r="AJ110" s="535"/>
      <c r="AK110" s="536"/>
      <c r="AL110" s="540" t="str">
        <f t="shared" si="9"/>
        <v/>
      </c>
      <c r="AM110" s="541"/>
      <c r="AN110" s="535"/>
      <c r="AO110" s="560"/>
      <c r="AP110" s="560"/>
      <c r="AQ110" s="536"/>
      <c r="AR110" s="540" t="str">
        <f t="shared" si="10"/>
        <v/>
      </c>
      <c r="AS110" s="541"/>
      <c r="AT110" s="540" t="str">
        <f t="shared" si="11"/>
        <v/>
      </c>
      <c r="AU110" s="542"/>
      <c r="AV110" s="541"/>
      <c r="AW110" s="567"/>
      <c r="AX110" s="568"/>
      <c r="AY110" s="569"/>
      <c r="AZ110" s="567"/>
      <c r="BA110" s="568"/>
      <c r="BB110" s="569"/>
      <c r="BC110" s="543"/>
      <c r="BD110" s="544"/>
      <c r="BE110" s="544"/>
      <c r="BF110" s="544"/>
      <c r="BG110" s="545"/>
      <c r="BI110" s="74" t="str">
        <f>IF(X110=Datos!$AH$2,15,"")</f>
        <v/>
      </c>
      <c r="BJ110" s="74" t="str">
        <f>IF(Z110=Datos!$AI$2,15,"")</f>
        <v/>
      </c>
      <c r="BK110" s="74" t="str">
        <f>IF(AB110=Datos!$AJ$2,15,"")</f>
        <v/>
      </c>
      <c r="BL110" s="74" t="str">
        <f>IF(AD110=Datos!$AK$2,15,"")</f>
        <v/>
      </c>
      <c r="BM110" s="74" t="str">
        <f>IF(AF110=Datos!$AL$2,15,"")</f>
        <v/>
      </c>
      <c r="BN110" s="74" t="str">
        <f>IF(AH110=Datos!$AM$2,15,"")</f>
        <v/>
      </c>
      <c r="BO110" s="74" t="str">
        <f>IF(AJ110=Datos!$AN$2,10,IF(AJ110=Datos!$AN$3,5,IF(AJ110=Datos!$AN$4,"","")))</f>
        <v/>
      </c>
      <c r="BP110" s="74">
        <f t="shared" si="13"/>
        <v>0</v>
      </c>
      <c r="BQ110" s="74" t="str">
        <f>IF(D110="","",IF(BP110&gt;=96,Datos!$AO$2,IF(BP110&gt;=86,Datos!$AO$3,IF(BP110&lt;86,Datos!$AO$4,""))))</f>
        <v/>
      </c>
      <c r="BR110" s="74" t="str">
        <f>IF(AN110="","",IF(AN110=Datos!$AP$2,Datos!$AO$2,IF(AN110=Datos!$AP$3,Datos!$AO$3,IF(AN110=Datos!$AP$4,Datos!$AO$4,""))))</f>
        <v/>
      </c>
      <c r="BS110" s="74" t="str">
        <f t="shared" si="14"/>
        <v/>
      </c>
      <c r="BT110" s="74" t="str">
        <f t="shared" si="15"/>
        <v/>
      </c>
      <c r="BU110" s="74" t="str">
        <f t="shared" si="16"/>
        <v/>
      </c>
      <c r="BV110" s="74" t="str">
        <f t="shared" si="17"/>
        <v/>
      </c>
      <c r="BW110" s="74" t="str">
        <f>IF(BV110=Datos!$AO$2,100,IF(BV110=Datos!$AO$3,50,IF(BV110=Datos!$AO$4,0,"")))</f>
        <v/>
      </c>
      <c r="BX110" s="79"/>
      <c r="BY110" s="79"/>
      <c r="BZ110" s="78"/>
    </row>
    <row r="111" spans="1:78" ht="15" customHeight="1">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27"/>
      <c r="BG111" s="13"/>
      <c r="BI111" s="73"/>
      <c r="BJ111" s="73"/>
      <c r="BK111" s="73"/>
      <c r="BL111" s="73"/>
      <c r="BM111" s="73"/>
      <c r="BN111" s="73"/>
      <c r="BO111" s="73" t="s">
        <v>79</v>
      </c>
      <c r="BP111" s="73">
        <f>IF(COUNTA(D101:D110)=0,0,SUM(BP101:BP110)/(COUNTA(D101:D110)))</f>
        <v>0</v>
      </c>
      <c r="BV111" s="74" t="s">
        <v>254</v>
      </c>
      <c r="BW111" s="74">
        <f>IF(COUNTA(D101:D110)=0,0,SUM(BW101:BW110)/(COUNTA(D101:S110)))</f>
        <v>0</v>
      </c>
      <c r="BX111" s="77" t="str">
        <f>IF(BW111="","",IF(BW111=100,Datos!$AO$2,IF(BW111&gt;=50,Datos!$AO$3,Datos!$AO$4)))</f>
        <v>Débil</v>
      </c>
      <c r="BY111" s="77" t="str">
        <f>IF(AZ101="","",AZ101)</f>
        <v/>
      </c>
      <c r="BZ111" s="77" t="str">
        <f>IF(OR(BX111="",BY111=""),"",IF($AK$12=1,0,IF(AND(BX111=Datos!$AO$2,BY111=Datos!$AR$2),2,IF(AND(BX111=Datos!$AO$2,BY111=Datos!$AR$3),1,IF(AND(BX111=Datos!$AO$2,BY111=Datos!$AR$4),0,IF(AND(BX111=Datos!$AO$3,BY111=Datos!$AR$2),1,IF(AND(BX111=Datos!$AO$3,BY111=Datos!$AR$3),0,IF(AND(BX111=Datos!$AO$3,BY111=Datos!$AR$4),0,IF(BX111=Datos!$AO$4,0,"")))))))))</f>
        <v/>
      </c>
    </row>
    <row r="112" spans="1:78" ht="15" customHeight="1" thickBot="1">
      <c r="A112" s="3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8"/>
    </row>
    <row r="113" spans="1:73" ht="32.25" customHeight="1" thickBot="1">
      <c r="A113" s="546" t="str">
        <f>IF(AK12=Datos!$A$6,"VALORACIÓN DE LA OPORTUNIDAD","VALORACIÓN DEL RIESGO")</f>
        <v>VALORACIÓN DEL RIESGO</v>
      </c>
      <c r="B113" s="547"/>
      <c r="C113" s="547"/>
      <c r="D113" s="547"/>
      <c r="E113" s="547"/>
      <c r="F113" s="547"/>
      <c r="G113" s="547"/>
      <c r="H113" s="547"/>
      <c r="I113" s="547"/>
      <c r="J113" s="548"/>
      <c r="K113" s="20"/>
      <c r="L113" s="20"/>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9"/>
      <c r="BO113" s="6" t="s">
        <v>79</v>
      </c>
      <c r="BP113" s="6">
        <f>IF(COUNTA(D101:S110)=0,0,SUM(BP101:BP105)/(COUNTA(D101:S110)))</f>
        <v>0</v>
      </c>
    </row>
    <row r="114" spans="1:73" ht="27" customHeight="1">
      <c r="A114" s="41"/>
      <c r="B114" s="130"/>
      <c r="C114" s="130"/>
      <c r="D114" s="130"/>
      <c r="E114" s="130"/>
      <c r="F114" s="130"/>
      <c r="G114" s="130"/>
      <c r="H114" s="130"/>
      <c r="I114" s="130"/>
      <c r="J114" s="130"/>
      <c r="K114" s="12"/>
      <c r="L114" s="12"/>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3"/>
    </row>
    <row r="115" spans="1:73" ht="21" customHeight="1">
      <c r="A115" s="41"/>
      <c r="B115" s="130"/>
      <c r="C115" s="130"/>
      <c r="D115" s="130"/>
      <c r="E115" s="130"/>
      <c r="F115" s="130"/>
      <c r="G115" s="130"/>
      <c r="H115" s="130"/>
      <c r="I115" s="130"/>
      <c r="J115" s="130"/>
      <c r="K115" s="12"/>
      <c r="L115" s="12"/>
      <c r="M115" s="11"/>
      <c r="N115" s="11"/>
      <c r="O115" s="11"/>
      <c r="P115" s="11"/>
      <c r="Q115" s="11"/>
      <c r="R115" s="11"/>
      <c r="S115" s="11"/>
      <c r="T115" s="11"/>
      <c r="U115" s="549" t="str">
        <f>IF(AK12=Datos!$A$6,"Número máximo de cuadrantes a aumentar","Número máximo de cuadrantes a disminuir")</f>
        <v>Número máximo de cuadrantes a disminuir</v>
      </c>
      <c r="V115" s="550"/>
      <c r="W115" s="551"/>
      <c r="X115" s="551"/>
      <c r="Y115" s="551"/>
      <c r="Z115" s="551"/>
      <c r="AA115" s="551"/>
      <c r="AB115" s="551"/>
      <c r="AC115" s="551"/>
      <c r="AD115" s="551"/>
      <c r="AE115" s="551"/>
      <c r="AF115" s="551"/>
      <c r="AG115" s="551"/>
      <c r="AH115" s="551"/>
      <c r="AI115" s="551"/>
      <c r="AJ115" s="551"/>
      <c r="AK115" s="552"/>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3"/>
    </row>
    <row r="116" spans="1:73">
      <c r="A116" s="41"/>
      <c r="B116" s="130"/>
      <c r="C116" s="130"/>
      <c r="D116" s="130"/>
      <c r="E116" s="130"/>
      <c r="F116" s="130"/>
      <c r="G116" s="130"/>
      <c r="H116" s="130"/>
      <c r="I116" s="130"/>
      <c r="J116" s="130"/>
      <c r="K116" s="12"/>
      <c r="L116" s="12"/>
      <c r="M116" s="11"/>
      <c r="N116" s="11"/>
      <c r="O116" s="11"/>
      <c r="P116" s="11"/>
      <c r="Q116" s="11"/>
      <c r="R116" s="11"/>
      <c r="S116" s="11"/>
      <c r="T116" s="11"/>
      <c r="U116" s="553" t="s">
        <v>72</v>
      </c>
      <c r="V116" s="554"/>
      <c r="W116" s="554"/>
      <c r="X116" s="554"/>
      <c r="Y116" s="554"/>
      <c r="Z116" s="555">
        <f>IF(COUNTA(D86:D95)=0,0,IF(BZ96=0,0,BZ96))</f>
        <v>0</v>
      </c>
      <c r="AA116" s="556"/>
      <c r="AB116" s="11"/>
      <c r="AC116" s="11"/>
      <c r="AD116" s="11"/>
      <c r="AE116" s="557" t="s">
        <v>71</v>
      </c>
      <c r="AF116" s="557"/>
      <c r="AG116" s="557"/>
      <c r="AH116" s="557"/>
      <c r="AI116" s="558"/>
      <c r="AJ116" s="559">
        <f>IF(COUNTA(D101:D110)=0,0,IF(BZ111=0,0,BZ111))</f>
        <v>0</v>
      </c>
      <c r="AK116" s="559"/>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3"/>
    </row>
    <row r="117" spans="1:73">
      <c r="A117" s="41"/>
      <c r="B117" s="130"/>
      <c r="C117" s="130"/>
      <c r="D117" s="130"/>
      <c r="E117" s="130"/>
      <c r="F117" s="130"/>
      <c r="G117" s="130"/>
      <c r="H117" s="130"/>
      <c r="I117" s="130"/>
      <c r="J117" s="130"/>
      <c r="K117" s="12"/>
      <c r="L117" s="12"/>
      <c r="M117" s="11"/>
      <c r="N117" s="11"/>
      <c r="O117" s="11"/>
      <c r="P117" s="11"/>
      <c r="Q117" s="11"/>
      <c r="R117" s="11"/>
      <c r="S117" s="11"/>
      <c r="T117" s="11"/>
      <c r="U117" s="42"/>
      <c r="V117" s="42"/>
      <c r="W117" s="42"/>
      <c r="X117" s="42"/>
      <c r="Y117" s="42"/>
      <c r="Z117" s="43"/>
      <c r="AA117" s="43"/>
      <c r="AB117" s="11"/>
      <c r="AC117" s="11"/>
      <c r="AD117" s="11"/>
      <c r="AE117" s="43"/>
      <c r="AF117" s="43"/>
      <c r="AG117" s="43"/>
      <c r="AH117" s="43"/>
      <c r="AI117" s="43"/>
      <c r="AJ117" s="43"/>
      <c r="AK117" s="43"/>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3"/>
    </row>
    <row r="118" spans="1:73" ht="14.45" customHeight="1">
      <c r="A118" s="41"/>
      <c r="B118" s="130"/>
      <c r="C118" s="130"/>
      <c r="D118" s="130"/>
      <c r="E118" s="130"/>
      <c r="F118" s="130"/>
      <c r="G118" s="130"/>
      <c r="H118" s="130"/>
      <c r="I118" s="130"/>
      <c r="J118" s="130"/>
      <c r="K118" s="12"/>
      <c r="L118" s="12"/>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3"/>
    </row>
    <row r="119" spans="1:73">
      <c r="A119" s="41"/>
      <c r="B119" s="130"/>
      <c r="C119" s="130"/>
      <c r="D119" s="130"/>
      <c r="E119" s="130"/>
      <c r="F119" s="130"/>
      <c r="G119" s="130"/>
      <c r="H119" s="130"/>
      <c r="I119" s="130"/>
      <c r="J119" s="130"/>
      <c r="K119" s="12"/>
      <c r="L119" s="12"/>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3"/>
    </row>
    <row r="120" spans="1:73" ht="14.45" customHeight="1">
      <c r="A120" s="1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530" t="s">
        <v>50</v>
      </c>
      <c r="AA120" s="530"/>
      <c r="AB120" s="530"/>
      <c r="AC120" s="530"/>
      <c r="AD120" s="530"/>
      <c r="AE120" s="530"/>
      <c r="AF120" s="530"/>
      <c r="AG120" s="530"/>
      <c r="AH120" s="530"/>
      <c r="AI120" s="530"/>
      <c r="AJ120" s="530"/>
      <c r="AK120" s="530"/>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3"/>
      <c r="BK120" s="531" t="s">
        <v>122</v>
      </c>
      <c r="BL120" s="531"/>
      <c r="BM120" s="531"/>
    </row>
    <row r="121" spans="1:73" ht="14.45" customHeight="1">
      <c r="A121" s="10"/>
      <c r="B121" s="11"/>
      <c r="C121" s="11"/>
      <c r="D121" s="532" t="s">
        <v>51</v>
      </c>
      <c r="E121" s="532"/>
      <c r="F121" s="532"/>
      <c r="G121" s="532"/>
      <c r="H121" s="11"/>
      <c r="I121" s="11"/>
      <c r="J121" s="11"/>
      <c r="K121" s="11"/>
      <c r="L121" s="11"/>
      <c r="M121" s="11"/>
      <c r="N121" s="11"/>
      <c r="O121" s="11"/>
      <c r="P121" s="11"/>
      <c r="Q121" s="11"/>
      <c r="R121" s="11"/>
      <c r="S121" s="11"/>
      <c r="T121" s="11"/>
      <c r="U121" s="11"/>
      <c r="V121" s="11"/>
      <c r="W121" s="11"/>
      <c r="X121" s="11"/>
      <c r="Y121" s="11"/>
      <c r="Z121" s="2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3"/>
      <c r="BK121" s="531"/>
      <c r="BL121" s="531"/>
      <c r="BM121" s="531"/>
      <c r="BN121" s="25"/>
      <c r="BO121" s="25"/>
      <c r="BP121" s="531" t="s">
        <v>82</v>
      </c>
      <c r="BQ121" s="531" t="s">
        <v>83</v>
      </c>
      <c r="BS121" s="6" t="s">
        <v>88</v>
      </c>
    </row>
    <row r="122" spans="1:73" ht="14.45" customHeight="1">
      <c r="A122" s="10"/>
      <c r="B122" s="11"/>
      <c r="C122" s="11"/>
      <c r="D122" s="11"/>
      <c r="E122" s="11"/>
      <c r="F122" s="11"/>
      <c r="G122" s="11"/>
      <c r="H122" s="11"/>
      <c r="I122" s="11"/>
      <c r="J122" s="11"/>
      <c r="K122" s="11"/>
      <c r="L122" s="11"/>
      <c r="M122" s="11"/>
      <c r="N122" s="11"/>
      <c r="O122" s="11"/>
      <c r="P122" s="11"/>
      <c r="Q122" s="11"/>
      <c r="R122" s="497" t="str">
        <f>Datos!O2</f>
        <v>Rara vez (1)</v>
      </c>
      <c r="S122" s="497"/>
      <c r="T122" s="497"/>
      <c r="U122" s="497"/>
      <c r="V122" s="497"/>
      <c r="W122" s="497"/>
      <c r="X122" s="11"/>
      <c r="Y122" s="11"/>
      <c r="Z122" s="11"/>
      <c r="AA122" s="11"/>
      <c r="AB122" s="538" t="str">
        <f>IF(AK12=Datos!$A$6,"Escala de impacto-beneficio resultante","Escala de impacto resultante")</f>
        <v>Escala de impacto resultante</v>
      </c>
      <c r="AC122" s="529"/>
      <c r="AD122" s="529"/>
      <c r="AE122" s="529"/>
      <c r="AF122" s="529"/>
      <c r="AG122" s="529"/>
      <c r="AH122" s="529"/>
      <c r="AI122" s="529"/>
      <c r="AJ122" s="529"/>
      <c r="AK122" s="539"/>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3"/>
      <c r="BK122" s="6" t="s">
        <v>72</v>
      </c>
      <c r="BL122" s="19" t="e">
        <f>IF(AK12=Datos!A6,BQ132,BL132)</f>
        <v>#REF!</v>
      </c>
      <c r="BM122" s="19" t="e">
        <f>INDEX($R$122:$W$126,$BL$122,1)</f>
        <v>#REF!</v>
      </c>
      <c r="BP122" s="537"/>
      <c r="BQ122" s="537"/>
      <c r="BS122" s="6" t="s">
        <v>72</v>
      </c>
      <c r="BT122" s="19" t="e">
        <f>IF($AK$12&lt;&gt;"",BL122,"")</f>
        <v>#REF!</v>
      </c>
      <c r="BU122" s="19" t="e">
        <f>IF($AK$12&lt;&gt;"",$BM$122,"")</f>
        <v>#REF!</v>
      </c>
    </row>
    <row r="123" spans="1:73" ht="14.45" customHeight="1">
      <c r="A123" s="10"/>
      <c r="B123" s="11"/>
      <c r="C123" s="11"/>
      <c r="D123" s="11"/>
      <c r="E123" s="11"/>
      <c r="F123" s="11"/>
      <c r="G123" s="11"/>
      <c r="H123" s="11"/>
      <c r="I123" s="11"/>
      <c r="J123" s="11"/>
      <c r="K123" s="11"/>
      <c r="L123" s="11"/>
      <c r="M123" s="11"/>
      <c r="N123" s="11"/>
      <c r="O123" s="11"/>
      <c r="P123" s="11"/>
      <c r="Q123" s="11"/>
      <c r="R123" s="497" t="str">
        <f>Datos!O3</f>
        <v>Improbable (2)</v>
      </c>
      <c r="S123" s="497"/>
      <c r="T123" s="497"/>
      <c r="U123" s="497"/>
      <c r="V123" s="497"/>
      <c r="W123" s="497"/>
      <c r="X123" s="11"/>
      <c r="Y123" s="11"/>
      <c r="Z123" s="11"/>
      <c r="AA123" s="11"/>
      <c r="AB123" s="529">
        <f>AB65</f>
        <v>1</v>
      </c>
      <c r="AC123" s="529"/>
      <c r="AD123" s="529">
        <f>AD65</f>
        <v>2</v>
      </c>
      <c r="AE123" s="529"/>
      <c r="AF123" s="529">
        <f>AF65</f>
        <v>3</v>
      </c>
      <c r="AG123" s="529"/>
      <c r="AH123" s="529">
        <f>AH65</f>
        <v>4</v>
      </c>
      <c r="AI123" s="529"/>
      <c r="AJ123" s="529">
        <f>AJ65</f>
        <v>5</v>
      </c>
      <c r="AK123" s="529"/>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3"/>
      <c r="BK123" s="6" t="s">
        <v>71</v>
      </c>
      <c r="BL123" s="19" t="e">
        <f>IF($AK$12&lt;&gt;"",(INDEX($BK$125:$BN$131,MATCH($BT$62,$BK$125:$BK$131,0),MATCH($AJ$116,$BK$126:$BN$126,0))),"")</f>
        <v>#REF!</v>
      </c>
      <c r="BM123" s="19" t="e">
        <f>INDEX($R$129:$W$133,$BL$123,1)</f>
        <v>#REF!</v>
      </c>
      <c r="BO123" s="6" t="s">
        <v>89</v>
      </c>
      <c r="BP123" s="19" t="e">
        <f>IF($AK$12&lt;&gt;"",(INDEX($BK$125:$BN$131,MATCH($BT$62,$BK$125:$BK$131,0),MATCH($AJ$116,$BK$126:$BN$126,0))),"")</f>
        <v>#REF!</v>
      </c>
      <c r="BQ123" s="19" t="e">
        <f>INDEX($R$129:$W$133,$BP$123+1,1)</f>
        <v>#REF!</v>
      </c>
      <c r="BS123" s="6" t="s">
        <v>71</v>
      </c>
      <c r="BT123" s="19" t="e">
        <f>IF($AK$12="","",IF($AK$12=1,$BP$123,$BL$123))</f>
        <v>#REF!</v>
      </c>
      <c r="BU123" s="19" t="e">
        <f>IF($AK$12="","",IF($AK$12=1,$BQ$123,$BM$123))</f>
        <v>#REF!</v>
      </c>
    </row>
    <row r="124" spans="1:73" ht="28.5" customHeight="1">
      <c r="A124" s="10"/>
      <c r="B124" s="11"/>
      <c r="C124" s="11"/>
      <c r="D124" s="11"/>
      <c r="E124" s="525" t="s">
        <v>77</v>
      </c>
      <c r="F124" s="525"/>
      <c r="G124" s="525"/>
      <c r="H124" s="525"/>
      <c r="I124" s="525"/>
      <c r="J124" s="525"/>
      <c r="K124" s="525"/>
      <c r="L124" s="525"/>
      <c r="M124" s="525"/>
      <c r="N124" s="525"/>
      <c r="O124" s="525"/>
      <c r="P124" s="525"/>
      <c r="Q124" s="11"/>
      <c r="R124" s="497" t="str">
        <f>Datos!O4</f>
        <v>Posible (3)</v>
      </c>
      <c r="S124" s="497"/>
      <c r="T124" s="497"/>
      <c r="U124" s="497"/>
      <c r="V124" s="497"/>
      <c r="W124" s="497"/>
      <c r="X124" s="11"/>
      <c r="Y124" s="11"/>
      <c r="Z124" s="526" t="s">
        <v>49</v>
      </c>
      <c r="AA124" s="511">
        <f>AA66</f>
        <v>1</v>
      </c>
      <c r="AB124" s="520" t="str">
        <f>IF(ISERROR(BL139=TRUE),"",IF(BL139="","",BL139))</f>
        <v/>
      </c>
      <c r="AC124" s="521"/>
      <c r="AD124" s="520" t="str">
        <f>IF(ISERROR(BM139=TRUE),"",IF(BM139="","",BM139))</f>
        <v/>
      </c>
      <c r="AE124" s="521"/>
      <c r="AF124" s="513" t="str">
        <f>IF(ISERROR(BN139=TRUE),"",IF(BN139="","",BN139))</f>
        <v/>
      </c>
      <c r="AG124" s="514"/>
      <c r="AH124" s="503" t="str">
        <f>IF(ISERROR(BO139=TRUE),"",IF(BO139="","",BO139))</f>
        <v/>
      </c>
      <c r="AI124" s="504"/>
      <c r="AJ124" s="507" t="str">
        <f>IF(ISERROR(BP139=TRUE),"",IF(BP139="","",BP139))</f>
        <v/>
      </c>
      <c r="AK124" s="508"/>
      <c r="AL124" s="11"/>
      <c r="AM124" s="11"/>
      <c r="AN124" s="11"/>
      <c r="AO124" s="11"/>
      <c r="AP124" s="435" t="str">
        <f>IF(AK12=Datos!$A$6,"Zona de ubicación de la oportunidad","Zona de ubicación del riesgo")</f>
        <v>Zona de ubicación del riesgo</v>
      </c>
      <c r="AQ124" s="435"/>
      <c r="AR124" s="435"/>
      <c r="AS124" s="435"/>
      <c r="AT124" s="435"/>
      <c r="AU124" s="435"/>
      <c r="AV124" s="435"/>
      <c r="AW124" s="435"/>
      <c r="AX124" s="435"/>
      <c r="AY124" s="435"/>
      <c r="AZ124" s="435"/>
      <c r="BA124" s="435"/>
      <c r="BB124" s="435"/>
      <c r="BC124" s="435"/>
      <c r="BD124" s="435"/>
      <c r="BE124" s="435"/>
      <c r="BF124" s="435"/>
      <c r="BG124" s="13"/>
      <c r="BL124" s="11"/>
      <c r="BM124" s="11"/>
    </row>
    <row r="125" spans="1:73" ht="14.45" customHeight="1">
      <c r="A125" s="10"/>
      <c r="B125" s="11"/>
      <c r="C125" s="11"/>
      <c r="D125" s="11"/>
      <c r="E125" s="11"/>
      <c r="F125" s="11"/>
      <c r="G125" s="11"/>
      <c r="H125" s="11"/>
      <c r="I125" s="11"/>
      <c r="J125" s="26"/>
      <c r="K125" s="27"/>
      <c r="L125" s="27"/>
      <c r="M125" s="27"/>
      <c r="N125" s="27"/>
      <c r="O125" s="27"/>
      <c r="P125" s="28"/>
      <c r="Q125" s="11"/>
      <c r="R125" s="497" t="str">
        <f>Datos!O5</f>
        <v>Probable (4)</v>
      </c>
      <c r="S125" s="497"/>
      <c r="T125" s="497"/>
      <c r="U125" s="497"/>
      <c r="V125" s="497"/>
      <c r="W125" s="497"/>
      <c r="X125" s="11"/>
      <c r="Y125" s="11"/>
      <c r="Z125" s="527"/>
      <c r="AA125" s="511"/>
      <c r="AB125" s="522"/>
      <c r="AC125" s="523"/>
      <c r="AD125" s="522"/>
      <c r="AE125" s="523"/>
      <c r="AF125" s="515"/>
      <c r="AG125" s="516"/>
      <c r="AH125" s="505"/>
      <c r="AI125" s="506"/>
      <c r="AJ125" s="509"/>
      <c r="AK125" s="510"/>
      <c r="AL125" s="11"/>
      <c r="AM125" s="11"/>
      <c r="AN125" s="11"/>
      <c r="AO125" s="11"/>
      <c r="AP125" s="524" t="e">
        <f>IF(OR(J126="",J133=""),"",(INDEX($BK$64:$BP$69,MATCH($BU$122,$BK$64:$BK$69,0),MATCH($BU$123,$BK$64:$BP$64,0))))</f>
        <v>#REF!</v>
      </c>
      <c r="AQ125" s="524"/>
      <c r="AR125" s="524"/>
      <c r="AS125" s="524"/>
      <c r="AT125" s="524"/>
      <c r="AU125" s="524"/>
      <c r="AV125" s="524"/>
      <c r="AW125" s="524"/>
      <c r="AX125" s="524"/>
      <c r="AY125" s="524"/>
      <c r="AZ125" s="524"/>
      <c r="BA125" s="524"/>
      <c r="BB125" s="524"/>
      <c r="BC125" s="524"/>
      <c r="BD125" s="524"/>
      <c r="BE125" s="524"/>
      <c r="BF125" s="524"/>
      <c r="BG125" s="13"/>
      <c r="BK125" s="83"/>
      <c r="BL125" s="517" t="s">
        <v>129</v>
      </c>
      <c r="BM125" s="518"/>
      <c r="BN125" s="519"/>
      <c r="BP125" s="83"/>
      <c r="BQ125" s="517" t="s">
        <v>130</v>
      </c>
      <c r="BR125" s="518"/>
      <c r="BS125" s="519"/>
    </row>
    <row r="126" spans="1:73" ht="28.5" customHeight="1">
      <c r="A126" s="10"/>
      <c r="B126" s="11"/>
      <c r="C126" s="11"/>
      <c r="D126" s="11"/>
      <c r="E126" s="11"/>
      <c r="F126" s="11"/>
      <c r="G126" s="11"/>
      <c r="H126" s="11"/>
      <c r="I126" s="11"/>
      <c r="J126" s="496" t="e">
        <f>IF(J71="","",BU122)</f>
        <v>#REF!</v>
      </c>
      <c r="K126" s="496"/>
      <c r="L126" s="496"/>
      <c r="M126" s="496"/>
      <c r="N126" s="496"/>
      <c r="O126" s="496"/>
      <c r="P126" s="496"/>
      <c r="Q126" s="11"/>
      <c r="R126" s="497" t="str">
        <f>Datos!O6</f>
        <v>Casi seguro (5)</v>
      </c>
      <c r="S126" s="497"/>
      <c r="T126" s="497"/>
      <c r="U126" s="497"/>
      <c r="V126" s="497"/>
      <c r="W126" s="497"/>
      <c r="X126" s="11"/>
      <c r="Y126" s="11"/>
      <c r="Z126" s="527"/>
      <c r="AA126" s="511">
        <f>AA68</f>
        <v>2</v>
      </c>
      <c r="AB126" s="520" t="str">
        <f>IF(ISERROR(BL140=TRUE),"",IF(BL140="","",BL140))</f>
        <v/>
      </c>
      <c r="AC126" s="521"/>
      <c r="AD126" s="520" t="str">
        <f>IF(ISERROR(BM140=TRUE),"",IF(BM140="","",BM140))</f>
        <v/>
      </c>
      <c r="AE126" s="521"/>
      <c r="AF126" s="513" t="str">
        <f>IF(ISERROR(BN140=TRUE),"",IF(BN140="","",BN140))</f>
        <v/>
      </c>
      <c r="AG126" s="514"/>
      <c r="AH126" s="503" t="str">
        <f>IF(ISERROR(BO140=TRUE),"",IF(BO140="","",BO140))</f>
        <v/>
      </c>
      <c r="AI126" s="504"/>
      <c r="AJ126" s="507" t="str">
        <f>IF(ISERROR(BP140=TRUE),"",IF(BP140="","",BP140))</f>
        <v/>
      </c>
      <c r="AK126" s="508"/>
      <c r="AL126" s="11"/>
      <c r="AM126" s="11"/>
      <c r="AN126" s="11"/>
      <c r="AO126" s="11"/>
      <c r="AP126" s="524"/>
      <c r="AQ126" s="524"/>
      <c r="AR126" s="524"/>
      <c r="AS126" s="524"/>
      <c r="AT126" s="524"/>
      <c r="AU126" s="524"/>
      <c r="AV126" s="524"/>
      <c r="AW126" s="524"/>
      <c r="AX126" s="524"/>
      <c r="AY126" s="524"/>
      <c r="AZ126" s="524"/>
      <c r="BA126" s="524"/>
      <c r="BB126" s="524"/>
      <c r="BC126" s="524"/>
      <c r="BD126" s="524"/>
      <c r="BE126" s="524"/>
      <c r="BF126" s="524"/>
      <c r="BG126" s="13"/>
      <c r="BK126" s="84" t="s">
        <v>80</v>
      </c>
      <c r="BL126" s="84">
        <v>0</v>
      </c>
      <c r="BM126" s="84">
        <v>1</v>
      </c>
      <c r="BN126" s="84">
        <v>2</v>
      </c>
      <c r="BO126" s="23"/>
      <c r="BP126" s="84" t="s">
        <v>80</v>
      </c>
      <c r="BQ126" s="84">
        <v>0</v>
      </c>
      <c r="BR126" s="84">
        <v>1</v>
      </c>
      <c r="BS126" s="84">
        <v>2</v>
      </c>
    </row>
    <row r="127" spans="1:73" ht="14.45" customHeight="1">
      <c r="A127" s="10"/>
      <c r="B127" s="11"/>
      <c r="C127" s="11"/>
      <c r="D127" s="11"/>
      <c r="E127" s="11"/>
      <c r="F127" s="11"/>
      <c r="G127" s="11"/>
      <c r="H127" s="11"/>
      <c r="I127" s="11"/>
      <c r="J127" s="29"/>
      <c r="K127" s="30"/>
      <c r="L127" s="30"/>
      <c r="M127" s="30"/>
      <c r="N127" s="30"/>
      <c r="O127" s="30"/>
      <c r="P127" s="31"/>
      <c r="Q127" s="11"/>
      <c r="R127" s="11"/>
      <c r="S127" s="11"/>
      <c r="T127" s="11"/>
      <c r="U127" s="11"/>
      <c r="V127" s="11"/>
      <c r="W127" s="11"/>
      <c r="X127" s="11"/>
      <c r="Y127" s="11"/>
      <c r="Z127" s="527"/>
      <c r="AA127" s="511"/>
      <c r="AB127" s="522"/>
      <c r="AC127" s="523"/>
      <c r="AD127" s="522"/>
      <c r="AE127" s="523"/>
      <c r="AF127" s="515"/>
      <c r="AG127" s="516"/>
      <c r="AH127" s="505"/>
      <c r="AI127" s="506"/>
      <c r="AJ127" s="509"/>
      <c r="AK127" s="510"/>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3"/>
      <c r="BK127" s="84">
        <v>1</v>
      </c>
      <c r="BL127" s="84">
        <v>1</v>
      </c>
      <c r="BM127" s="84">
        <v>1</v>
      </c>
      <c r="BN127" s="84">
        <v>1</v>
      </c>
      <c r="BO127" s="23"/>
      <c r="BP127" s="84">
        <v>1</v>
      </c>
      <c r="BQ127" s="84">
        <v>1</v>
      </c>
      <c r="BR127" s="84">
        <v>2</v>
      </c>
      <c r="BS127" s="84">
        <v>3</v>
      </c>
    </row>
    <row r="128" spans="1:73" ht="14.45" customHeight="1">
      <c r="A128" s="10"/>
      <c r="B128" s="11"/>
      <c r="C128" s="11"/>
      <c r="D128" s="11"/>
      <c r="E128" s="11"/>
      <c r="F128" s="11"/>
      <c r="G128" s="11"/>
      <c r="H128" s="11"/>
      <c r="I128" s="11"/>
      <c r="J128" s="11"/>
      <c r="K128" s="11"/>
      <c r="L128" s="11"/>
      <c r="M128" s="11"/>
      <c r="N128" s="11"/>
      <c r="O128" s="11"/>
      <c r="P128" s="11"/>
      <c r="Q128" s="11"/>
      <c r="R128" s="44"/>
      <c r="S128" s="44"/>
      <c r="T128" s="11"/>
      <c r="U128" s="11"/>
      <c r="V128" s="11"/>
      <c r="W128" s="11"/>
      <c r="X128" s="11"/>
      <c r="Y128" s="11"/>
      <c r="Z128" s="527"/>
      <c r="AA128" s="511">
        <f>AA70</f>
        <v>3</v>
      </c>
      <c r="AB128" s="520" t="str">
        <f>IF(ISERROR(BL141=TRUE),"",IF(BL141="","",BL141))</f>
        <v/>
      </c>
      <c r="AC128" s="521"/>
      <c r="AD128" s="513" t="str">
        <f>IF(ISERROR(BM141=TRUE),"",IF(BM141="","",BM141))</f>
        <v/>
      </c>
      <c r="AE128" s="514"/>
      <c r="AF128" s="503" t="str">
        <f>IF(ISERROR(BN141=TRUE),"",IF(BN141="","",BN141))</f>
        <v/>
      </c>
      <c r="AG128" s="504"/>
      <c r="AH128" s="507" t="str">
        <f>IF(ISERROR(BO141=TRUE),"",IF(BO141="","",BO141))</f>
        <v/>
      </c>
      <c r="AI128" s="508"/>
      <c r="AJ128" s="507" t="str">
        <f>IF(ISERROR(BP141=TRUE),"",IF(BP141="","",BP141))</f>
        <v/>
      </c>
      <c r="AK128" s="508"/>
      <c r="AL128" s="11"/>
      <c r="AM128" s="11"/>
      <c r="AN128" s="11"/>
      <c r="AO128" s="11"/>
      <c r="AP128" s="435" t="s">
        <v>266</v>
      </c>
      <c r="AQ128" s="435"/>
      <c r="AR128" s="435"/>
      <c r="AS128" s="435"/>
      <c r="AT128" s="435"/>
      <c r="AU128" s="435"/>
      <c r="AV128" s="435"/>
      <c r="AW128" s="435"/>
      <c r="AX128" s="435"/>
      <c r="AY128" s="435"/>
      <c r="AZ128" s="435"/>
      <c r="BA128" s="435"/>
      <c r="BB128" s="435"/>
      <c r="BC128" s="435"/>
      <c r="BD128" s="435"/>
      <c r="BE128" s="435"/>
      <c r="BF128" s="435"/>
      <c r="BG128" s="13"/>
      <c r="BK128" s="84">
        <v>2</v>
      </c>
      <c r="BL128" s="84">
        <v>2</v>
      </c>
      <c r="BM128" s="84">
        <v>1</v>
      </c>
      <c r="BN128" s="84">
        <v>1</v>
      </c>
      <c r="BO128" s="23"/>
      <c r="BP128" s="84">
        <v>2</v>
      </c>
      <c r="BQ128" s="84">
        <v>2</v>
      </c>
      <c r="BR128" s="84">
        <v>3</v>
      </c>
      <c r="BS128" s="84">
        <v>4</v>
      </c>
    </row>
    <row r="129" spans="1:71" ht="28.5" customHeight="1">
      <c r="A129" s="10"/>
      <c r="B129" s="11"/>
      <c r="C129" s="11"/>
      <c r="D129" s="11"/>
      <c r="E129" s="11"/>
      <c r="F129" s="11"/>
      <c r="G129" s="11"/>
      <c r="H129" s="11"/>
      <c r="I129" s="11"/>
      <c r="J129" s="11"/>
      <c r="K129" s="11"/>
      <c r="L129" s="11"/>
      <c r="M129" s="11"/>
      <c r="N129" s="11"/>
      <c r="O129" s="11"/>
      <c r="P129" s="11"/>
      <c r="Q129" s="11"/>
      <c r="R129" s="497" t="str">
        <f>IF($AK$12=1,Datos!P2,IF(OR($AK$12=2,$AK$12=3,$AK$12=4),Datos!Q2,IF($AK$12=5,Datos!R2,"")))</f>
        <v>Insignificante (1)</v>
      </c>
      <c r="S129" s="497"/>
      <c r="T129" s="497"/>
      <c r="U129" s="497"/>
      <c r="V129" s="497"/>
      <c r="W129" s="497"/>
      <c r="X129" s="11"/>
      <c r="Y129" s="11"/>
      <c r="Z129" s="527"/>
      <c r="AA129" s="511"/>
      <c r="AB129" s="522"/>
      <c r="AC129" s="523"/>
      <c r="AD129" s="515"/>
      <c r="AE129" s="516"/>
      <c r="AF129" s="505"/>
      <c r="AG129" s="506"/>
      <c r="AH129" s="509"/>
      <c r="AI129" s="510"/>
      <c r="AJ129" s="509"/>
      <c r="AK129" s="510"/>
      <c r="AL129" s="11"/>
      <c r="AM129" s="11"/>
      <c r="AN129" s="11"/>
      <c r="AO129" s="11"/>
      <c r="AP129" s="512"/>
      <c r="AQ129" s="512"/>
      <c r="AR129" s="512"/>
      <c r="AS129" s="512"/>
      <c r="AT129" s="512"/>
      <c r="AU129" s="512"/>
      <c r="AV129" s="512"/>
      <c r="AW129" s="512"/>
      <c r="AX129" s="512"/>
      <c r="AY129" s="512"/>
      <c r="AZ129" s="512"/>
      <c r="BA129" s="512"/>
      <c r="BB129" s="512"/>
      <c r="BC129" s="512"/>
      <c r="BD129" s="512"/>
      <c r="BE129" s="512"/>
      <c r="BF129" s="512"/>
      <c r="BG129" s="13"/>
      <c r="BK129" s="84">
        <v>3</v>
      </c>
      <c r="BL129" s="84">
        <v>3</v>
      </c>
      <c r="BM129" s="84">
        <v>2</v>
      </c>
      <c r="BN129" s="84">
        <v>1</v>
      </c>
      <c r="BO129" s="23"/>
      <c r="BP129" s="84">
        <v>3</v>
      </c>
      <c r="BQ129" s="84">
        <v>3</v>
      </c>
      <c r="BR129" s="84">
        <v>4</v>
      </c>
      <c r="BS129" s="84">
        <v>5</v>
      </c>
    </row>
    <row r="130" spans="1:71" ht="14.45" customHeight="1">
      <c r="A130" s="10"/>
      <c r="B130" s="11"/>
      <c r="C130" s="11"/>
      <c r="D130" s="11"/>
      <c r="E130" s="11"/>
      <c r="F130" s="11"/>
      <c r="G130" s="11"/>
      <c r="H130" s="11"/>
      <c r="I130" s="11"/>
      <c r="J130" s="11"/>
      <c r="K130" s="11"/>
      <c r="L130" s="11"/>
      <c r="M130" s="11"/>
      <c r="N130" s="11"/>
      <c r="O130" s="11"/>
      <c r="P130" s="11"/>
      <c r="Q130" s="11"/>
      <c r="R130" s="497" t="str">
        <f>IF($AK$12=1,Datos!P3,IF(OR($AK$12=2,$AK$12=3,$AK$12=4),Datos!Q3,IF($AK$12=5,Datos!R3,"")))</f>
        <v>Menor (2)</v>
      </c>
      <c r="S130" s="497"/>
      <c r="T130" s="497"/>
      <c r="U130" s="497"/>
      <c r="V130" s="497"/>
      <c r="W130" s="497"/>
      <c r="X130" s="11"/>
      <c r="Y130" s="11"/>
      <c r="Z130" s="527"/>
      <c r="AA130" s="511">
        <f>AA72</f>
        <v>4</v>
      </c>
      <c r="AB130" s="513" t="str">
        <f>IF(ISERROR(BL142=TRUE),"",IF(BL142="","",BL142))</f>
        <v/>
      </c>
      <c r="AC130" s="514"/>
      <c r="AD130" s="503" t="str">
        <f>IF(ISERROR(BM142=TRUE),"",IF(BM142="","",BM142))</f>
        <v/>
      </c>
      <c r="AE130" s="504"/>
      <c r="AF130" s="503" t="str">
        <f>IF(ISERROR(BN142=TRUE),"",IF(BN142="","",BN142))</f>
        <v/>
      </c>
      <c r="AG130" s="504"/>
      <c r="AH130" s="507" t="str">
        <f>IF(ISERROR(BO142=TRUE),"",IF(BO142="","",BO142))</f>
        <v/>
      </c>
      <c r="AI130" s="508"/>
      <c r="AJ130" s="507" t="str">
        <f>IF(ISERROR(BP142=TRUE),"",IF(BP142="","",BP142))</f>
        <v/>
      </c>
      <c r="AK130" s="508"/>
      <c r="AL130" s="11"/>
      <c r="AM130" s="11"/>
      <c r="AN130" s="11"/>
      <c r="AO130" s="11"/>
      <c r="AP130" s="512"/>
      <c r="AQ130" s="512"/>
      <c r="AR130" s="512"/>
      <c r="AS130" s="512"/>
      <c r="AT130" s="512"/>
      <c r="AU130" s="512"/>
      <c r="AV130" s="512"/>
      <c r="AW130" s="512"/>
      <c r="AX130" s="512"/>
      <c r="AY130" s="512"/>
      <c r="AZ130" s="512"/>
      <c r="BA130" s="512"/>
      <c r="BB130" s="512"/>
      <c r="BC130" s="512"/>
      <c r="BD130" s="512"/>
      <c r="BE130" s="512"/>
      <c r="BF130" s="512"/>
      <c r="BG130" s="13"/>
      <c r="BK130" s="84">
        <v>4</v>
      </c>
      <c r="BL130" s="84">
        <v>4</v>
      </c>
      <c r="BM130" s="84">
        <v>3</v>
      </c>
      <c r="BN130" s="84">
        <v>2</v>
      </c>
      <c r="BO130" s="23"/>
      <c r="BP130" s="84">
        <v>4</v>
      </c>
      <c r="BQ130" s="84">
        <v>4</v>
      </c>
      <c r="BR130" s="84">
        <v>5</v>
      </c>
      <c r="BS130" s="84">
        <v>5</v>
      </c>
    </row>
    <row r="131" spans="1:71" ht="28.5" customHeight="1">
      <c r="A131" s="10"/>
      <c r="B131" s="11"/>
      <c r="C131" s="11"/>
      <c r="D131" s="11"/>
      <c r="E131" s="85" t="str">
        <f>IF(AK12=Datos!$A$6,"Nueva escala de impacto-beneficio","Nueva escala de impacto")</f>
        <v>Nueva escala de impacto</v>
      </c>
      <c r="F131" s="85"/>
      <c r="G131" s="45"/>
      <c r="H131" s="45"/>
      <c r="I131" s="45"/>
      <c r="J131" s="45"/>
      <c r="K131" s="45"/>
      <c r="L131" s="45"/>
      <c r="M131" s="45"/>
      <c r="N131" s="45"/>
      <c r="O131" s="45"/>
      <c r="P131" s="45"/>
      <c r="Q131" s="11"/>
      <c r="R131" s="497" t="str">
        <f>IF($AK$12=1,Datos!P4,IF(OR($AK$12=2,$AK$12=3,$AK$12=4),Datos!Q4,IF($AK$12=5,Datos!R4,"")))</f>
        <v>Moderado (3)</v>
      </c>
      <c r="S131" s="497"/>
      <c r="T131" s="497"/>
      <c r="U131" s="497"/>
      <c r="V131" s="497"/>
      <c r="W131" s="497"/>
      <c r="X131" s="11"/>
      <c r="Y131" s="11"/>
      <c r="Z131" s="527"/>
      <c r="AA131" s="511"/>
      <c r="AB131" s="515"/>
      <c r="AC131" s="516"/>
      <c r="AD131" s="505"/>
      <c r="AE131" s="506"/>
      <c r="AF131" s="505"/>
      <c r="AG131" s="506"/>
      <c r="AH131" s="509"/>
      <c r="AI131" s="510"/>
      <c r="AJ131" s="509"/>
      <c r="AK131" s="510"/>
      <c r="AL131" s="11"/>
      <c r="AM131" s="11"/>
      <c r="AN131" s="11"/>
      <c r="AO131" s="11"/>
      <c r="AP131" s="512"/>
      <c r="AQ131" s="512"/>
      <c r="AR131" s="512"/>
      <c r="AS131" s="512"/>
      <c r="AT131" s="512"/>
      <c r="AU131" s="512"/>
      <c r="AV131" s="512"/>
      <c r="AW131" s="512"/>
      <c r="AX131" s="512"/>
      <c r="AY131" s="512"/>
      <c r="AZ131" s="512"/>
      <c r="BA131" s="512"/>
      <c r="BB131" s="512"/>
      <c r="BC131" s="512"/>
      <c r="BD131" s="512"/>
      <c r="BE131" s="512"/>
      <c r="BF131" s="512"/>
      <c r="BG131" s="13"/>
      <c r="BK131" s="84">
        <v>5</v>
      </c>
      <c r="BL131" s="84">
        <v>5</v>
      </c>
      <c r="BM131" s="84">
        <v>4</v>
      </c>
      <c r="BN131" s="84">
        <v>3</v>
      </c>
      <c r="BO131" s="23"/>
      <c r="BP131" s="84">
        <v>5</v>
      </c>
      <c r="BQ131" s="84">
        <v>5</v>
      </c>
      <c r="BR131" s="84">
        <v>5</v>
      </c>
      <c r="BS131" s="84">
        <v>5</v>
      </c>
    </row>
    <row r="132" spans="1:71" ht="14.45" customHeight="1">
      <c r="A132" s="10"/>
      <c r="B132" s="11"/>
      <c r="C132" s="11"/>
      <c r="D132" s="11"/>
      <c r="E132" s="11"/>
      <c r="F132" s="11"/>
      <c r="G132" s="11"/>
      <c r="H132" s="11"/>
      <c r="I132" s="11"/>
      <c r="J132" s="46"/>
      <c r="K132" s="47"/>
      <c r="L132" s="47"/>
      <c r="M132" s="47"/>
      <c r="N132" s="47"/>
      <c r="O132" s="47"/>
      <c r="P132" s="48"/>
      <c r="Q132" s="49"/>
      <c r="R132" s="497" t="str">
        <f>IF($AK$12=1,Datos!P5,IF(OR($AK$12=2,$AK$12=3,$AK$12=4),Datos!Q5,IF($AK$12=5,Datos!R5,"")))</f>
        <v>Mayor (4)</v>
      </c>
      <c r="S132" s="497"/>
      <c r="T132" s="497"/>
      <c r="U132" s="497"/>
      <c r="V132" s="497"/>
      <c r="W132" s="497"/>
      <c r="X132" s="11"/>
      <c r="Y132" s="11"/>
      <c r="Z132" s="527"/>
      <c r="AA132" s="511">
        <f>AA74</f>
        <v>5</v>
      </c>
      <c r="AB132" s="503" t="str">
        <f>IF(ISERROR(BL143=TRUE),"",IF(BL143="","",BL143))</f>
        <v/>
      </c>
      <c r="AC132" s="504"/>
      <c r="AD132" s="503" t="str">
        <f>IF(ISERROR(BM143=TRUE),"",IF(BM143="","",BM143))</f>
        <v/>
      </c>
      <c r="AE132" s="504"/>
      <c r="AF132" s="507" t="str">
        <f>IF(ISERROR(BN143=TRUE),"",IF(BN143="","",BN143))</f>
        <v/>
      </c>
      <c r="AG132" s="508"/>
      <c r="AH132" s="507" t="str">
        <f>IF(ISERROR(BO143=TRUE),"",IF(BO143="","",BO143))</f>
        <v/>
      </c>
      <c r="AI132" s="508"/>
      <c r="AJ132" s="507" t="str">
        <f>IF(ISERROR(BP143=TRUE),"",IF(BP143="","",BP143))</f>
        <v/>
      </c>
      <c r="AK132" s="508"/>
      <c r="AL132" s="11"/>
      <c r="AM132" s="11"/>
      <c r="AN132" s="11"/>
      <c r="AO132" s="11"/>
      <c r="AP132" s="512"/>
      <c r="AQ132" s="512"/>
      <c r="AR132" s="512"/>
      <c r="AS132" s="512"/>
      <c r="AT132" s="512"/>
      <c r="AU132" s="512"/>
      <c r="AV132" s="512"/>
      <c r="AW132" s="512"/>
      <c r="AX132" s="512"/>
      <c r="AY132" s="512"/>
      <c r="AZ132" s="512"/>
      <c r="BA132" s="512"/>
      <c r="BB132" s="512"/>
      <c r="BC132" s="512"/>
      <c r="BD132" s="512"/>
      <c r="BE132" s="512"/>
      <c r="BF132" s="512"/>
      <c r="BG132" s="13"/>
      <c r="BK132" s="6" t="s">
        <v>72</v>
      </c>
      <c r="BL132" s="74" t="e">
        <f>IF($AK$12="","",IF($AK$12&lt;&gt;Datos!A6,(INDEX($BK$125:$BN$131,MATCH($BT$61,$BK$125:$BK$131,0),MATCH($Z$116,$BK$126:$BN$126,0)))))</f>
        <v>#REF!</v>
      </c>
      <c r="BP132" s="6" t="s">
        <v>72</v>
      </c>
      <c r="BQ132" s="50" t="b">
        <f>IF($AK$12="","",IF($AK$12=Datos!A6,(INDEX(BP125:BS131,MATCH($BT$61,BP125:BP131,0),MATCH($Z$116,BP126:BS126,0)))))</f>
        <v>0</v>
      </c>
    </row>
    <row r="133" spans="1:71" ht="28.5" customHeight="1">
      <c r="A133" s="10"/>
      <c r="B133" s="11"/>
      <c r="C133" s="11"/>
      <c r="D133" s="11"/>
      <c r="E133" s="11"/>
      <c r="F133" s="11"/>
      <c r="G133" s="11"/>
      <c r="H133" s="11"/>
      <c r="I133" s="11"/>
      <c r="J133" s="496" t="e">
        <f>IF(J78="","",BU123)</f>
        <v>#REF!</v>
      </c>
      <c r="K133" s="496"/>
      <c r="L133" s="496"/>
      <c r="M133" s="496"/>
      <c r="N133" s="496"/>
      <c r="O133" s="496"/>
      <c r="P133" s="496"/>
      <c r="Q133" s="11"/>
      <c r="R133" s="497" t="str">
        <f>IF($AK$12=1,Datos!P6,IF(OR($AK$12=2,$AK$12=3,$AK$12=4),Datos!Q6,IF($AK$12=5,Datos!R6,"")))</f>
        <v>Catastrófico (5)</v>
      </c>
      <c r="S133" s="497"/>
      <c r="T133" s="497"/>
      <c r="U133" s="497"/>
      <c r="V133" s="497"/>
      <c r="W133" s="497"/>
      <c r="X133" s="11"/>
      <c r="Y133" s="11"/>
      <c r="Z133" s="528"/>
      <c r="AA133" s="511"/>
      <c r="AB133" s="505"/>
      <c r="AC133" s="506"/>
      <c r="AD133" s="505"/>
      <c r="AE133" s="506"/>
      <c r="AF133" s="509"/>
      <c r="AG133" s="510"/>
      <c r="AH133" s="509"/>
      <c r="AI133" s="510"/>
      <c r="AJ133" s="509"/>
      <c r="AK133" s="510"/>
      <c r="AL133" s="11"/>
      <c r="AM133" s="11"/>
      <c r="AN133" s="11"/>
      <c r="AO133" s="11"/>
      <c r="AP133" s="512"/>
      <c r="AQ133" s="512"/>
      <c r="AR133" s="512"/>
      <c r="AS133" s="512"/>
      <c r="AT133" s="512"/>
      <c r="AU133" s="512"/>
      <c r="AV133" s="512"/>
      <c r="AW133" s="512"/>
      <c r="AX133" s="512"/>
      <c r="AY133" s="512"/>
      <c r="AZ133" s="512"/>
      <c r="BA133" s="512"/>
      <c r="BB133" s="512"/>
      <c r="BC133" s="512"/>
      <c r="BD133" s="512"/>
      <c r="BE133" s="512"/>
      <c r="BF133" s="512"/>
      <c r="BG133" s="13"/>
      <c r="BK133" s="6" t="s">
        <v>71</v>
      </c>
      <c r="BL133" s="19" t="e">
        <f>IF($AK$12="","",IF($AK$12&lt;&gt;Datos!A6,(INDEX($BK$125:$BN$131,MATCH($BT$62,$BK$125:$BK$131,0),MATCH($AJ$116,$BK$126:$BN$126,0)))))</f>
        <v>#REF!</v>
      </c>
      <c r="BP133" s="6" t="s">
        <v>71</v>
      </c>
      <c r="BQ133" s="50" t="b">
        <f>IF($AK$12="","",IF($AK$12=Datos!A6,(INDEX(BP125:BS131,MATCH($BT$62,BP125:BP131,0),MATCH($AJ$116,BP126:BS126,0)))))</f>
        <v>0</v>
      </c>
    </row>
    <row r="134" spans="1:71" ht="15" customHeight="1">
      <c r="A134" s="10"/>
      <c r="B134" s="11"/>
      <c r="C134" s="11"/>
      <c r="D134" s="11"/>
      <c r="E134" s="11"/>
      <c r="F134" s="11"/>
      <c r="G134" s="11"/>
      <c r="H134" s="11"/>
      <c r="I134" s="11"/>
      <c r="J134" s="29"/>
      <c r="K134" s="30"/>
      <c r="L134" s="30"/>
      <c r="M134" s="30"/>
      <c r="N134" s="30"/>
      <c r="O134" s="30"/>
      <c r="P134" s="31"/>
      <c r="Q134" s="11"/>
      <c r="R134" s="11"/>
      <c r="S134" s="11"/>
      <c r="T134" s="11"/>
      <c r="U134" s="11"/>
      <c r="V134" s="11"/>
      <c r="W134" s="11"/>
      <c r="X134" s="11"/>
      <c r="Y134" s="11"/>
      <c r="Z134" s="33"/>
      <c r="AA134" s="11"/>
      <c r="AB134" s="11"/>
      <c r="AC134" s="11"/>
      <c r="AD134" s="11"/>
      <c r="AE134" s="11"/>
      <c r="AF134" s="11"/>
      <c r="AG134" s="11"/>
      <c r="AH134" s="11"/>
      <c r="AI134" s="11"/>
      <c r="AJ134" s="11"/>
      <c r="AK134" s="11"/>
      <c r="AL134" s="11"/>
      <c r="AM134" s="11"/>
      <c r="AN134" s="11"/>
      <c r="AO134" s="11"/>
      <c r="AP134" s="120"/>
      <c r="AQ134" s="120"/>
      <c r="AR134" s="120"/>
      <c r="AS134" s="120"/>
      <c r="AT134" s="120"/>
      <c r="AU134" s="120"/>
      <c r="AV134" s="120"/>
      <c r="AW134" s="120"/>
      <c r="AX134" s="120"/>
      <c r="AY134" s="120"/>
      <c r="AZ134" s="120"/>
      <c r="BA134" s="120"/>
      <c r="BB134" s="120"/>
      <c r="BC134" s="11"/>
      <c r="BD134" s="11"/>
      <c r="BE134" s="11"/>
      <c r="BF134" s="11"/>
      <c r="BG134" s="13"/>
    </row>
    <row r="135" spans="1:71" ht="15" hidden="1" customHeight="1">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20"/>
      <c r="AQ135" s="120"/>
      <c r="AR135" s="120"/>
      <c r="AS135" s="120"/>
      <c r="AT135" s="120"/>
      <c r="AU135" s="120"/>
      <c r="AV135" s="120"/>
      <c r="AW135" s="120"/>
      <c r="AX135" s="120"/>
      <c r="AY135" s="120"/>
      <c r="AZ135" s="120"/>
      <c r="BA135" s="120"/>
      <c r="BB135" s="120"/>
      <c r="BC135" s="11"/>
      <c r="BD135" s="11"/>
      <c r="BE135" s="11"/>
      <c r="BF135" s="11"/>
      <c r="BG135" s="13"/>
    </row>
    <row r="136" spans="1:71" ht="15" hidden="1" customHeight="1">
      <c r="A136" s="1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34"/>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3"/>
    </row>
    <row r="137" spans="1:71" ht="15" hidden="1" customHeight="1">
      <c r="A137" s="10"/>
      <c r="B137" s="11"/>
      <c r="C137" s="11"/>
      <c r="D137" s="11"/>
      <c r="E137" s="11"/>
      <c r="F137" s="11"/>
      <c r="G137" s="11"/>
      <c r="H137" s="11"/>
      <c r="I137" s="11"/>
      <c r="J137" s="46"/>
      <c r="K137" s="47"/>
      <c r="L137" s="47"/>
      <c r="M137" s="47"/>
      <c r="N137" s="47"/>
      <c r="O137" s="47"/>
      <c r="P137" s="48"/>
      <c r="Q137" s="11"/>
      <c r="R137" s="11"/>
      <c r="S137" s="11"/>
      <c r="T137" s="11"/>
      <c r="U137" s="11"/>
      <c r="V137" s="11"/>
      <c r="W137" s="11"/>
      <c r="X137" s="11"/>
      <c r="Y137" s="11"/>
      <c r="Z137" s="34"/>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3"/>
    </row>
    <row r="138" spans="1:71" ht="15" customHeight="1">
      <c r="A138" s="1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34"/>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3"/>
      <c r="BL138" s="6" t="s">
        <v>145</v>
      </c>
    </row>
    <row r="139" spans="1:71" ht="15" customHeight="1" thickBot="1">
      <c r="A139" s="35"/>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7"/>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8"/>
      <c r="BK139" s="6">
        <f>AA124</f>
        <v>1</v>
      </c>
      <c r="BL139" s="19" t="e">
        <f>IF(AK12="","",IF(AND(BK65=$BU$122,$BL$64=$BU$123),"X",""))</f>
        <v>#REF!</v>
      </c>
      <c r="BM139" s="19" t="e">
        <f>IF(AK12="","",IF(AND(BK65=$BU$122,$BM$64=$BU$123),"X",""))</f>
        <v>#REF!</v>
      </c>
      <c r="BN139" s="19" t="e">
        <f>IF(AK12="","",IF(AND(BK65=$BU$122,$BN$64=$BU$123),"X",""))</f>
        <v>#REF!</v>
      </c>
      <c r="BO139" s="19" t="e">
        <f>IF(AK12="","",IF(AND(BK65=$BU$122,$BO$64=$BU$123),"X",""))</f>
        <v>#REF!</v>
      </c>
      <c r="BP139" s="19" t="e">
        <f>IF(AK12="","",IF(AND(BK65=$BU$122,$BP$64=$BU$123),"X",""))</f>
        <v>#REF!</v>
      </c>
    </row>
    <row r="140" spans="1:71" ht="32.25" customHeight="1" thickBot="1">
      <c r="A140" s="498" t="str">
        <f>IF(AK12=Datos!$A$6,"TRATAMIENTO DE LA OPORTUNIDAD","TRATAMIENTO DEL RIESGO")</f>
        <v>TRATAMIENTO DEL RIESGO</v>
      </c>
      <c r="B140" s="499"/>
      <c r="C140" s="499"/>
      <c r="D140" s="499"/>
      <c r="E140" s="499"/>
      <c r="F140" s="499"/>
      <c r="G140" s="499"/>
      <c r="H140" s="499"/>
      <c r="I140" s="499"/>
      <c r="J140" s="500"/>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8"/>
      <c r="BG140" s="13"/>
      <c r="BK140" s="6">
        <f>AA126</f>
        <v>2</v>
      </c>
      <c r="BL140" s="19" t="e">
        <f>IF(AK12="","",IF(AND(BK66=$BU$122,$BL$64=$BU$123),"X",""))</f>
        <v>#REF!</v>
      </c>
      <c r="BM140" s="19" t="e">
        <f>IF(AK12="","",IF(AND(BK66=$BU$122,$BM$64=$BU$123),"X",""))</f>
        <v>#REF!</v>
      </c>
      <c r="BN140" s="19" t="e">
        <f>IF(AK12="","",IF(AND(BK66=$BU$122,$BN$64=$BU$123),"X",""))</f>
        <v>#REF!</v>
      </c>
      <c r="BO140" s="19" t="e">
        <f>IF(AK12="","",IF(AND(BK66=$BU$122,$BO$64=$BU$123),"X",""))</f>
        <v>#REF!</v>
      </c>
      <c r="BP140" s="19" t="e">
        <f>IF(AK12="","",IF(AND(BK66=$BU$122,$BP$64=$BU$123),"X",""))</f>
        <v>#REF!</v>
      </c>
    </row>
    <row r="141" spans="1:71" ht="14.45" customHeight="1">
      <c r="A141" s="51"/>
      <c r="B141" s="52"/>
      <c r="C141" s="52"/>
      <c r="D141" s="53"/>
      <c r="E141" s="53"/>
      <c r="F141" s="53"/>
      <c r="G141" s="53"/>
      <c r="H141" s="53"/>
      <c r="I141" s="53"/>
      <c r="J141" s="53"/>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3"/>
      <c r="BK141" s="6">
        <f>AA128</f>
        <v>3</v>
      </c>
      <c r="BL141" s="19" t="e">
        <f>IF(AK12="","",IF(AND(BK67=$BU$122,$BL$64=$BU$123),"X",""))</f>
        <v>#REF!</v>
      </c>
      <c r="BM141" s="19" t="e">
        <f>IF(AK12="","",IF(AND(BK67=$BU$122,$BM$64=$BU$123),"X",""))</f>
        <v>#REF!</v>
      </c>
      <c r="BN141" s="19" t="e">
        <f>IF(AK12="","",IF(AND(BK67=$BU$122,$BN$64=$BU$123),"X",""))</f>
        <v>#REF!</v>
      </c>
      <c r="BO141" s="19" t="e">
        <f>IF(AK12="","",IF(AND(BK67=$BU$122,$BO$64=$BU$123),"X",""))</f>
        <v>#REF!</v>
      </c>
      <c r="BP141" s="19" t="e">
        <f>IF(AK12="","",IF(AND(BK67=$BU$122,$BP$64=$BU$123),"X",""))</f>
        <v>#REF!</v>
      </c>
    </row>
    <row r="142" spans="1:71" ht="15.75" thickBot="1">
      <c r="A142" s="10"/>
      <c r="B142" s="11"/>
      <c r="C142" s="11"/>
      <c r="D142" s="26"/>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8"/>
      <c r="BG142" s="13"/>
      <c r="BK142" s="6">
        <f>AA130</f>
        <v>4</v>
      </c>
      <c r="BL142" s="19" t="e">
        <f>IF(AK12="","",IF(AND(BK68=$BU$122,$BL$64=$BU$123),"X",""))</f>
        <v>#REF!</v>
      </c>
      <c r="BM142" s="19" t="e">
        <f>IF(AK12="","",IF(AND(BK68=$BU$122,$BM$64=$BU$123),"X",""))</f>
        <v>#REF!</v>
      </c>
      <c r="BN142" s="19" t="e">
        <f>IF(AK12="","",IF(AND(BK68=$BU$122,$BN$64=$BU$123),"X",""))</f>
        <v>#REF!</v>
      </c>
      <c r="BO142" s="32" t="e">
        <f>IF(AK12="","",IF(AND(BK68=$BU$122,$BO$64=$BU$123),"X",""))</f>
        <v>#REF!</v>
      </c>
      <c r="BP142" s="19" t="e">
        <f>IF(AK12="","",IF(AND(BK68=$BU$122,$BP$64=$BU$123),"X",""))</f>
        <v>#REF!</v>
      </c>
    </row>
    <row r="143" spans="1:71" ht="15" customHeight="1">
      <c r="A143" s="10"/>
      <c r="B143" s="11"/>
      <c r="C143" s="11"/>
      <c r="D143" s="23"/>
      <c r="E143" s="11"/>
      <c r="F143" s="12"/>
      <c r="G143" s="491" t="str">
        <f>IF(AK12=Datos!$A$6,"Manejo de la oportunidad:","Manejo del riesgo:")</f>
        <v>Manejo del riesgo:</v>
      </c>
      <c r="H143" s="491"/>
      <c r="I143" s="491"/>
      <c r="J143" s="491"/>
      <c r="K143" s="491"/>
      <c r="L143" s="11"/>
      <c r="M143" s="11"/>
      <c r="N143" s="11"/>
      <c r="O143" s="11"/>
      <c r="P143" s="11"/>
      <c r="Q143" s="11"/>
      <c r="R143" s="11"/>
      <c r="S143" s="54"/>
      <c r="T143" s="55"/>
      <c r="U143" s="55"/>
      <c r="V143" s="55"/>
      <c r="W143" s="56"/>
      <c r="X143" s="11"/>
      <c r="Y143" s="11"/>
      <c r="Z143" s="11"/>
      <c r="AA143" s="11"/>
      <c r="AB143" s="11"/>
      <c r="AC143" s="11"/>
      <c r="AD143" s="11"/>
      <c r="AE143" s="11"/>
      <c r="AF143" s="11"/>
      <c r="AG143" s="11"/>
      <c r="AH143" s="11"/>
      <c r="AI143" s="11"/>
      <c r="AJ143" s="11"/>
      <c r="AK143" s="11"/>
      <c r="AL143" s="54"/>
      <c r="AM143" s="55"/>
      <c r="AN143" s="55"/>
      <c r="AO143" s="55"/>
      <c r="AP143" s="55"/>
      <c r="AQ143" s="55"/>
      <c r="AR143" s="56"/>
      <c r="AS143" s="11"/>
      <c r="AT143" s="11"/>
      <c r="AU143" s="11"/>
      <c r="AV143" s="11"/>
      <c r="AW143" s="11"/>
      <c r="AX143" s="11"/>
      <c r="AY143" s="11"/>
      <c r="AZ143" s="11"/>
      <c r="BA143" s="11"/>
      <c r="BB143" s="11"/>
      <c r="BC143" s="11"/>
      <c r="BD143" s="11"/>
      <c r="BE143" s="11"/>
      <c r="BF143" s="24"/>
      <c r="BG143" s="13"/>
      <c r="BK143" s="6">
        <f>AA132</f>
        <v>5</v>
      </c>
      <c r="BL143" s="19" t="e">
        <f>IF(AK12="","",IF(AND(BK69=$BU$122,$BL$64=$BU$123),"X",""))</f>
        <v>#REF!</v>
      </c>
      <c r="BM143" s="19" t="e">
        <f>IF(AK12="","",IF(AND(BK69=$BU$122,$BM$64=$BU$123),"X",""))</f>
        <v>#REF!</v>
      </c>
      <c r="BN143" s="19" t="e">
        <f>IF(AK12="","",IF(AND(BK69=$BU$122,$BN$64=$BU$123),"X",""))</f>
        <v>#REF!</v>
      </c>
      <c r="BO143" s="19" t="e">
        <f>IF(AK12="","",IF(AND(BK69=$BU$122,$BO$64=$BU$123),"X",""))</f>
        <v>#REF!</v>
      </c>
      <c r="BP143" s="19" t="e">
        <f>IF(AK12="","",IF(AND(BK69=$BU$122,$BP$64=$BU$123),"X",""))</f>
        <v>#REF!</v>
      </c>
    </row>
    <row r="144" spans="1:71" ht="21.95" customHeight="1">
      <c r="A144" s="10"/>
      <c r="B144" s="11"/>
      <c r="C144" s="11"/>
      <c r="D144" s="57"/>
      <c r="E144" s="12"/>
      <c r="F144" s="12"/>
      <c r="G144" s="491"/>
      <c r="H144" s="491"/>
      <c r="I144" s="491"/>
      <c r="J144" s="491"/>
      <c r="K144" s="491"/>
      <c r="L144" s="11"/>
      <c r="M144" s="11"/>
      <c r="N144" s="11"/>
      <c r="O144" s="11"/>
      <c r="P144" s="11"/>
      <c r="Q144" s="11"/>
      <c r="R144" s="11"/>
      <c r="S144" s="58"/>
      <c r="T144" s="501" t="s">
        <v>84</v>
      </c>
      <c r="U144" s="502"/>
      <c r="V144" s="490" t="str">
        <f>IF(AK12=Datos!$A$6,"Fortalecer","Reducir")</f>
        <v>Reducir</v>
      </c>
      <c r="W144" s="492"/>
      <c r="X144" s="11"/>
      <c r="Y144" s="11"/>
      <c r="Z144" s="11"/>
      <c r="AA144" s="11"/>
      <c r="AB144" s="11"/>
      <c r="AC144" s="11"/>
      <c r="AD144" s="11"/>
      <c r="AE144" s="11"/>
      <c r="AF144" s="11"/>
      <c r="AG144" s="11"/>
      <c r="AH144" s="11"/>
      <c r="AI144" s="11"/>
      <c r="AJ144" s="11"/>
      <c r="AK144" s="11"/>
      <c r="AL144" s="58"/>
      <c r="AM144" s="489"/>
      <c r="AN144" s="489"/>
      <c r="AO144" s="490" t="str">
        <f>IF(AK12=Datos!$A$6,"Aceptar","Aceptar")</f>
        <v>Aceptar</v>
      </c>
      <c r="AP144" s="491"/>
      <c r="AQ144" s="491"/>
      <c r="AR144" s="492"/>
      <c r="AS144" s="11"/>
      <c r="AT144" s="11"/>
      <c r="AU144" s="11"/>
      <c r="AV144" s="11"/>
      <c r="AW144" s="11"/>
      <c r="AX144" s="11"/>
      <c r="AY144" s="11"/>
      <c r="AZ144" s="11"/>
      <c r="BA144" s="11"/>
      <c r="BB144" s="11"/>
      <c r="BC144" s="11"/>
      <c r="BD144" s="11"/>
      <c r="BE144" s="11"/>
      <c r="BF144" s="24"/>
      <c r="BG144" s="13"/>
      <c r="BL144" s="6">
        <v>1</v>
      </c>
      <c r="BM144" s="6">
        <v>2</v>
      </c>
      <c r="BN144" s="6">
        <v>3</v>
      </c>
      <c r="BO144" s="6">
        <v>4</v>
      </c>
      <c r="BP144" s="6">
        <v>5</v>
      </c>
    </row>
    <row r="145" spans="1:59" ht="24" customHeight="1" thickBot="1">
      <c r="A145" s="10"/>
      <c r="B145" s="11"/>
      <c r="C145" s="11"/>
      <c r="D145" s="23"/>
      <c r="E145" s="12"/>
      <c r="F145" s="12"/>
      <c r="G145" s="491"/>
      <c r="H145" s="491"/>
      <c r="I145" s="491"/>
      <c r="J145" s="491"/>
      <c r="K145" s="491"/>
      <c r="L145" s="11"/>
      <c r="M145" s="11"/>
      <c r="N145" s="11"/>
      <c r="O145" s="11"/>
      <c r="P145" s="11"/>
      <c r="Q145" s="11"/>
      <c r="R145" s="11"/>
      <c r="S145" s="59"/>
      <c r="T145" s="60"/>
      <c r="U145" s="60"/>
      <c r="V145" s="60"/>
      <c r="W145" s="61"/>
      <c r="X145" s="11"/>
      <c r="Y145" s="11"/>
      <c r="Z145" s="11"/>
      <c r="AA145" s="11"/>
      <c r="AB145" s="11"/>
      <c r="AC145" s="11"/>
      <c r="AD145" s="11"/>
      <c r="AE145" s="11"/>
      <c r="AF145" s="11"/>
      <c r="AG145" s="11"/>
      <c r="AH145" s="11"/>
      <c r="AI145" s="11"/>
      <c r="AJ145" s="11"/>
      <c r="AK145" s="11"/>
      <c r="AL145" s="59"/>
      <c r="AM145" s="60"/>
      <c r="AN145" s="60"/>
      <c r="AO145" s="60"/>
      <c r="AP145" s="60"/>
      <c r="AQ145" s="60"/>
      <c r="AR145" s="61"/>
      <c r="AS145" s="11"/>
      <c r="AT145" s="11"/>
      <c r="AU145" s="11"/>
      <c r="AV145" s="11"/>
      <c r="AW145" s="11"/>
      <c r="AX145" s="11"/>
      <c r="AY145" s="11"/>
      <c r="AZ145" s="11"/>
      <c r="BA145" s="11"/>
      <c r="BB145" s="11"/>
      <c r="BC145" s="11"/>
      <c r="BD145" s="11"/>
      <c r="BE145" s="11"/>
      <c r="BF145" s="24"/>
      <c r="BG145" s="13"/>
    </row>
    <row r="146" spans="1:59" ht="15.75" customHeight="1">
      <c r="A146" s="10"/>
      <c r="B146" s="11"/>
      <c r="C146" s="11"/>
      <c r="D146" s="29"/>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1"/>
      <c r="BG146" s="13"/>
    </row>
    <row r="147" spans="1:59" ht="21.95" customHeight="1">
      <c r="A147" s="1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3"/>
    </row>
    <row r="148" spans="1:59" ht="90.6" customHeight="1">
      <c r="A148" s="10"/>
      <c r="B148" s="11"/>
      <c r="C148" s="11"/>
      <c r="D148" s="491" t="s">
        <v>294</v>
      </c>
      <c r="E148" s="491"/>
      <c r="F148" s="491"/>
      <c r="G148" s="491"/>
      <c r="H148" s="491"/>
      <c r="I148" s="491"/>
      <c r="J148" s="491"/>
      <c r="K148" s="11"/>
      <c r="L148" s="493" t="s">
        <v>295</v>
      </c>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c r="AN148" s="493"/>
      <c r="AO148" s="493"/>
      <c r="AP148" s="493"/>
      <c r="AQ148" s="493"/>
      <c r="AR148" s="493"/>
      <c r="AS148" s="493"/>
      <c r="AT148" s="493"/>
      <c r="AU148" s="493"/>
      <c r="AV148" s="493"/>
      <c r="AW148" s="493"/>
      <c r="AX148" s="493"/>
      <c r="AY148" s="493"/>
      <c r="AZ148" s="493"/>
      <c r="BA148" s="493"/>
      <c r="BB148" s="493"/>
      <c r="BC148" s="493"/>
      <c r="BD148" s="493"/>
      <c r="BE148" s="493"/>
      <c r="BF148" s="493"/>
      <c r="BG148" s="13"/>
    </row>
    <row r="149" spans="1:59" ht="29.45" customHeight="1">
      <c r="A149" s="10"/>
      <c r="B149" s="11"/>
      <c r="C149" s="11"/>
      <c r="D149" s="491"/>
      <c r="E149" s="491"/>
      <c r="F149" s="491"/>
      <c r="G149" s="491"/>
      <c r="H149" s="491"/>
      <c r="I149" s="491"/>
      <c r="J149" s="491"/>
      <c r="K149" s="11"/>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R149" s="493"/>
      <c r="AS149" s="493"/>
      <c r="AT149" s="493"/>
      <c r="AU149" s="493"/>
      <c r="AV149" s="493"/>
      <c r="AW149" s="493"/>
      <c r="AX149" s="493"/>
      <c r="AY149" s="493"/>
      <c r="AZ149" s="493"/>
      <c r="BA149" s="493"/>
      <c r="BB149" s="493"/>
      <c r="BC149" s="493"/>
      <c r="BD149" s="493"/>
      <c r="BE149" s="493"/>
      <c r="BF149" s="493"/>
      <c r="BG149" s="13"/>
    </row>
    <row r="150" spans="1:59" ht="15.95" customHeight="1">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3"/>
    </row>
    <row r="151" spans="1:59" ht="31.9" customHeight="1">
      <c r="A151" s="10"/>
      <c r="B151" s="11"/>
      <c r="C151" s="11"/>
      <c r="D151" s="460" t="s">
        <v>287</v>
      </c>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0"/>
      <c r="AA151" s="460"/>
      <c r="AB151" s="460"/>
      <c r="AC151" s="460"/>
      <c r="AD151" s="460"/>
      <c r="AE151" s="460"/>
      <c r="AF151" s="460"/>
      <c r="AG151" s="460"/>
      <c r="AH151" s="460"/>
      <c r="AI151" s="460"/>
      <c r="AJ151" s="460"/>
      <c r="AK151" s="460"/>
      <c r="AL151" s="460"/>
      <c r="AM151" s="460"/>
      <c r="AN151" s="460"/>
      <c r="AO151" s="460"/>
      <c r="AP151" s="460"/>
      <c r="AQ151" s="460"/>
      <c r="AR151" s="460"/>
      <c r="AS151" s="460"/>
      <c r="AT151" s="460"/>
      <c r="AU151" s="460"/>
      <c r="AV151" s="460"/>
      <c r="AW151" s="460"/>
      <c r="AX151" s="460"/>
      <c r="AY151" s="460"/>
      <c r="AZ151" s="460"/>
      <c r="BA151" s="460"/>
      <c r="BB151" s="460"/>
      <c r="BC151" s="460"/>
      <c r="BD151" s="460"/>
      <c r="BE151" s="460"/>
      <c r="BF151" s="460"/>
      <c r="BG151" s="461"/>
    </row>
    <row r="152" spans="1:59" ht="20.100000000000001" customHeight="1">
      <c r="A152" s="10"/>
      <c r="B152" s="11"/>
      <c r="C152" s="11"/>
      <c r="D152" s="494" t="s">
        <v>274</v>
      </c>
      <c r="E152" s="494"/>
      <c r="F152" s="494"/>
      <c r="G152" s="494"/>
      <c r="H152" s="494"/>
      <c r="I152" s="494"/>
      <c r="J152" s="494"/>
      <c r="K152" s="494"/>
      <c r="L152" s="494"/>
      <c r="M152" s="494"/>
      <c r="N152" s="494"/>
      <c r="O152" s="494"/>
      <c r="P152" s="494"/>
      <c r="Q152" s="494"/>
      <c r="R152" s="494"/>
      <c r="S152" s="494"/>
      <c r="T152" s="494"/>
      <c r="U152" s="494"/>
      <c r="V152" s="463" t="s">
        <v>283</v>
      </c>
      <c r="W152" s="463"/>
      <c r="X152" s="463"/>
      <c r="Y152" s="463"/>
      <c r="Z152" s="463"/>
      <c r="AA152" s="463"/>
      <c r="AB152" s="463"/>
      <c r="AC152" s="463"/>
      <c r="AD152" s="463"/>
      <c r="AE152" s="463"/>
      <c r="AF152" s="463"/>
      <c r="AG152" s="463"/>
      <c r="AH152" s="463"/>
      <c r="AI152" s="463"/>
      <c r="AJ152" s="463"/>
      <c r="AK152" s="463"/>
      <c r="AL152" s="463"/>
      <c r="AM152" s="463"/>
      <c r="AN152" s="463"/>
      <c r="AO152" s="463"/>
      <c r="AP152" s="463"/>
      <c r="AQ152" s="463"/>
      <c r="AR152" s="463"/>
      <c r="AS152" s="463"/>
      <c r="AT152" s="463"/>
      <c r="AU152" s="463"/>
      <c r="AV152" s="463"/>
      <c r="AW152" s="463"/>
      <c r="AX152" s="463"/>
      <c r="AY152" s="463"/>
      <c r="AZ152" s="463"/>
      <c r="BA152" s="463"/>
      <c r="BB152" s="463"/>
      <c r="BC152" s="463"/>
      <c r="BD152" s="463"/>
      <c r="BE152" s="463"/>
      <c r="BF152" s="463"/>
      <c r="BG152" s="464"/>
    </row>
    <row r="153" spans="1:59" ht="20.100000000000001" customHeight="1">
      <c r="A153" s="10"/>
      <c r="B153" s="11"/>
      <c r="C153" s="11"/>
      <c r="D153" s="495"/>
      <c r="E153" s="495"/>
      <c r="F153" s="495"/>
      <c r="G153" s="495"/>
      <c r="H153" s="495"/>
      <c r="I153" s="495"/>
      <c r="J153" s="495"/>
      <c r="K153" s="495"/>
      <c r="L153" s="495"/>
      <c r="M153" s="495"/>
      <c r="N153" s="495"/>
      <c r="O153" s="495"/>
      <c r="P153" s="495"/>
      <c r="Q153" s="495"/>
      <c r="R153" s="495"/>
      <c r="S153" s="495"/>
      <c r="T153" s="495"/>
      <c r="U153" s="495"/>
      <c r="V153" s="465" t="s">
        <v>133</v>
      </c>
      <c r="W153" s="465"/>
      <c r="X153" s="465"/>
      <c r="Y153" s="465"/>
      <c r="Z153" s="465"/>
      <c r="AA153" s="465"/>
      <c r="AB153" s="465"/>
      <c r="AC153" s="465"/>
      <c r="AD153" s="465"/>
      <c r="AE153" s="465"/>
      <c r="AF153" s="465"/>
      <c r="AG153" s="465"/>
      <c r="AH153" s="465" t="s">
        <v>286</v>
      </c>
      <c r="AI153" s="465"/>
      <c r="AJ153" s="465"/>
      <c r="AK153" s="465"/>
      <c r="AL153" s="465"/>
      <c r="AM153" s="465"/>
      <c r="AN153" s="465"/>
      <c r="AO153" s="465"/>
      <c r="AP153" s="465"/>
      <c r="AQ153" s="465" t="s">
        <v>87</v>
      </c>
      <c r="AR153" s="465"/>
      <c r="AS153" s="465"/>
      <c r="AT153" s="465"/>
      <c r="AU153" s="465"/>
      <c r="AV153" s="465"/>
      <c r="AW153" s="465"/>
      <c r="AX153" s="465"/>
      <c r="AY153" s="465"/>
      <c r="AZ153" s="465"/>
      <c r="BA153" s="465" t="s">
        <v>284</v>
      </c>
      <c r="BB153" s="465"/>
      <c r="BC153" s="465"/>
      <c r="BD153" s="465"/>
      <c r="BE153" s="465"/>
      <c r="BF153" s="465"/>
      <c r="BG153" s="122" t="s">
        <v>285</v>
      </c>
    </row>
    <row r="154" spans="1:59" ht="14.25" customHeight="1">
      <c r="A154" s="10"/>
      <c r="B154" s="11"/>
      <c r="C154" s="11"/>
      <c r="D154" s="486" t="s">
        <v>272</v>
      </c>
      <c r="E154" s="480" t="str">
        <f>IF(D86="","",IF(AT86&lt;&gt;Datos!$AO$2,D86,""))</f>
        <v/>
      </c>
      <c r="F154" s="481"/>
      <c r="G154" s="481"/>
      <c r="H154" s="481"/>
      <c r="I154" s="481"/>
      <c r="J154" s="481"/>
      <c r="K154" s="481"/>
      <c r="L154" s="481"/>
      <c r="M154" s="481"/>
      <c r="N154" s="481"/>
      <c r="O154" s="481"/>
      <c r="P154" s="481"/>
      <c r="Q154" s="481"/>
      <c r="R154" s="481"/>
      <c r="S154" s="481"/>
      <c r="T154" s="481"/>
      <c r="U154" s="482"/>
      <c r="V154" s="440"/>
      <c r="W154" s="440"/>
      <c r="X154" s="440"/>
      <c r="Y154" s="440"/>
      <c r="Z154" s="440"/>
      <c r="AA154" s="440"/>
      <c r="AB154" s="440"/>
      <c r="AC154" s="440"/>
      <c r="AD154" s="440"/>
      <c r="AE154" s="440"/>
      <c r="AF154" s="440"/>
      <c r="AG154" s="440"/>
      <c r="AH154" s="469"/>
      <c r="AI154" s="469"/>
      <c r="AJ154" s="469"/>
      <c r="AK154" s="469"/>
      <c r="AL154" s="469"/>
      <c r="AM154" s="469"/>
      <c r="AN154" s="469"/>
      <c r="AO154" s="469"/>
      <c r="AP154" s="470"/>
      <c r="AQ154" s="440"/>
      <c r="AR154" s="440"/>
      <c r="AS154" s="440"/>
      <c r="AT154" s="440"/>
      <c r="AU154" s="440"/>
      <c r="AV154" s="440"/>
      <c r="AW154" s="440"/>
      <c r="AX154" s="440"/>
      <c r="AY154" s="440"/>
      <c r="AZ154" s="440"/>
      <c r="BA154" s="483"/>
      <c r="BB154" s="484"/>
      <c r="BC154" s="484"/>
      <c r="BD154" s="484"/>
      <c r="BE154" s="484"/>
      <c r="BF154" s="485"/>
      <c r="BG154" s="172"/>
    </row>
    <row r="155" spans="1:59" ht="14.25" customHeight="1">
      <c r="A155" s="10"/>
      <c r="B155" s="11"/>
      <c r="C155" s="11"/>
      <c r="D155" s="487"/>
      <c r="E155" s="480" t="str">
        <f>IF(D87="","",IF(AT87&lt;&gt;Datos!$AO$2,D87,""))</f>
        <v/>
      </c>
      <c r="F155" s="481"/>
      <c r="G155" s="481"/>
      <c r="H155" s="481"/>
      <c r="I155" s="481"/>
      <c r="J155" s="481"/>
      <c r="K155" s="481"/>
      <c r="L155" s="481"/>
      <c r="M155" s="481"/>
      <c r="N155" s="481"/>
      <c r="O155" s="481"/>
      <c r="P155" s="481"/>
      <c r="Q155" s="481"/>
      <c r="R155" s="481"/>
      <c r="S155" s="481"/>
      <c r="T155" s="481"/>
      <c r="U155" s="482"/>
      <c r="V155" s="440"/>
      <c r="W155" s="440"/>
      <c r="X155" s="440"/>
      <c r="Y155" s="440"/>
      <c r="Z155" s="440"/>
      <c r="AA155" s="440"/>
      <c r="AB155" s="440"/>
      <c r="AC155" s="440"/>
      <c r="AD155" s="440"/>
      <c r="AE155" s="440"/>
      <c r="AF155" s="440"/>
      <c r="AG155" s="440"/>
      <c r="AH155" s="469"/>
      <c r="AI155" s="469"/>
      <c r="AJ155" s="469"/>
      <c r="AK155" s="469"/>
      <c r="AL155" s="469"/>
      <c r="AM155" s="469"/>
      <c r="AN155" s="469"/>
      <c r="AO155" s="469"/>
      <c r="AP155" s="470"/>
      <c r="AQ155" s="440"/>
      <c r="AR155" s="440"/>
      <c r="AS155" s="440"/>
      <c r="AT155" s="440"/>
      <c r="AU155" s="440"/>
      <c r="AV155" s="440"/>
      <c r="AW155" s="440"/>
      <c r="AX155" s="440"/>
      <c r="AY155" s="440"/>
      <c r="AZ155" s="440"/>
      <c r="BA155" s="483"/>
      <c r="BB155" s="484"/>
      <c r="BC155" s="484"/>
      <c r="BD155" s="484"/>
      <c r="BE155" s="484"/>
      <c r="BF155" s="485"/>
      <c r="BG155" s="172"/>
    </row>
    <row r="156" spans="1:59" ht="14.25" customHeight="1">
      <c r="A156" s="10"/>
      <c r="B156" s="11"/>
      <c r="C156" s="11"/>
      <c r="D156" s="487"/>
      <c r="E156" s="480" t="str">
        <f>IF(D88="","",IF(AT88&lt;&gt;Datos!$AO$2,D88,""))</f>
        <v/>
      </c>
      <c r="F156" s="481"/>
      <c r="G156" s="481"/>
      <c r="H156" s="481"/>
      <c r="I156" s="481"/>
      <c r="J156" s="481"/>
      <c r="K156" s="481"/>
      <c r="L156" s="481"/>
      <c r="M156" s="481"/>
      <c r="N156" s="481"/>
      <c r="O156" s="481"/>
      <c r="P156" s="481"/>
      <c r="Q156" s="481"/>
      <c r="R156" s="481"/>
      <c r="S156" s="481"/>
      <c r="T156" s="481"/>
      <c r="U156" s="482"/>
      <c r="V156" s="440"/>
      <c r="W156" s="440"/>
      <c r="X156" s="440"/>
      <c r="Y156" s="440"/>
      <c r="Z156" s="440"/>
      <c r="AA156" s="440"/>
      <c r="AB156" s="440"/>
      <c r="AC156" s="440"/>
      <c r="AD156" s="440"/>
      <c r="AE156" s="440"/>
      <c r="AF156" s="440"/>
      <c r="AG156" s="440"/>
      <c r="AH156" s="469"/>
      <c r="AI156" s="469"/>
      <c r="AJ156" s="469"/>
      <c r="AK156" s="469"/>
      <c r="AL156" s="469"/>
      <c r="AM156" s="469"/>
      <c r="AN156" s="469"/>
      <c r="AO156" s="469"/>
      <c r="AP156" s="470"/>
      <c r="AQ156" s="440"/>
      <c r="AR156" s="440"/>
      <c r="AS156" s="440"/>
      <c r="AT156" s="440"/>
      <c r="AU156" s="440"/>
      <c r="AV156" s="440"/>
      <c r="AW156" s="440"/>
      <c r="AX156" s="440"/>
      <c r="AY156" s="440"/>
      <c r="AZ156" s="440"/>
      <c r="BA156" s="483"/>
      <c r="BB156" s="484"/>
      <c r="BC156" s="484"/>
      <c r="BD156" s="484"/>
      <c r="BE156" s="484"/>
      <c r="BF156" s="485"/>
      <c r="BG156" s="172"/>
    </row>
    <row r="157" spans="1:59" ht="14.25" customHeight="1">
      <c r="A157" s="10"/>
      <c r="B157" s="11"/>
      <c r="C157" s="11"/>
      <c r="D157" s="487"/>
      <c r="E157" s="480" t="str">
        <f>IF(D89="","",IF(AT89&lt;&gt;Datos!$AO$2,D89,""))</f>
        <v/>
      </c>
      <c r="F157" s="481"/>
      <c r="G157" s="481"/>
      <c r="H157" s="481"/>
      <c r="I157" s="481"/>
      <c r="J157" s="481"/>
      <c r="K157" s="481"/>
      <c r="L157" s="481"/>
      <c r="M157" s="481"/>
      <c r="N157" s="481"/>
      <c r="O157" s="481"/>
      <c r="P157" s="481"/>
      <c r="Q157" s="481"/>
      <c r="R157" s="481"/>
      <c r="S157" s="481"/>
      <c r="T157" s="481"/>
      <c r="U157" s="482"/>
      <c r="V157" s="440"/>
      <c r="W157" s="440"/>
      <c r="X157" s="440"/>
      <c r="Y157" s="440"/>
      <c r="Z157" s="440"/>
      <c r="AA157" s="440"/>
      <c r="AB157" s="440"/>
      <c r="AC157" s="440"/>
      <c r="AD157" s="440"/>
      <c r="AE157" s="440"/>
      <c r="AF157" s="440"/>
      <c r="AG157" s="440"/>
      <c r="AH157" s="469"/>
      <c r="AI157" s="469"/>
      <c r="AJ157" s="469"/>
      <c r="AK157" s="469"/>
      <c r="AL157" s="469"/>
      <c r="AM157" s="469"/>
      <c r="AN157" s="469"/>
      <c r="AO157" s="469"/>
      <c r="AP157" s="470"/>
      <c r="AQ157" s="440"/>
      <c r="AR157" s="440"/>
      <c r="AS157" s="440"/>
      <c r="AT157" s="440"/>
      <c r="AU157" s="440"/>
      <c r="AV157" s="440"/>
      <c r="AW157" s="440"/>
      <c r="AX157" s="440"/>
      <c r="AY157" s="440"/>
      <c r="AZ157" s="440"/>
      <c r="BA157" s="483"/>
      <c r="BB157" s="484"/>
      <c r="BC157" s="484"/>
      <c r="BD157" s="484"/>
      <c r="BE157" s="484"/>
      <c r="BF157" s="485"/>
      <c r="BG157" s="172"/>
    </row>
    <row r="158" spans="1:59" ht="14.25" customHeight="1">
      <c r="A158" s="10"/>
      <c r="B158" s="11"/>
      <c r="C158" s="11"/>
      <c r="D158" s="487"/>
      <c r="E158" s="480" t="str">
        <f>IF(D90="","",IF(AT90&lt;&gt;Datos!$AO$2,D90,""))</f>
        <v/>
      </c>
      <c r="F158" s="481"/>
      <c r="G158" s="481"/>
      <c r="H158" s="481"/>
      <c r="I158" s="481"/>
      <c r="J158" s="481"/>
      <c r="K158" s="481"/>
      <c r="L158" s="481"/>
      <c r="M158" s="481"/>
      <c r="N158" s="481"/>
      <c r="O158" s="481"/>
      <c r="P158" s="481"/>
      <c r="Q158" s="481"/>
      <c r="R158" s="481"/>
      <c r="S158" s="481"/>
      <c r="T158" s="481"/>
      <c r="U158" s="482"/>
      <c r="V158" s="440"/>
      <c r="W158" s="440"/>
      <c r="X158" s="440"/>
      <c r="Y158" s="440"/>
      <c r="Z158" s="440"/>
      <c r="AA158" s="440"/>
      <c r="AB158" s="440"/>
      <c r="AC158" s="440"/>
      <c r="AD158" s="440"/>
      <c r="AE158" s="440"/>
      <c r="AF158" s="440"/>
      <c r="AG158" s="440"/>
      <c r="AH158" s="469"/>
      <c r="AI158" s="469"/>
      <c r="AJ158" s="469"/>
      <c r="AK158" s="469"/>
      <c r="AL158" s="469"/>
      <c r="AM158" s="469"/>
      <c r="AN158" s="469"/>
      <c r="AO158" s="469"/>
      <c r="AP158" s="470"/>
      <c r="AQ158" s="440"/>
      <c r="AR158" s="440"/>
      <c r="AS158" s="440"/>
      <c r="AT158" s="440"/>
      <c r="AU158" s="440"/>
      <c r="AV158" s="440"/>
      <c r="AW158" s="440"/>
      <c r="AX158" s="440"/>
      <c r="AY158" s="440"/>
      <c r="AZ158" s="440"/>
      <c r="BA158" s="483"/>
      <c r="BB158" s="484"/>
      <c r="BC158" s="484"/>
      <c r="BD158" s="484"/>
      <c r="BE158" s="484"/>
      <c r="BF158" s="485"/>
      <c r="BG158" s="172"/>
    </row>
    <row r="159" spans="1:59" ht="14.25" customHeight="1">
      <c r="A159" s="10"/>
      <c r="B159" s="11"/>
      <c r="C159" s="11"/>
      <c r="D159" s="487"/>
      <c r="E159" s="480" t="str">
        <f>IF(D91="","",IF(AT91&lt;&gt;Datos!$AO$2,D91,""))</f>
        <v/>
      </c>
      <c r="F159" s="481"/>
      <c r="G159" s="481"/>
      <c r="H159" s="481"/>
      <c r="I159" s="481"/>
      <c r="J159" s="481"/>
      <c r="K159" s="481"/>
      <c r="L159" s="481"/>
      <c r="M159" s="481"/>
      <c r="N159" s="481"/>
      <c r="O159" s="481"/>
      <c r="P159" s="481"/>
      <c r="Q159" s="481"/>
      <c r="R159" s="481"/>
      <c r="S159" s="481"/>
      <c r="T159" s="481"/>
      <c r="U159" s="482"/>
      <c r="V159" s="440"/>
      <c r="W159" s="440"/>
      <c r="X159" s="440"/>
      <c r="Y159" s="440"/>
      <c r="Z159" s="440"/>
      <c r="AA159" s="440"/>
      <c r="AB159" s="440"/>
      <c r="AC159" s="440"/>
      <c r="AD159" s="440"/>
      <c r="AE159" s="440"/>
      <c r="AF159" s="440"/>
      <c r="AG159" s="440"/>
      <c r="AH159" s="469"/>
      <c r="AI159" s="469"/>
      <c r="AJ159" s="469"/>
      <c r="AK159" s="469"/>
      <c r="AL159" s="469"/>
      <c r="AM159" s="469"/>
      <c r="AN159" s="469"/>
      <c r="AO159" s="469"/>
      <c r="AP159" s="470"/>
      <c r="AQ159" s="440"/>
      <c r="AR159" s="440"/>
      <c r="AS159" s="440"/>
      <c r="AT159" s="440"/>
      <c r="AU159" s="440"/>
      <c r="AV159" s="440"/>
      <c r="AW159" s="440"/>
      <c r="AX159" s="440"/>
      <c r="AY159" s="440"/>
      <c r="AZ159" s="440"/>
      <c r="BA159" s="483"/>
      <c r="BB159" s="484"/>
      <c r="BC159" s="484"/>
      <c r="BD159" s="484"/>
      <c r="BE159" s="484"/>
      <c r="BF159" s="485"/>
      <c r="BG159" s="172"/>
    </row>
    <row r="160" spans="1:59" ht="14.25" customHeight="1">
      <c r="A160" s="10"/>
      <c r="B160" s="11"/>
      <c r="C160" s="11"/>
      <c r="D160" s="486"/>
      <c r="E160" s="480" t="str">
        <f>IF(D92="","",IF(AT92&lt;&gt;Datos!$AO$2,D92,""))</f>
        <v/>
      </c>
      <c r="F160" s="481"/>
      <c r="G160" s="481"/>
      <c r="H160" s="481"/>
      <c r="I160" s="481"/>
      <c r="J160" s="481"/>
      <c r="K160" s="481"/>
      <c r="L160" s="481"/>
      <c r="M160" s="481"/>
      <c r="N160" s="481"/>
      <c r="O160" s="481"/>
      <c r="P160" s="481"/>
      <c r="Q160" s="481"/>
      <c r="R160" s="481"/>
      <c r="S160" s="481"/>
      <c r="T160" s="481"/>
      <c r="U160" s="482"/>
      <c r="V160" s="440"/>
      <c r="W160" s="440"/>
      <c r="X160" s="440"/>
      <c r="Y160" s="440"/>
      <c r="Z160" s="440"/>
      <c r="AA160" s="440"/>
      <c r="AB160" s="440"/>
      <c r="AC160" s="440"/>
      <c r="AD160" s="440"/>
      <c r="AE160" s="440"/>
      <c r="AF160" s="440"/>
      <c r="AG160" s="440"/>
      <c r="AH160" s="469"/>
      <c r="AI160" s="469"/>
      <c r="AJ160" s="469"/>
      <c r="AK160" s="469"/>
      <c r="AL160" s="469"/>
      <c r="AM160" s="469"/>
      <c r="AN160" s="469"/>
      <c r="AO160" s="469"/>
      <c r="AP160" s="470"/>
      <c r="AQ160" s="440"/>
      <c r="AR160" s="440"/>
      <c r="AS160" s="440"/>
      <c r="AT160" s="440"/>
      <c r="AU160" s="440"/>
      <c r="AV160" s="440"/>
      <c r="AW160" s="440"/>
      <c r="AX160" s="440"/>
      <c r="AY160" s="440"/>
      <c r="AZ160" s="440"/>
      <c r="BA160" s="483"/>
      <c r="BB160" s="484"/>
      <c r="BC160" s="484"/>
      <c r="BD160" s="484"/>
      <c r="BE160" s="484"/>
      <c r="BF160" s="485"/>
      <c r="BG160" s="172"/>
    </row>
    <row r="161" spans="1:63" ht="14.25" customHeight="1">
      <c r="A161" s="10"/>
      <c r="B161" s="11"/>
      <c r="C161" s="11"/>
      <c r="D161" s="486"/>
      <c r="E161" s="480" t="str">
        <f>IF(D93="","",IF(AT93&lt;&gt;Datos!$AO$2,D93,""))</f>
        <v/>
      </c>
      <c r="F161" s="481"/>
      <c r="G161" s="481"/>
      <c r="H161" s="481"/>
      <c r="I161" s="481"/>
      <c r="J161" s="481"/>
      <c r="K161" s="481"/>
      <c r="L161" s="481"/>
      <c r="M161" s="481"/>
      <c r="N161" s="481"/>
      <c r="O161" s="481"/>
      <c r="P161" s="481"/>
      <c r="Q161" s="481"/>
      <c r="R161" s="481"/>
      <c r="S161" s="481"/>
      <c r="T161" s="481"/>
      <c r="U161" s="482"/>
      <c r="V161" s="440"/>
      <c r="W161" s="440"/>
      <c r="X161" s="440"/>
      <c r="Y161" s="440"/>
      <c r="Z161" s="440"/>
      <c r="AA161" s="440"/>
      <c r="AB161" s="440"/>
      <c r="AC161" s="440"/>
      <c r="AD161" s="440"/>
      <c r="AE161" s="440"/>
      <c r="AF161" s="440"/>
      <c r="AG161" s="440"/>
      <c r="AH161" s="469"/>
      <c r="AI161" s="469"/>
      <c r="AJ161" s="469"/>
      <c r="AK161" s="469"/>
      <c r="AL161" s="469"/>
      <c r="AM161" s="469"/>
      <c r="AN161" s="469"/>
      <c r="AO161" s="469"/>
      <c r="AP161" s="470"/>
      <c r="AQ161" s="440"/>
      <c r="AR161" s="440"/>
      <c r="AS161" s="440"/>
      <c r="AT161" s="440"/>
      <c r="AU161" s="440"/>
      <c r="AV161" s="440"/>
      <c r="AW161" s="440"/>
      <c r="AX161" s="440"/>
      <c r="AY161" s="440"/>
      <c r="AZ161" s="440"/>
      <c r="BA161" s="483"/>
      <c r="BB161" s="484"/>
      <c r="BC161" s="484"/>
      <c r="BD161" s="484"/>
      <c r="BE161" s="484"/>
      <c r="BF161" s="485"/>
      <c r="BG161" s="172"/>
    </row>
    <row r="162" spans="1:63" ht="14.25" customHeight="1">
      <c r="A162" s="10"/>
      <c r="B162" s="11"/>
      <c r="C162" s="11"/>
      <c r="D162" s="486"/>
      <c r="E162" s="480" t="str">
        <f>IF(D94="","",IF(AT94&lt;&gt;Datos!$AO$2,D94,""))</f>
        <v/>
      </c>
      <c r="F162" s="481"/>
      <c r="G162" s="481"/>
      <c r="H162" s="481"/>
      <c r="I162" s="481"/>
      <c r="J162" s="481"/>
      <c r="K162" s="481"/>
      <c r="L162" s="481"/>
      <c r="M162" s="481"/>
      <c r="N162" s="481"/>
      <c r="O162" s="481"/>
      <c r="P162" s="481"/>
      <c r="Q162" s="481"/>
      <c r="R162" s="481"/>
      <c r="S162" s="481"/>
      <c r="T162" s="481"/>
      <c r="U162" s="482"/>
      <c r="V162" s="440"/>
      <c r="W162" s="440"/>
      <c r="X162" s="440"/>
      <c r="Y162" s="440"/>
      <c r="Z162" s="440"/>
      <c r="AA162" s="440"/>
      <c r="AB162" s="440"/>
      <c r="AC162" s="440"/>
      <c r="AD162" s="440"/>
      <c r="AE162" s="440"/>
      <c r="AF162" s="440"/>
      <c r="AG162" s="440"/>
      <c r="AH162" s="469"/>
      <c r="AI162" s="469"/>
      <c r="AJ162" s="469"/>
      <c r="AK162" s="469"/>
      <c r="AL162" s="469"/>
      <c r="AM162" s="469"/>
      <c r="AN162" s="469"/>
      <c r="AO162" s="469"/>
      <c r="AP162" s="470"/>
      <c r="AQ162" s="440"/>
      <c r="AR162" s="440"/>
      <c r="AS162" s="440"/>
      <c r="AT162" s="440"/>
      <c r="AU162" s="440"/>
      <c r="AV162" s="440"/>
      <c r="AW162" s="440"/>
      <c r="AX162" s="440"/>
      <c r="AY162" s="440"/>
      <c r="AZ162" s="440"/>
      <c r="BA162" s="483"/>
      <c r="BB162" s="484"/>
      <c r="BC162" s="484"/>
      <c r="BD162" s="484"/>
      <c r="BE162" s="484"/>
      <c r="BF162" s="485"/>
      <c r="BG162" s="172"/>
    </row>
    <row r="163" spans="1:63" ht="14.25" customHeight="1" thickBot="1">
      <c r="A163" s="10"/>
      <c r="B163" s="11"/>
      <c r="C163" s="11"/>
      <c r="D163" s="488"/>
      <c r="E163" s="474" t="str">
        <f>IF(D95="","",IF(AT95&lt;&gt;Datos!$AO$2,D95,""))</f>
        <v/>
      </c>
      <c r="F163" s="475"/>
      <c r="G163" s="475"/>
      <c r="H163" s="475"/>
      <c r="I163" s="475"/>
      <c r="J163" s="475"/>
      <c r="K163" s="475"/>
      <c r="L163" s="475"/>
      <c r="M163" s="475"/>
      <c r="N163" s="475"/>
      <c r="O163" s="475"/>
      <c r="P163" s="475"/>
      <c r="Q163" s="475"/>
      <c r="R163" s="475"/>
      <c r="S163" s="475"/>
      <c r="T163" s="475"/>
      <c r="U163" s="476"/>
      <c r="V163" s="446"/>
      <c r="W163" s="446"/>
      <c r="X163" s="446"/>
      <c r="Y163" s="446"/>
      <c r="Z163" s="446"/>
      <c r="AA163" s="446"/>
      <c r="AB163" s="446"/>
      <c r="AC163" s="446"/>
      <c r="AD163" s="446"/>
      <c r="AE163" s="446"/>
      <c r="AF163" s="446"/>
      <c r="AG163" s="446"/>
      <c r="AH163" s="444"/>
      <c r="AI163" s="444"/>
      <c r="AJ163" s="444"/>
      <c r="AK163" s="444"/>
      <c r="AL163" s="444"/>
      <c r="AM163" s="444"/>
      <c r="AN163" s="444"/>
      <c r="AO163" s="444"/>
      <c r="AP163" s="445"/>
      <c r="AQ163" s="446"/>
      <c r="AR163" s="446"/>
      <c r="AS163" s="446"/>
      <c r="AT163" s="446"/>
      <c r="AU163" s="446"/>
      <c r="AV163" s="446"/>
      <c r="AW163" s="446"/>
      <c r="AX163" s="446"/>
      <c r="AY163" s="446"/>
      <c r="AZ163" s="446"/>
      <c r="BA163" s="477"/>
      <c r="BB163" s="478"/>
      <c r="BC163" s="478"/>
      <c r="BD163" s="478"/>
      <c r="BE163" s="478"/>
      <c r="BF163" s="479"/>
      <c r="BG163" s="173"/>
    </row>
    <row r="164" spans="1:63" ht="14.25" customHeight="1" thickTop="1">
      <c r="A164" s="10"/>
      <c r="B164" s="11"/>
      <c r="C164" s="11"/>
      <c r="D164" s="441" t="s">
        <v>273</v>
      </c>
      <c r="E164" s="466" t="str">
        <f>IF(D101="","",IF(AT101&lt;&gt;Datos!$AO$2,D101,""))</f>
        <v/>
      </c>
      <c r="F164" s="467"/>
      <c r="G164" s="467"/>
      <c r="H164" s="467"/>
      <c r="I164" s="467"/>
      <c r="J164" s="467"/>
      <c r="K164" s="467"/>
      <c r="L164" s="467"/>
      <c r="M164" s="467"/>
      <c r="N164" s="467"/>
      <c r="O164" s="467"/>
      <c r="P164" s="467"/>
      <c r="Q164" s="467"/>
      <c r="R164" s="467"/>
      <c r="S164" s="467"/>
      <c r="T164" s="467"/>
      <c r="U164" s="468"/>
      <c r="V164" s="453"/>
      <c r="W164" s="453"/>
      <c r="X164" s="453"/>
      <c r="Y164" s="453"/>
      <c r="Z164" s="453"/>
      <c r="AA164" s="453"/>
      <c r="AB164" s="453"/>
      <c r="AC164" s="453"/>
      <c r="AD164" s="453"/>
      <c r="AE164" s="453"/>
      <c r="AF164" s="453"/>
      <c r="AG164" s="453"/>
      <c r="AH164" s="451"/>
      <c r="AI164" s="451"/>
      <c r="AJ164" s="451"/>
      <c r="AK164" s="451"/>
      <c r="AL164" s="451"/>
      <c r="AM164" s="451"/>
      <c r="AN164" s="451"/>
      <c r="AO164" s="451"/>
      <c r="AP164" s="452"/>
      <c r="AQ164" s="453"/>
      <c r="AR164" s="453"/>
      <c r="AS164" s="453"/>
      <c r="AT164" s="453"/>
      <c r="AU164" s="453"/>
      <c r="AV164" s="453"/>
      <c r="AW164" s="453"/>
      <c r="AX164" s="453"/>
      <c r="AY164" s="453"/>
      <c r="AZ164" s="453"/>
      <c r="BA164" s="454"/>
      <c r="BB164" s="455"/>
      <c r="BC164" s="455"/>
      <c r="BD164" s="455"/>
      <c r="BE164" s="455"/>
      <c r="BF164" s="456"/>
      <c r="BG164" s="174"/>
    </row>
    <row r="165" spans="1:63" ht="14.25" customHeight="1">
      <c r="A165" s="10"/>
      <c r="B165" s="11"/>
      <c r="C165" s="11"/>
      <c r="D165" s="441"/>
      <c r="E165" s="466" t="str">
        <f>IF(D102="","",IF(AT102&lt;&gt;Datos!$AO$2,D102,""))</f>
        <v/>
      </c>
      <c r="F165" s="467"/>
      <c r="G165" s="467"/>
      <c r="H165" s="467"/>
      <c r="I165" s="467"/>
      <c r="J165" s="467"/>
      <c r="K165" s="467"/>
      <c r="L165" s="467"/>
      <c r="M165" s="467"/>
      <c r="N165" s="467"/>
      <c r="O165" s="467"/>
      <c r="P165" s="467"/>
      <c r="Q165" s="467"/>
      <c r="R165" s="467"/>
      <c r="S165" s="467"/>
      <c r="T165" s="467"/>
      <c r="U165" s="468"/>
      <c r="V165" s="440"/>
      <c r="W165" s="440"/>
      <c r="X165" s="440"/>
      <c r="Y165" s="440"/>
      <c r="Z165" s="440"/>
      <c r="AA165" s="440"/>
      <c r="AB165" s="440"/>
      <c r="AC165" s="440"/>
      <c r="AD165" s="440"/>
      <c r="AE165" s="440"/>
      <c r="AF165" s="440"/>
      <c r="AG165" s="440"/>
      <c r="AH165" s="469"/>
      <c r="AI165" s="469"/>
      <c r="AJ165" s="469"/>
      <c r="AK165" s="469"/>
      <c r="AL165" s="469"/>
      <c r="AM165" s="469"/>
      <c r="AN165" s="469"/>
      <c r="AO165" s="469"/>
      <c r="AP165" s="470"/>
      <c r="AQ165" s="440"/>
      <c r="AR165" s="440"/>
      <c r="AS165" s="440"/>
      <c r="AT165" s="440"/>
      <c r="AU165" s="440"/>
      <c r="AV165" s="440"/>
      <c r="AW165" s="440"/>
      <c r="AX165" s="440"/>
      <c r="AY165" s="440"/>
      <c r="AZ165" s="440"/>
      <c r="BA165" s="471"/>
      <c r="BB165" s="472"/>
      <c r="BC165" s="472"/>
      <c r="BD165" s="472"/>
      <c r="BE165" s="472"/>
      <c r="BF165" s="473"/>
      <c r="BG165" s="172"/>
    </row>
    <row r="166" spans="1:63" ht="14.25" customHeight="1">
      <c r="A166" s="10"/>
      <c r="B166" s="11"/>
      <c r="C166" s="11"/>
      <c r="D166" s="441"/>
      <c r="E166" s="466" t="str">
        <f>IF(D103="","",IF(AT103&lt;&gt;Datos!$AO$2,D103,""))</f>
        <v/>
      </c>
      <c r="F166" s="467"/>
      <c r="G166" s="467"/>
      <c r="H166" s="467"/>
      <c r="I166" s="467"/>
      <c r="J166" s="467"/>
      <c r="K166" s="467"/>
      <c r="L166" s="467"/>
      <c r="M166" s="467"/>
      <c r="N166" s="467"/>
      <c r="O166" s="467"/>
      <c r="P166" s="467"/>
      <c r="Q166" s="467"/>
      <c r="R166" s="467"/>
      <c r="S166" s="467"/>
      <c r="T166" s="467"/>
      <c r="U166" s="468"/>
      <c r="V166" s="440"/>
      <c r="W166" s="440"/>
      <c r="X166" s="440"/>
      <c r="Y166" s="440"/>
      <c r="Z166" s="440"/>
      <c r="AA166" s="440"/>
      <c r="AB166" s="440"/>
      <c r="AC166" s="440"/>
      <c r="AD166" s="440"/>
      <c r="AE166" s="440"/>
      <c r="AF166" s="440"/>
      <c r="AG166" s="440"/>
      <c r="AH166" s="469"/>
      <c r="AI166" s="469"/>
      <c r="AJ166" s="469"/>
      <c r="AK166" s="469"/>
      <c r="AL166" s="469"/>
      <c r="AM166" s="469"/>
      <c r="AN166" s="469"/>
      <c r="AO166" s="469"/>
      <c r="AP166" s="470"/>
      <c r="AQ166" s="440"/>
      <c r="AR166" s="440"/>
      <c r="AS166" s="440"/>
      <c r="AT166" s="440"/>
      <c r="AU166" s="440"/>
      <c r="AV166" s="440"/>
      <c r="AW166" s="440"/>
      <c r="AX166" s="440"/>
      <c r="AY166" s="440"/>
      <c r="AZ166" s="440"/>
      <c r="BA166" s="471"/>
      <c r="BB166" s="472"/>
      <c r="BC166" s="472"/>
      <c r="BD166" s="472"/>
      <c r="BE166" s="472"/>
      <c r="BF166" s="473"/>
      <c r="BG166" s="172"/>
    </row>
    <row r="167" spans="1:63" ht="14.25" customHeight="1">
      <c r="A167" s="10"/>
      <c r="B167" s="11"/>
      <c r="C167" s="11"/>
      <c r="D167" s="441"/>
      <c r="E167" s="466" t="str">
        <f>IF(D104="","",IF(AT104&lt;&gt;Datos!$AO$2,D104,""))</f>
        <v/>
      </c>
      <c r="F167" s="467"/>
      <c r="G167" s="467"/>
      <c r="H167" s="467"/>
      <c r="I167" s="467"/>
      <c r="J167" s="467"/>
      <c r="K167" s="467"/>
      <c r="L167" s="467"/>
      <c r="M167" s="467"/>
      <c r="N167" s="467"/>
      <c r="O167" s="467"/>
      <c r="P167" s="467"/>
      <c r="Q167" s="467"/>
      <c r="R167" s="467"/>
      <c r="S167" s="467"/>
      <c r="T167" s="467"/>
      <c r="U167" s="468"/>
      <c r="V167" s="440"/>
      <c r="W167" s="440"/>
      <c r="X167" s="440"/>
      <c r="Y167" s="440"/>
      <c r="Z167" s="440"/>
      <c r="AA167" s="440"/>
      <c r="AB167" s="440"/>
      <c r="AC167" s="440"/>
      <c r="AD167" s="440"/>
      <c r="AE167" s="440"/>
      <c r="AF167" s="440"/>
      <c r="AG167" s="440"/>
      <c r="AH167" s="469"/>
      <c r="AI167" s="469"/>
      <c r="AJ167" s="469"/>
      <c r="AK167" s="469"/>
      <c r="AL167" s="469"/>
      <c r="AM167" s="469"/>
      <c r="AN167" s="469"/>
      <c r="AO167" s="469"/>
      <c r="AP167" s="470"/>
      <c r="AQ167" s="440"/>
      <c r="AR167" s="440"/>
      <c r="AS167" s="440"/>
      <c r="AT167" s="440"/>
      <c r="AU167" s="440"/>
      <c r="AV167" s="440"/>
      <c r="AW167" s="440"/>
      <c r="AX167" s="440"/>
      <c r="AY167" s="440"/>
      <c r="AZ167" s="440"/>
      <c r="BA167" s="471"/>
      <c r="BB167" s="472"/>
      <c r="BC167" s="472"/>
      <c r="BD167" s="472"/>
      <c r="BE167" s="472"/>
      <c r="BF167" s="473"/>
      <c r="BG167" s="172"/>
    </row>
    <row r="168" spans="1:63" ht="14.25" customHeight="1">
      <c r="A168" s="10"/>
      <c r="B168" s="11"/>
      <c r="C168" s="11"/>
      <c r="D168" s="441"/>
      <c r="E168" s="466" t="str">
        <f>IF(D105="","",IF(AT105&lt;&gt;Datos!$AO$2,D105,""))</f>
        <v/>
      </c>
      <c r="F168" s="467"/>
      <c r="G168" s="467"/>
      <c r="H168" s="467"/>
      <c r="I168" s="467"/>
      <c r="J168" s="467"/>
      <c r="K168" s="467"/>
      <c r="L168" s="467"/>
      <c r="M168" s="467"/>
      <c r="N168" s="467"/>
      <c r="O168" s="467"/>
      <c r="P168" s="467"/>
      <c r="Q168" s="467"/>
      <c r="R168" s="467"/>
      <c r="S168" s="467"/>
      <c r="T168" s="467"/>
      <c r="U168" s="468"/>
      <c r="V168" s="440"/>
      <c r="W168" s="440"/>
      <c r="X168" s="440"/>
      <c r="Y168" s="440"/>
      <c r="Z168" s="440"/>
      <c r="AA168" s="440"/>
      <c r="AB168" s="440"/>
      <c r="AC168" s="440"/>
      <c r="AD168" s="440"/>
      <c r="AE168" s="440"/>
      <c r="AF168" s="440"/>
      <c r="AG168" s="440"/>
      <c r="AH168" s="469"/>
      <c r="AI168" s="469"/>
      <c r="AJ168" s="469"/>
      <c r="AK168" s="469"/>
      <c r="AL168" s="469"/>
      <c r="AM168" s="469"/>
      <c r="AN168" s="469"/>
      <c r="AO168" s="469"/>
      <c r="AP168" s="470"/>
      <c r="AQ168" s="440"/>
      <c r="AR168" s="440"/>
      <c r="AS168" s="440"/>
      <c r="AT168" s="440"/>
      <c r="AU168" s="440"/>
      <c r="AV168" s="440"/>
      <c r="AW168" s="440"/>
      <c r="AX168" s="440"/>
      <c r="AY168" s="440"/>
      <c r="AZ168" s="440"/>
      <c r="BA168" s="471"/>
      <c r="BB168" s="472"/>
      <c r="BC168" s="472"/>
      <c r="BD168" s="472"/>
      <c r="BE168" s="472"/>
      <c r="BF168" s="473"/>
      <c r="BG168" s="172"/>
    </row>
    <row r="169" spans="1:63" ht="14.25" customHeight="1">
      <c r="A169" s="10"/>
      <c r="B169" s="11"/>
      <c r="C169" s="11"/>
      <c r="D169" s="441"/>
      <c r="E169" s="466" t="str">
        <f>IF(D106="","",IF(AT106&lt;&gt;Datos!$AO$2,D106,""))</f>
        <v/>
      </c>
      <c r="F169" s="467"/>
      <c r="G169" s="467"/>
      <c r="H169" s="467"/>
      <c r="I169" s="467"/>
      <c r="J169" s="467"/>
      <c r="K169" s="467"/>
      <c r="L169" s="467"/>
      <c r="M169" s="467"/>
      <c r="N169" s="467"/>
      <c r="O169" s="467"/>
      <c r="P169" s="467"/>
      <c r="Q169" s="467"/>
      <c r="R169" s="467"/>
      <c r="S169" s="467"/>
      <c r="T169" s="467"/>
      <c r="U169" s="468"/>
      <c r="V169" s="440"/>
      <c r="W169" s="440"/>
      <c r="X169" s="440"/>
      <c r="Y169" s="440"/>
      <c r="Z169" s="440"/>
      <c r="AA169" s="440"/>
      <c r="AB169" s="440"/>
      <c r="AC169" s="440"/>
      <c r="AD169" s="440"/>
      <c r="AE169" s="440"/>
      <c r="AF169" s="440"/>
      <c r="AG169" s="440"/>
      <c r="AH169" s="469"/>
      <c r="AI169" s="469"/>
      <c r="AJ169" s="469"/>
      <c r="AK169" s="469"/>
      <c r="AL169" s="469"/>
      <c r="AM169" s="469"/>
      <c r="AN169" s="469"/>
      <c r="AO169" s="469"/>
      <c r="AP169" s="470"/>
      <c r="AQ169" s="440"/>
      <c r="AR169" s="440"/>
      <c r="AS169" s="440"/>
      <c r="AT169" s="440"/>
      <c r="AU169" s="440"/>
      <c r="AV169" s="440"/>
      <c r="AW169" s="440"/>
      <c r="AX169" s="440"/>
      <c r="AY169" s="440"/>
      <c r="AZ169" s="440"/>
      <c r="BA169" s="471"/>
      <c r="BB169" s="472"/>
      <c r="BC169" s="472"/>
      <c r="BD169" s="472"/>
      <c r="BE169" s="472"/>
      <c r="BF169" s="473"/>
      <c r="BG169" s="172"/>
    </row>
    <row r="170" spans="1:63" ht="14.25" customHeight="1">
      <c r="A170" s="10"/>
      <c r="B170" s="11"/>
      <c r="C170" s="11"/>
      <c r="D170" s="441"/>
      <c r="E170" s="466" t="str">
        <f>IF(D107="","",IF(AT107&lt;&gt;Datos!$AO$2,D107,""))</f>
        <v/>
      </c>
      <c r="F170" s="467"/>
      <c r="G170" s="467"/>
      <c r="H170" s="467"/>
      <c r="I170" s="467"/>
      <c r="J170" s="467"/>
      <c r="K170" s="467"/>
      <c r="L170" s="467"/>
      <c r="M170" s="467"/>
      <c r="N170" s="467"/>
      <c r="O170" s="467"/>
      <c r="P170" s="467"/>
      <c r="Q170" s="467"/>
      <c r="R170" s="467"/>
      <c r="S170" s="467"/>
      <c r="T170" s="467"/>
      <c r="U170" s="468"/>
      <c r="V170" s="440"/>
      <c r="W170" s="440"/>
      <c r="X170" s="440"/>
      <c r="Y170" s="440"/>
      <c r="Z170" s="440"/>
      <c r="AA170" s="440"/>
      <c r="AB170" s="440"/>
      <c r="AC170" s="440"/>
      <c r="AD170" s="440"/>
      <c r="AE170" s="440"/>
      <c r="AF170" s="440"/>
      <c r="AG170" s="440"/>
      <c r="AH170" s="469"/>
      <c r="AI170" s="469"/>
      <c r="AJ170" s="469"/>
      <c r="AK170" s="469"/>
      <c r="AL170" s="469"/>
      <c r="AM170" s="469"/>
      <c r="AN170" s="469"/>
      <c r="AO170" s="469"/>
      <c r="AP170" s="470"/>
      <c r="AQ170" s="440"/>
      <c r="AR170" s="440"/>
      <c r="AS170" s="440"/>
      <c r="AT170" s="440"/>
      <c r="AU170" s="440"/>
      <c r="AV170" s="440"/>
      <c r="AW170" s="440"/>
      <c r="AX170" s="440"/>
      <c r="AY170" s="440"/>
      <c r="AZ170" s="440"/>
      <c r="BA170" s="471"/>
      <c r="BB170" s="472"/>
      <c r="BC170" s="472"/>
      <c r="BD170" s="472"/>
      <c r="BE170" s="472"/>
      <c r="BF170" s="473"/>
      <c r="BG170" s="172"/>
    </row>
    <row r="171" spans="1:63" ht="14.25" customHeight="1">
      <c r="A171" s="10"/>
      <c r="B171" s="11"/>
      <c r="C171" s="11"/>
      <c r="D171" s="441"/>
      <c r="E171" s="466" t="str">
        <f>IF(D108="","",IF(AT108&lt;&gt;Datos!$AO$2,D108,""))</f>
        <v/>
      </c>
      <c r="F171" s="467"/>
      <c r="G171" s="467"/>
      <c r="H171" s="467"/>
      <c r="I171" s="467"/>
      <c r="J171" s="467"/>
      <c r="K171" s="467"/>
      <c r="L171" s="467"/>
      <c r="M171" s="467"/>
      <c r="N171" s="467"/>
      <c r="O171" s="467"/>
      <c r="P171" s="467"/>
      <c r="Q171" s="467"/>
      <c r="R171" s="467"/>
      <c r="S171" s="467"/>
      <c r="T171" s="467"/>
      <c r="U171" s="468"/>
      <c r="V171" s="440"/>
      <c r="W171" s="440"/>
      <c r="X171" s="440"/>
      <c r="Y171" s="440"/>
      <c r="Z171" s="440"/>
      <c r="AA171" s="440"/>
      <c r="AB171" s="440"/>
      <c r="AC171" s="440"/>
      <c r="AD171" s="440"/>
      <c r="AE171" s="440"/>
      <c r="AF171" s="440"/>
      <c r="AG171" s="440"/>
      <c r="AH171" s="469"/>
      <c r="AI171" s="469"/>
      <c r="AJ171" s="469"/>
      <c r="AK171" s="469"/>
      <c r="AL171" s="469"/>
      <c r="AM171" s="469"/>
      <c r="AN171" s="469"/>
      <c r="AO171" s="469"/>
      <c r="AP171" s="470"/>
      <c r="AQ171" s="440"/>
      <c r="AR171" s="440"/>
      <c r="AS171" s="440"/>
      <c r="AT171" s="440"/>
      <c r="AU171" s="440"/>
      <c r="AV171" s="440"/>
      <c r="AW171" s="440"/>
      <c r="AX171" s="440"/>
      <c r="AY171" s="440"/>
      <c r="AZ171" s="440"/>
      <c r="BA171" s="471"/>
      <c r="BB171" s="472"/>
      <c r="BC171" s="472"/>
      <c r="BD171" s="472"/>
      <c r="BE171" s="472"/>
      <c r="BF171" s="473"/>
      <c r="BG171" s="172"/>
    </row>
    <row r="172" spans="1:63" ht="14.25" customHeight="1">
      <c r="A172" s="10"/>
      <c r="B172" s="11"/>
      <c r="C172" s="11"/>
      <c r="D172" s="442"/>
      <c r="E172" s="466" t="str">
        <f>IF(D109="","",IF(AT109&lt;&gt;Datos!$AO$2,D109,""))</f>
        <v/>
      </c>
      <c r="F172" s="467"/>
      <c r="G172" s="467"/>
      <c r="H172" s="467"/>
      <c r="I172" s="467"/>
      <c r="J172" s="467"/>
      <c r="K172" s="467"/>
      <c r="L172" s="467"/>
      <c r="M172" s="467"/>
      <c r="N172" s="467"/>
      <c r="O172" s="467"/>
      <c r="P172" s="467"/>
      <c r="Q172" s="467"/>
      <c r="R172" s="467"/>
      <c r="S172" s="467"/>
      <c r="T172" s="467"/>
      <c r="U172" s="468"/>
      <c r="V172" s="440"/>
      <c r="W172" s="440"/>
      <c r="X172" s="440"/>
      <c r="Y172" s="440"/>
      <c r="Z172" s="440"/>
      <c r="AA172" s="440"/>
      <c r="AB172" s="440"/>
      <c r="AC172" s="440"/>
      <c r="AD172" s="440"/>
      <c r="AE172" s="440"/>
      <c r="AF172" s="440"/>
      <c r="AG172" s="440"/>
      <c r="AH172" s="469"/>
      <c r="AI172" s="469"/>
      <c r="AJ172" s="469"/>
      <c r="AK172" s="469"/>
      <c r="AL172" s="469"/>
      <c r="AM172" s="469"/>
      <c r="AN172" s="469"/>
      <c r="AO172" s="469"/>
      <c r="AP172" s="470"/>
      <c r="AQ172" s="440"/>
      <c r="AR172" s="440"/>
      <c r="AS172" s="440"/>
      <c r="AT172" s="440"/>
      <c r="AU172" s="440"/>
      <c r="AV172" s="440"/>
      <c r="AW172" s="440"/>
      <c r="AX172" s="440"/>
      <c r="AY172" s="440"/>
      <c r="AZ172" s="440"/>
      <c r="BA172" s="471"/>
      <c r="BB172" s="472"/>
      <c r="BC172" s="472"/>
      <c r="BD172" s="472"/>
      <c r="BE172" s="472"/>
      <c r="BF172" s="473"/>
      <c r="BG172" s="172"/>
    </row>
    <row r="173" spans="1:63" ht="14.25" customHeight="1">
      <c r="A173" s="10"/>
      <c r="B173" s="11"/>
      <c r="C173" s="11"/>
      <c r="D173" s="442"/>
      <c r="E173" s="466" t="str">
        <f>IF(D110="","",IF(AT110&lt;&gt;Datos!$AO$2,D110,""))</f>
        <v/>
      </c>
      <c r="F173" s="467"/>
      <c r="G173" s="467"/>
      <c r="H173" s="467"/>
      <c r="I173" s="467"/>
      <c r="J173" s="467"/>
      <c r="K173" s="467"/>
      <c r="L173" s="467"/>
      <c r="M173" s="467"/>
      <c r="N173" s="467"/>
      <c r="O173" s="467"/>
      <c r="P173" s="467"/>
      <c r="Q173" s="467"/>
      <c r="R173" s="467"/>
      <c r="S173" s="467"/>
      <c r="T173" s="467"/>
      <c r="U173" s="468"/>
      <c r="V173" s="440"/>
      <c r="W173" s="440"/>
      <c r="X173" s="440"/>
      <c r="Y173" s="440"/>
      <c r="Z173" s="440"/>
      <c r="AA173" s="440"/>
      <c r="AB173" s="440"/>
      <c r="AC173" s="440"/>
      <c r="AD173" s="440"/>
      <c r="AE173" s="440"/>
      <c r="AF173" s="440"/>
      <c r="AG173" s="440"/>
      <c r="AH173" s="469"/>
      <c r="AI173" s="469"/>
      <c r="AJ173" s="469"/>
      <c r="AK173" s="469"/>
      <c r="AL173" s="469"/>
      <c r="AM173" s="469"/>
      <c r="AN173" s="469"/>
      <c r="AO173" s="469"/>
      <c r="AP173" s="470"/>
      <c r="AQ173" s="440"/>
      <c r="AR173" s="440"/>
      <c r="AS173" s="440"/>
      <c r="AT173" s="440"/>
      <c r="AU173" s="440"/>
      <c r="AV173" s="440"/>
      <c r="AW173" s="440"/>
      <c r="AX173" s="440"/>
      <c r="AY173" s="440"/>
      <c r="AZ173" s="440"/>
      <c r="BA173" s="471"/>
      <c r="BB173" s="472"/>
      <c r="BC173" s="472"/>
      <c r="BD173" s="472"/>
      <c r="BE173" s="472"/>
      <c r="BF173" s="473"/>
      <c r="BG173" s="172"/>
    </row>
    <row r="174" spans="1:63">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3"/>
    </row>
    <row r="175" spans="1:63" ht="15.75" customHeight="1">
      <c r="A175" s="10"/>
      <c r="B175" s="11"/>
      <c r="C175" s="1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1"/>
      <c r="BD175" s="11"/>
      <c r="BE175" s="11"/>
      <c r="BF175" s="11"/>
      <c r="BG175" s="13"/>
      <c r="BK175" s="6" t="s">
        <v>289</v>
      </c>
    </row>
    <row r="176" spans="1:63" ht="31.9" customHeight="1">
      <c r="A176" s="10"/>
      <c r="B176" s="11"/>
      <c r="C176" s="11"/>
      <c r="D176" s="460" t="s">
        <v>292</v>
      </c>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c r="AC176" s="460"/>
      <c r="AD176" s="460"/>
      <c r="AE176" s="460"/>
      <c r="AF176" s="460"/>
      <c r="AG176" s="460"/>
      <c r="AH176" s="460"/>
      <c r="AI176" s="460"/>
      <c r="AJ176" s="460"/>
      <c r="AK176" s="460"/>
      <c r="AL176" s="460"/>
      <c r="AM176" s="460"/>
      <c r="AN176" s="460"/>
      <c r="AO176" s="460"/>
      <c r="AP176" s="460"/>
      <c r="AQ176" s="460"/>
      <c r="AR176" s="460"/>
      <c r="AS176" s="460"/>
      <c r="AT176" s="460"/>
      <c r="AU176" s="460"/>
      <c r="AV176" s="460"/>
      <c r="AW176" s="460"/>
      <c r="AX176" s="460"/>
      <c r="AY176" s="460"/>
      <c r="AZ176" s="460"/>
      <c r="BA176" s="460"/>
      <c r="BB176" s="460"/>
      <c r="BC176" s="460"/>
      <c r="BD176" s="460"/>
      <c r="BE176" s="460"/>
      <c r="BF176" s="460"/>
      <c r="BG176" s="461"/>
      <c r="BK176" s="19" t="str">
        <f>IF(AT86=Datos!$AO$2,D86,"")</f>
        <v/>
      </c>
    </row>
    <row r="177" spans="1:63" ht="20.100000000000001" customHeight="1">
      <c r="A177" s="10"/>
      <c r="B177" s="11"/>
      <c r="C177" s="11"/>
      <c r="D177" s="462" t="s">
        <v>293</v>
      </c>
      <c r="E177" s="462"/>
      <c r="F177" s="462"/>
      <c r="G177" s="462"/>
      <c r="H177" s="462"/>
      <c r="I177" s="462"/>
      <c r="J177" s="462"/>
      <c r="K177" s="462"/>
      <c r="L177" s="462"/>
      <c r="M177" s="462"/>
      <c r="N177" s="462"/>
      <c r="O177" s="462"/>
      <c r="P177" s="462"/>
      <c r="Q177" s="462"/>
      <c r="R177" s="462"/>
      <c r="S177" s="462"/>
      <c r="T177" s="462"/>
      <c r="U177" s="462"/>
      <c r="V177" s="463" t="s">
        <v>283</v>
      </c>
      <c r="W177" s="463"/>
      <c r="X177" s="463"/>
      <c r="Y177" s="463"/>
      <c r="Z177" s="463"/>
      <c r="AA177" s="463"/>
      <c r="AB177" s="463"/>
      <c r="AC177" s="463"/>
      <c r="AD177" s="463"/>
      <c r="AE177" s="463"/>
      <c r="AF177" s="463"/>
      <c r="AG177" s="463"/>
      <c r="AH177" s="463"/>
      <c r="AI177" s="463"/>
      <c r="AJ177" s="463"/>
      <c r="AK177" s="463"/>
      <c r="AL177" s="463"/>
      <c r="AM177" s="463"/>
      <c r="AN177" s="463"/>
      <c r="AO177" s="463"/>
      <c r="AP177" s="463"/>
      <c r="AQ177" s="463"/>
      <c r="AR177" s="463"/>
      <c r="AS177" s="463"/>
      <c r="AT177" s="463"/>
      <c r="AU177" s="463"/>
      <c r="AV177" s="463"/>
      <c r="AW177" s="463"/>
      <c r="AX177" s="463"/>
      <c r="AY177" s="463"/>
      <c r="AZ177" s="463"/>
      <c r="BA177" s="463"/>
      <c r="BB177" s="463"/>
      <c r="BC177" s="463"/>
      <c r="BD177" s="463"/>
      <c r="BE177" s="463"/>
      <c r="BF177" s="463"/>
      <c r="BG177" s="464"/>
      <c r="BK177" s="19" t="str">
        <f>IF(AT87=Datos!$AO$2,D87,"")</f>
        <v/>
      </c>
    </row>
    <row r="178" spans="1:63" ht="25.15" customHeight="1">
      <c r="A178" s="10"/>
      <c r="B178" s="11"/>
      <c r="C178" s="11"/>
      <c r="D178" s="462"/>
      <c r="E178" s="462"/>
      <c r="F178" s="462"/>
      <c r="G178" s="462"/>
      <c r="H178" s="462"/>
      <c r="I178" s="462"/>
      <c r="J178" s="462"/>
      <c r="K178" s="462"/>
      <c r="L178" s="462"/>
      <c r="M178" s="462"/>
      <c r="N178" s="462"/>
      <c r="O178" s="462"/>
      <c r="P178" s="462"/>
      <c r="Q178" s="462"/>
      <c r="R178" s="462"/>
      <c r="S178" s="462"/>
      <c r="T178" s="462"/>
      <c r="U178" s="462"/>
      <c r="V178" s="465" t="s">
        <v>133</v>
      </c>
      <c r="W178" s="465"/>
      <c r="X178" s="465"/>
      <c r="Y178" s="465"/>
      <c r="Z178" s="465"/>
      <c r="AA178" s="465"/>
      <c r="AB178" s="465"/>
      <c r="AC178" s="465"/>
      <c r="AD178" s="465"/>
      <c r="AE178" s="465"/>
      <c r="AF178" s="465"/>
      <c r="AG178" s="465"/>
      <c r="AH178" s="465" t="s">
        <v>286</v>
      </c>
      <c r="AI178" s="465"/>
      <c r="AJ178" s="465"/>
      <c r="AK178" s="465"/>
      <c r="AL178" s="465"/>
      <c r="AM178" s="465"/>
      <c r="AN178" s="465"/>
      <c r="AO178" s="465"/>
      <c r="AP178" s="465"/>
      <c r="AQ178" s="465" t="s">
        <v>87</v>
      </c>
      <c r="AR178" s="465"/>
      <c r="AS178" s="465"/>
      <c r="AT178" s="465"/>
      <c r="AU178" s="465"/>
      <c r="AV178" s="465"/>
      <c r="AW178" s="465"/>
      <c r="AX178" s="465"/>
      <c r="AY178" s="465"/>
      <c r="AZ178" s="465"/>
      <c r="BA178" s="465" t="s">
        <v>284</v>
      </c>
      <c r="BB178" s="465"/>
      <c r="BC178" s="465"/>
      <c r="BD178" s="465"/>
      <c r="BE178" s="465"/>
      <c r="BF178" s="465"/>
      <c r="BG178" s="122" t="s">
        <v>285</v>
      </c>
      <c r="BK178" s="19" t="str">
        <f>IF(AT88=Datos!$AO$2,D88,"")</f>
        <v/>
      </c>
    </row>
    <row r="179" spans="1:63" ht="14.25" customHeight="1">
      <c r="A179" s="10"/>
      <c r="B179" s="11"/>
      <c r="C179" s="11"/>
      <c r="D179" s="457" t="s">
        <v>272</v>
      </c>
      <c r="E179" s="440"/>
      <c r="F179" s="440"/>
      <c r="G179" s="440"/>
      <c r="H179" s="440"/>
      <c r="I179" s="440"/>
      <c r="J179" s="440"/>
      <c r="K179" s="440"/>
      <c r="L179" s="440"/>
      <c r="M179" s="440"/>
      <c r="N179" s="440"/>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0"/>
      <c r="AL179" s="440"/>
      <c r="AM179" s="440"/>
      <c r="AN179" s="440"/>
      <c r="AO179" s="440"/>
      <c r="AP179" s="440"/>
      <c r="AQ179" s="440"/>
      <c r="AR179" s="440"/>
      <c r="AS179" s="440"/>
      <c r="AT179" s="440"/>
      <c r="AU179" s="440"/>
      <c r="AV179" s="440"/>
      <c r="AW179" s="440"/>
      <c r="AX179" s="440"/>
      <c r="AY179" s="440"/>
      <c r="AZ179" s="440"/>
      <c r="BA179" s="439"/>
      <c r="BB179" s="439"/>
      <c r="BC179" s="439"/>
      <c r="BD179" s="439"/>
      <c r="BE179" s="439"/>
      <c r="BF179" s="439"/>
      <c r="BG179" s="172"/>
      <c r="BK179" s="19" t="str">
        <f>IF(AT89=Datos!$AO$2,D89,"")</f>
        <v/>
      </c>
    </row>
    <row r="180" spans="1:63" ht="14.25" customHeight="1">
      <c r="A180" s="10"/>
      <c r="B180" s="11"/>
      <c r="C180" s="11"/>
      <c r="D180" s="458"/>
      <c r="E180" s="440" t="str">
        <f>IF(D116="","",IF(AT116&lt;&gt;Datos!$AO$2,D116,""))</f>
        <v/>
      </c>
      <c r="F180" s="440"/>
      <c r="G180" s="440"/>
      <c r="H180" s="440"/>
      <c r="I180" s="440"/>
      <c r="J180" s="440"/>
      <c r="K180" s="440"/>
      <c r="L180" s="440"/>
      <c r="M180" s="440"/>
      <c r="N180" s="440"/>
      <c r="O180" s="440"/>
      <c r="P180" s="440"/>
      <c r="Q180" s="440"/>
      <c r="R180" s="440"/>
      <c r="S180" s="440"/>
      <c r="T180" s="440"/>
      <c r="U180" s="440"/>
      <c r="V180" s="440"/>
      <c r="W180" s="440"/>
      <c r="X180" s="440"/>
      <c r="Y180" s="440"/>
      <c r="Z180" s="440"/>
      <c r="AA180" s="440"/>
      <c r="AB180" s="440"/>
      <c r="AC180" s="440"/>
      <c r="AD180" s="440"/>
      <c r="AE180" s="440"/>
      <c r="AF180" s="440"/>
      <c r="AG180" s="440"/>
      <c r="AH180" s="440"/>
      <c r="AI180" s="440"/>
      <c r="AJ180" s="440"/>
      <c r="AK180" s="440"/>
      <c r="AL180" s="440"/>
      <c r="AM180" s="440"/>
      <c r="AN180" s="440"/>
      <c r="AO180" s="440"/>
      <c r="AP180" s="440"/>
      <c r="AQ180" s="440"/>
      <c r="AR180" s="440"/>
      <c r="AS180" s="440"/>
      <c r="AT180" s="440"/>
      <c r="AU180" s="440"/>
      <c r="AV180" s="440"/>
      <c r="AW180" s="440"/>
      <c r="AX180" s="440"/>
      <c r="AY180" s="440"/>
      <c r="AZ180" s="440"/>
      <c r="BA180" s="439"/>
      <c r="BB180" s="439"/>
      <c r="BC180" s="439"/>
      <c r="BD180" s="439"/>
      <c r="BE180" s="439"/>
      <c r="BF180" s="439"/>
      <c r="BG180" s="172"/>
      <c r="BK180" s="19" t="str">
        <f>IF(AT90=Datos!$AO$2,D90,"")</f>
        <v/>
      </c>
    </row>
    <row r="181" spans="1:63" ht="14.25" customHeight="1">
      <c r="A181" s="10"/>
      <c r="B181" s="11"/>
      <c r="C181" s="11"/>
      <c r="D181" s="458"/>
      <c r="E181" s="440" t="str">
        <f>IF(D117="","",IF(AT117&lt;&gt;Datos!$AO$2,D117,""))</f>
        <v/>
      </c>
      <c r="F181" s="440"/>
      <c r="G181" s="440"/>
      <c r="H181" s="440"/>
      <c r="I181" s="440"/>
      <c r="J181" s="440"/>
      <c r="K181" s="440"/>
      <c r="L181" s="440"/>
      <c r="M181" s="440"/>
      <c r="N181" s="440"/>
      <c r="O181" s="440"/>
      <c r="P181" s="440"/>
      <c r="Q181" s="440"/>
      <c r="R181" s="440"/>
      <c r="S181" s="440"/>
      <c r="T181" s="440"/>
      <c r="U181" s="440"/>
      <c r="V181" s="440"/>
      <c r="W181" s="440"/>
      <c r="X181" s="440"/>
      <c r="Y181" s="440"/>
      <c r="Z181" s="440"/>
      <c r="AA181" s="440"/>
      <c r="AB181" s="440"/>
      <c r="AC181" s="440"/>
      <c r="AD181" s="440"/>
      <c r="AE181" s="440"/>
      <c r="AF181" s="440"/>
      <c r="AG181" s="440"/>
      <c r="AH181" s="440"/>
      <c r="AI181" s="440"/>
      <c r="AJ181" s="440"/>
      <c r="AK181" s="440"/>
      <c r="AL181" s="440"/>
      <c r="AM181" s="440"/>
      <c r="AN181" s="440"/>
      <c r="AO181" s="440"/>
      <c r="AP181" s="440"/>
      <c r="AQ181" s="440"/>
      <c r="AR181" s="440"/>
      <c r="AS181" s="440"/>
      <c r="AT181" s="440"/>
      <c r="AU181" s="440"/>
      <c r="AV181" s="440"/>
      <c r="AW181" s="440"/>
      <c r="AX181" s="440"/>
      <c r="AY181" s="440"/>
      <c r="AZ181" s="440"/>
      <c r="BA181" s="439"/>
      <c r="BB181" s="439"/>
      <c r="BC181" s="439"/>
      <c r="BD181" s="439"/>
      <c r="BE181" s="439"/>
      <c r="BF181" s="439"/>
      <c r="BG181" s="172"/>
      <c r="BK181" s="19" t="str">
        <f>IF(AT91=Datos!$AO$2,D91,"")</f>
        <v/>
      </c>
    </row>
    <row r="182" spans="1:63" ht="14.25" customHeight="1">
      <c r="A182" s="10"/>
      <c r="B182" s="11"/>
      <c r="C182" s="11"/>
      <c r="D182" s="458"/>
      <c r="E182" s="440" t="str">
        <f>IF(D118="","",IF(AT118&lt;&gt;Datos!$AO$2,D118,""))</f>
        <v/>
      </c>
      <c r="F182" s="440"/>
      <c r="G182" s="440"/>
      <c r="H182" s="440"/>
      <c r="I182" s="440"/>
      <c r="J182" s="440"/>
      <c r="K182" s="440"/>
      <c r="L182" s="440"/>
      <c r="M182" s="440"/>
      <c r="N182" s="440"/>
      <c r="O182" s="440"/>
      <c r="P182" s="440"/>
      <c r="Q182" s="440"/>
      <c r="R182" s="440"/>
      <c r="S182" s="440"/>
      <c r="T182" s="440"/>
      <c r="U182" s="440"/>
      <c r="V182" s="440"/>
      <c r="W182" s="440"/>
      <c r="X182" s="440"/>
      <c r="Y182" s="440"/>
      <c r="Z182" s="440"/>
      <c r="AA182" s="440"/>
      <c r="AB182" s="440"/>
      <c r="AC182" s="440"/>
      <c r="AD182" s="440"/>
      <c r="AE182" s="440"/>
      <c r="AF182" s="440"/>
      <c r="AG182" s="440"/>
      <c r="AH182" s="440"/>
      <c r="AI182" s="440"/>
      <c r="AJ182" s="440"/>
      <c r="AK182" s="440"/>
      <c r="AL182" s="440"/>
      <c r="AM182" s="440"/>
      <c r="AN182" s="440"/>
      <c r="AO182" s="440"/>
      <c r="AP182" s="440"/>
      <c r="AQ182" s="440"/>
      <c r="AR182" s="440"/>
      <c r="AS182" s="440"/>
      <c r="AT182" s="440"/>
      <c r="AU182" s="440"/>
      <c r="AV182" s="440"/>
      <c r="AW182" s="440"/>
      <c r="AX182" s="440"/>
      <c r="AY182" s="440"/>
      <c r="AZ182" s="440"/>
      <c r="BA182" s="439"/>
      <c r="BB182" s="439"/>
      <c r="BC182" s="439"/>
      <c r="BD182" s="439"/>
      <c r="BE182" s="439"/>
      <c r="BF182" s="439"/>
      <c r="BG182" s="172"/>
      <c r="BK182" s="19" t="str">
        <f>IF(AT92=Datos!$AO$2,D92,"")</f>
        <v/>
      </c>
    </row>
    <row r="183" spans="1:63" ht="14.25" customHeight="1">
      <c r="A183" s="10"/>
      <c r="B183" s="11"/>
      <c r="C183" s="11"/>
      <c r="D183" s="458"/>
      <c r="E183" s="440" t="str">
        <f>IF(D119="","",IF(AT119&lt;&gt;Datos!$AO$2,D119,""))</f>
        <v/>
      </c>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0"/>
      <c r="AY183" s="440"/>
      <c r="AZ183" s="440"/>
      <c r="BA183" s="439"/>
      <c r="BB183" s="439"/>
      <c r="BC183" s="439"/>
      <c r="BD183" s="439"/>
      <c r="BE183" s="439"/>
      <c r="BF183" s="439"/>
      <c r="BG183" s="172"/>
      <c r="BK183" s="19" t="str">
        <f>IF(AT93=Datos!$AO$2,D93,"")</f>
        <v/>
      </c>
    </row>
    <row r="184" spans="1:63" ht="14.25" customHeight="1">
      <c r="A184" s="10"/>
      <c r="B184" s="11"/>
      <c r="C184" s="11"/>
      <c r="D184" s="458"/>
      <c r="E184" s="440" t="str">
        <f>IF(D120="","",IF(AT120&lt;&gt;Datos!$AO$2,D120,""))</f>
        <v/>
      </c>
      <c r="F184" s="440"/>
      <c r="G184" s="440"/>
      <c r="H184" s="440"/>
      <c r="I184" s="440"/>
      <c r="J184" s="440"/>
      <c r="K184" s="440"/>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c r="AR184" s="440"/>
      <c r="AS184" s="440"/>
      <c r="AT184" s="440"/>
      <c r="AU184" s="440"/>
      <c r="AV184" s="440"/>
      <c r="AW184" s="440"/>
      <c r="AX184" s="440"/>
      <c r="AY184" s="440"/>
      <c r="AZ184" s="440"/>
      <c r="BA184" s="439"/>
      <c r="BB184" s="439"/>
      <c r="BC184" s="439"/>
      <c r="BD184" s="439"/>
      <c r="BE184" s="439"/>
      <c r="BF184" s="439"/>
      <c r="BG184" s="172"/>
      <c r="BK184" s="19" t="str">
        <f>IF(AT94=Datos!$AO$2,D94,"")</f>
        <v/>
      </c>
    </row>
    <row r="185" spans="1:63" ht="14.25" customHeight="1">
      <c r="A185" s="10"/>
      <c r="B185" s="11"/>
      <c r="C185" s="11"/>
      <c r="D185" s="458"/>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40"/>
      <c r="AJ185" s="440"/>
      <c r="AK185" s="440"/>
      <c r="AL185" s="440"/>
      <c r="AM185" s="440"/>
      <c r="AN185" s="440"/>
      <c r="AO185" s="440"/>
      <c r="AP185" s="440"/>
      <c r="AQ185" s="440"/>
      <c r="AR185" s="440"/>
      <c r="AS185" s="440"/>
      <c r="AT185" s="440"/>
      <c r="AU185" s="440"/>
      <c r="AV185" s="440"/>
      <c r="AW185" s="440"/>
      <c r="AX185" s="440"/>
      <c r="AY185" s="440"/>
      <c r="AZ185" s="440"/>
      <c r="BA185" s="439"/>
      <c r="BB185" s="439"/>
      <c r="BC185" s="439"/>
      <c r="BD185" s="439"/>
      <c r="BE185" s="439"/>
      <c r="BF185" s="439"/>
      <c r="BG185" s="172"/>
      <c r="BK185" s="19" t="str">
        <f>IF(AT95=Datos!$AO$2,D95,"")</f>
        <v/>
      </c>
    </row>
    <row r="186" spans="1:63" ht="14.25" customHeight="1">
      <c r="A186" s="10"/>
      <c r="B186" s="11"/>
      <c r="C186" s="11"/>
      <c r="D186" s="458"/>
      <c r="E186" s="440" t="str">
        <f>IF(D122="","",IF(AT122&lt;&gt;Datos!$AO$2,D122,""))</f>
        <v/>
      </c>
      <c r="F186" s="440"/>
      <c r="G186" s="440"/>
      <c r="H186" s="440"/>
      <c r="I186" s="440"/>
      <c r="J186" s="440"/>
      <c r="K186" s="440"/>
      <c r="L186" s="440"/>
      <c r="M186" s="440"/>
      <c r="N186" s="440"/>
      <c r="O186" s="440"/>
      <c r="P186" s="440"/>
      <c r="Q186" s="440"/>
      <c r="R186" s="440"/>
      <c r="S186" s="440"/>
      <c r="T186" s="440"/>
      <c r="U186" s="440"/>
      <c r="V186" s="440"/>
      <c r="W186" s="440"/>
      <c r="X186" s="440"/>
      <c r="Y186" s="440"/>
      <c r="Z186" s="440"/>
      <c r="AA186" s="440"/>
      <c r="AB186" s="440"/>
      <c r="AC186" s="440"/>
      <c r="AD186" s="440"/>
      <c r="AE186" s="440"/>
      <c r="AF186" s="440"/>
      <c r="AG186" s="440"/>
      <c r="AH186" s="440"/>
      <c r="AI186" s="440"/>
      <c r="AJ186" s="440"/>
      <c r="AK186" s="440"/>
      <c r="AL186" s="440"/>
      <c r="AM186" s="440"/>
      <c r="AN186" s="440"/>
      <c r="AO186" s="440"/>
      <c r="AP186" s="440"/>
      <c r="AQ186" s="440"/>
      <c r="AR186" s="440"/>
      <c r="AS186" s="440"/>
      <c r="AT186" s="440"/>
      <c r="AU186" s="440"/>
      <c r="AV186" s="440"/>
      <c r="AW186" s="440"/>
      <c r="AX186" s="440"/>
      <c r="AY186" s="440"/>
      <c r="AZ186" s="440"/>
      <c r="BA186" s="439"/>
      <c r="BB186" s="439"/>
      <c r="BC186" s="439"/>
      <c r="BD186" s="439"/>
      <c r="BE186" s="439"/>
      <c r="BF186" s="439"/>
      <c r="BG186" s="172"/>
      <c r="BK186" s="19" t="s">
        <v>288</v>
      </c>
    </row>
    <row r="187" spans="1:63" ht="14.25" customHeight="1">
      <c r="A187" s="10"/>
      <c r="B187" s="11"/>
      <c r="C187" s="11"/>
      <c r="D187" s="458"/>
      <c r="E187" s="440" t="str">
        <f>IF(D123="","",IF(AT123&lt;&gt;Datos!$AO$2,D123,""))</f>
        <v/>
      </c>
      <c r="F187" s="440"/>
      <c r="G187" s="440"/>
      <c r="H187" s="440"/>
      <c r="I187" s="440"/>
      <c r="J187" s="440"/>
      <c r="K187" s="440"/>
      <c r="L187" s="440"/>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0"/>
      <c r="AY187" s="440"/>
      <c r="AZ187" s="440"/>
      <c r="BA187" s="439"/>
      <c r="BB187" s="439"/>
      <c r="BC187" s="439"/>
      <c r="BD187" s="439"/>
      <c r="BE187" s="439"/>
      <c r="BF187" s="439"/>
      <c r="BG187" s="172"/>
      <c r="BK187" s="6" t="s">
        <v>290</v>
      </c>
    </row>
    <row r="188" spans="1:63" ht="14.25" customHeight="1" thickBot="1">
      <c r="A188" s="10"/>
      <c r="B188" s="11"/>
      <c r="C188" s="11"/>
      <c r="D188" s="459"/>
      <c r="E188" s="443"/>
      <c r="F188" s="444"/>
      <c r="G188" s="444"/>
      <c r="H188" s="444"/>
      <c r="I188" s="444"/>
      <c r="J188" s="444"/>
      <c r="K188" s="444"/>
      <c r="L188" s="444"/>
      <c r="M188" s="444"/>
      <c r="N188" s="444"/>
      <c r="O188" s="444"/>
      <c r="P188" s="444"/>
      <c r="Q188" s="444"/>
      <c r="R188" s="444"/>
      <c r="S188" s="444"/>
      <c r="T188" s="444"/>
      <c r="U188" s="445"/>
      <c r="V188" s="446"/>
      <c r="W188" s="446"/>
      <c r="X188" s="446"/>
      <c r="Y188" s="446"/>
      <c r="Z188" s="446"/>
      <c r="AA188" s="446"/>
      <c r="AB188" s="446"/>
      <c r="AC188" s="446"/>
      <c r="AD188" s="446"/>
      <c r="AE188" s="446"/>
      <c r="AF188" s="446"/>
      <c r="AG188" s="446"/>
      <c r="AH188" s="444"/>
      <c r="AI188" s="444"/>
      <c r="AJ188" s="444"/>
      <c r="AK188" s="444"/>
      <c r="AL188" s="444"/>
      <c r="AM188" s="444"/>
      <c r="AN188" s="444"/>
      <c r="AO188" s="444"/>
      <c r="AP188" s="445"/>
      <c r="AQ188" s="446"/>
      <c r="AR188" s="446"/>
      <c r="AS188" s="446"/>
      <c r="AT188" s="446"/>
      <c r="AU188" s="446"/>
      <c r="AV188" s="446"/>
      <c r="AW188" s="446"/>
      <c r="AX188" s="446"/>
      <c r="AY188" s="446"/>
      <c r="AZ188" s="446"/>
      <c r="BA188" s="447"/>
      <c r="BB188" s="448"/>
      <c r="BC188" s="448"/>
      <c r="BD188" s="448"/>
      <c r="BE188" s="448"/>
      <c r="BF188" s="449"/>
      <c r="BG188" s="173"/>
      <c r="BK188" s="19" t="str">
        <f>IF(AT101=Datos!$AO$2,D101,"")</f>
        <v/>
      </c>
    </row>
    <row r="189" spans="1:63" ht="14.25" customHeight="1" thickTop="1">
      <c r="A189" s="10"/>
      <c r="B189" s="11"/>
      <c r="C189" s="11"/>
      <c r="D189" s="441" t="s">
        <v>273</v>
      </c>
      <c r="E189" s="450" t="str">
        <f>IF(D130="","",IF(AT130&lt;&gt;Datos!$AO$2,D130,""))</f>
        <v/>
      </c>
      <c r="F189" s="451"/>
      <c r="G189" s="451"/>
      <c r="H189" s="451"/>
      <c r="I189" s="451"/>
      <c r="J189" s="451"/>
      <c r="K189" s="451"/>
      <c r="L189" s="451"/>
      <c r="M189" s="451"/>
      <c r="N189" s="451"/>
      <c r="O189" s="451"/>
      <c r="P189" s="451"/>
      <c r="Q189" s="451"/>
      <c r="R189" s="451"/>
      <c r="S189" s="451"/>
      <c r="T189" s="451"/>
      <c r="U189" s="452"/>
      <c r="V189" s="453"/>
      <c r="W189" s="453"/>
      <c r="X189" s="453"/>
      <c r="Y189" s="453"/>
      <c r="Z189" s="453"/>
      <c r="AA189" s="453"/>
      <c r="AB189" s="453"/>
      <c r="AC189" s="453"/>
      <c r="AD189" s="453"/>
      <c r="AE189" s="453"/>
      <c r="AF189" s="453"/>
      <c r="AG189" s="453"/>
      <c r="AH189" s="451"/>
      <c r="AI189" s="451"/>
      <c r="AJ189" s="451"/>
      <c r="AK189" s="451"/>
      <c r="AL189" s="451"/>
      <c r="AM189" s="451"/>
      <c r="AN189" s="451"/>
      <c r="AO189" s="451"/>
      <c r="AP189" s="452"/>
      <c r="AQ189" s="453"/>
      <c r="AR189" s="453"/>
      <c r="AS189" s="453"/>
      <c r="AT189" s="453"/>
      <c r="AU189" s="453"/>
      <c r="AV189" s="453"/>
      <c r="AW189" s="453"/>
      <c r="AX189" s="453"/>
      <c r="AY189" s="453"/>
      <c r="AZ189" s="453"/>
      <c r="BA189" s="454"/>
      <c r="BB189" s="455"/>
      <c r="BC189" s="455"/>
      <c r="BD189" s="455"/>
      <c r="BE189" s="455"/>
      <c r="BF189" s="456"/>
      <c r="BG189" s="174"/>
      <c r="BK189" s="19" t="str">
        <f>IF(AT102=Datos!$AO$2,D102,"")</f>
        <v/>
      </c>
    </row>
    <row r="190" spans="1:63" ht="14.25" customHeight="1">
      <c r="A190" s="10"/>
      <c r="B190" s="11"/>
      <c r="C190" s="11"/>
      <c r="D190" s="441"/>
      <c r="E190" s="440" t="str">
        <f>IF(D131="","",IF(AT131&lt;&gt;Datos!$AO$2,D131,""))</f>
        <v/>
      </c>
      <c r="F190" s="440"/>
      <c r="G190" s="440"/>
      <c r="H190" s="440"/>
      <c r="I190" s="440"/>
      <c r="J190" s="440"/>
      <c r="K190" s="440"/>
      <c r="L190" s="440"/>
      <c r="M190" s="440"/>
      <c r="N190" s="440"/>
      <c r="O190" s="440"/>
      <c r="P190" s="440"/>
      <c r="Q190" s="440"/>
      <c r="R190" s="440"/>
      <c r="S190" s="440"/>
      <c r="T190" s="440"/>
      <c r="U190" s="440"/>
      <c r="V190" s="440"/>
      <c r="W190" s="440"/>
      <c r="X190" s="440"/>
      <c r="Y190" s="440"/>
      <c r="Z190" s="440"/>
      <c r="AA190" s="440"/>
      <c r="AB190" s="440"/>
      <c r="AC190" s="440"/>
      <c r="AD190" s="440"/>
      <c r="AE190" s="440"/>
      <c r="AF190" s="440"/>
      <c r="AG190" s="440"/>
      <c r="AH190" s="440"/>
      <c r="AI190" s="440"/>
      <c r="AJ190" s="440"/>
      <c r="AK190" s="440"/>
      <c r="AL190" s="440"/>
      <c r="AM190" s="440"/>
      <c r="AN190" s="440"/>
      <c r="AO190" s="440"/>
      <c r="AP190" s="440"/>
      <c r="AQ190" s="440"/>
      <c r="AR190" s="440"/>
      <c r="AS190" s="440"/>
      <c r="AT190" s="440"/>
      <c r="AU190" s="440"/>
      <c r="AV190" s="440"/>
      <c r="AW190" s="440"/>
      <c r="AX190" s="440"/>
      <c r="AY190" s="440"/>
      <c r="AZ190" s="440"/>
      <c r="BA190" s="439"/>
      <c r="BB190" s="439"/>
      <c r="BC190" s="439"/>
      <c r="BD190" s="439"/>
      <c r="BE190" s="439"/>
      <c r="BF190" s="439"/>
      <c r="BG190" s="172"/>
      <c r="BK190" s="19" t="str">
        <f>IF(AT103=Datos!$AO$2,D103,"")</f>
        <v/>
      </c>
    </row>
    <row r="191" spans="1:63" ht="14.25" customHeight="1">
      <c r="A191" s="10"/>
      <c r="B191" s="11"/>
      <c r="C191" s="11"/>
      <c r="D191" s="441"/>
      <c r="E191" s="440" t="str">
        <f>IF(D132="","",IF(AT132&lt;&gt;Datos!$AO$2,D132,""))</f>
        <v/>
      </c>
      <c r="F191" s="440"/>
      <c r="G191" s="440"/>
      <c r="H191" s="440"/>
      <c r="I191" s="440"/>
      <c r="J191" s="440"/>
      <c r="K191" s="440"/>
      <c r="L191" s="440"/>
      <c r="M191" s="440"/>
      <c r="N191" s="440"/>
      <c r="O191" s="440"/>
      <c r="P191" s="440"/>
      <c r="Q191" s="440"/>
      <c r="R191" s="440"/>
      <c r="S191" s="440"/>
      <c r="T191" s="440"/>
      <c r="U191" s="440"/>
      <c r="V191" s="440"/>
      <c r="W191" s="440"/>
      <c r="X191" s="440"/>
      <c r="Y191" s="440"/>
      <c r="Z191" s="440"/>
      <c r="AA191" s="440"/>
      <c r="AB191" s="440"/>
      <c r="AC191" s="440"/>
      <c r="AD191" s="440"/>
      <c r="AE191" s="440"/>
      <c r="AF191" s="440"/>
      <c r="AG191" s="440"/>
      <c r="AH191" s="440"/>
      <c r="AI191" s="440"/>
      <c r="AJ191" s="440"/>
      <c r="AK191" s="440"/>
      <c r="AL191" s="440"/>
      <c r="AM191" s="440"/>
      <c r="AN191" s="440"/>
      <c r="AO191" s="440"/>
      <c r="AP191" s="440"/>
      <c r="AQ191" s="440"/>
      <c r="AR191" s="440"/>
      <c r="AS191" s="440"/>
      <c r="AT191" s="440"/>
      <c r="AU191" s="440"/>
      <c r="AV191" s="440"/>
      <c r="AW191" s="440"/>
      <c r="AX191" s="440"/>
      <c r="AY191" s="440"/>
      <c r="AZ191" s="440"/>
      <c r="BA191" s="439"/>
      <c r="BB191" s="439"/>
      <c r="BC191" s="439"/>
      <c r="BD191" s="439"/>
      <c r="BE191" s="439"/>
      <c r="BF191" s="439"/>
      <c r="BG191" s="172"/>
      <c r="BK191" s="19" t="str">
        <f>IF(AT104=Datos!$AO$2,D104,"")</f>
        <v/>
      </c>
    </row>
    <row r="192" spans="1:63" ht="14.25" customHeight="1">
      <c r="A192" s="10"/>
      <c r="B192" s="11"/>
      <c r="C192" s="11"/>
      <c r="D192" s="441"/>
      <c r="E192" s="440" t="str">
        <f>IF(D133="","",IF(AT133&lt;&gt;Datos!$AO$2,D133,""))</f>
        <v/>
      </c>
      <c r="F192" s="440"/>
      <c r="G192" s="440"/>
      <c r="H192" s="440"/>
      <c r="I192" s="440"/>
      <c r="J192" s="440"/>
      <c r="K192" s="440"/>
      <c r="L192" s="440"/>
      <c r="M192" s="440"/>
      <c r="N192" s="440"/>
      <c r="O192" s="440"/>
      <c r="P192" s="440"/>
      <c r="Q192" s="440"/>
      <c r="R192" s="440"/>
      <c r="S192" s="440"/>
      <c r="T192" s="440"/>
      <c r="U192" s="440"/>
      <c r="V192" s="440"/>
      <c r="W192" s="440"/>
      <c r="X192" s="440"/>
      <c r="Y192" s="440"/>
      <c r="Z192" s="440"/>
      <c r="AA192" s="440"/>
      <c r="AB192" s="440"/>
      <c r="AC192" s="440"/>
      <c r="AD192" s="440"/>
      <c r="AE192" s="440"/>
      <c r="AF192" s="440"/>
      <c r="AG192" s="440"/>
      <c r="AH192" s="440"/>
      <c r="AI192" s="440"/>
      <c r="AJ192" s="440"/>
      <c r="AK192" s="440"/>
      <c r="AL192" s="440"/>
      <c r="AM192" s="440"/>
      <c r="AN192" s="440"/>
      <c r="AO192" s="440"/>
      <c r="AP192" s="440"/>
      <c r="AQ192" s="440"/>
      <c r="AR192" s="440"/>
      <c r="AS192" s="440"/>
      <c r="AT192" s="440"/>
      <c r="AU192" s="440"/>
      <c r="AV192" s="440"/>
      <c r="AW192" s="440"/>
      <c r="AX192" s="440"/>
      <c r="AY192" s="440"/>
      <c r="AZ192" s="440"/>
      <c r="BA192" s="439"/>
      <c r="BB192" s="439"/>
      <c r="BC192" s="439"/>
      <c r="BD192" s="439"/>
      <c r="BE192" s="439"/>
      <c r="BF192" s="439"/>
      <c r="BG192" s="172"/>
      <c r="BK192" s="19" t="str">
        <f>IF(AT105=Datos!$AO$2,D105,"")</f>
        <v/>
      </c>
    </row>
    <row r="193" spans="1:64" ht="14.25" customHeight="1">
      <c r="A193" s="10"/>
      <c r="B193" s="11"/>
      <c r="C193" s="11"/>
      <c r="D193" s="441"/>
      <c r="E193" s="440" t="str">
        <f>IF(D134="","",IF(AT134&lt;&gt;Datos!$AO$2,D134,""))</f>
        <v/>
      </c>
      <c r="F193" s="440"/>
      <c r="G193" s="440"/>
      <c r="H193" s="440"/>
      <c r="I193" s="440"/>
      <c r="J193" s="440"/>
      <c r="K193" s="440"/>
      <c r="L193" s="440"/>
      <c r="M193" s="440"/>
      <c r="N193" s="440"/>
      <c r="O193" s="440"/>
      <c r="P193" s="440"/>
      <c r="Q193" s="440"/>
      <c r="R193" s="440"/>
      <c r="S193" s="440"/>
      <c r="T193" s="440"/>
      <c r="U193" s="440"/>
      <c r="V193" s="440"/>
      <c r="W193" s="440"/>
      <c r="X193" s="440"/>
      <c r="Y193" s="440"/>
      <c r="Z193" s="440"/>
      <c r="AA193" s="440"/>
      <c r="AB193" s="440"/>
      <c r="AC193" s="440"/>
      <c r="AD193" s="440"/>
      <c r="AE193" s="440"/>
      <c r="AF193" s="440"/>
      <c r="AG193" s="440"/>
      <c r="AH193" s="440"/>
      <c r="AI193" s="440"/>
      <c r="AJ193" s="440"/>
      <c r="AK193" s="440"/>
      <c r="AL193" s="440"/>
      <c r="AM193" s="440"/>
      <c r="AN193" s="440"/>
      <c r="AO193" s="440"/>
      <c r="AP193" s="440"/>
      <c r="AQ193" s="440"/>
      <c r="AR193" s="440"/>
      <c r="AS193" s="440"/>
      <c r="AT193" s="440"/>
      <c r="AU193" s="440"/>
      <c r="AV193" s="440"/>
      <c r="AW193" s="440"/>
      <c r="AX193" s="440"/>
      <c r="AY193" s="440"/>
      <c r="AZ193" s="440"/>
      <c r="BA193" s="439"/>
      <c r="BB193" s="439"/>
      <c r="BC193" s="439"/>
      <c r="BD193" s="439"/>
      <c r="BE193" s="439"/>
      <c r="BF193" s="439"/>
      <c r="BG193" s="172"/>
      <c r="BK193" s="19" t="str">
        <f>IF(AT106=Datos!$AO$2,D106,"")</f>
        <v/>
      </c>
    </row>
    <row r="194" spans="1:64" ht="14.25" customHeight="1">
      <c r="A194" s="10"/>
      <c r="B194" s="11"/>
      <c r="C194" s="11"/>
      <c r="D194" s="441"/>
      <c r="E194" s="440" t="str">
        <f>IF(D135="","",IF(AT135&lt;&gt;Datos!$AO$2,D135,""))</f>
        <v/>
      </c>
      <c r="F194" s="440"/>
      <c r="G194" s="440"/>
      <c r="H194" s="440"/>
      <c r="I194" s="440"/>
      <c r="J194" s="440"/>
      <c r="K194" s="440"/>
      <c r="L194" s="440"/>
      <c r="M194" s="440"/>
      <c r="N194" s="440"/>
      <c r="O194" s="440"/>
      <c r="P194" s="440"/>
      <c r="Q194" s="440"/>
      <c r="R194" s="440"/>
      <c r="S194" s="440"/>
      <c r="T194" s="440"/>
      <c r="U194" s="440"/>
      <c r="V194" s="440"/>
      <c r="W194" s="440"/>
      <c r="X194" s="440"/>
      <c r="Y194" s="440"/>
      <c r="Z194" s="440"/>
      <c r="AA194" s="440"/>
      <c r="AB194" s="440"/>
      <c r="AC194" s="440"/>
      <c r="AD194" s="440"/>
      <c r="AE194" s="440"/>
      <c r="AF194" s="440"/>
      <c r="AG194" s="440"/>
      <c r="AH194" s="440"/>
      <c r="AI194" s="440"/>
      <c r="AJ194" s="440"/>
      <c r="AK194" s="440"/>
      <c r="AL194" s="440"/>
      <c r="AM194" s="440"/>
      <c r="AN194" s="440"/>
      <c r="AO194" s="440"/>
      <c r="AP194" s="440"/>
      <c r="AQ194" s="440"/>
      <c r="AR194" s="440"/>
      <c r="AS194" s="440"/>
      <c r="AT194" s="440"/>
      <c r="AU194" s="440"/>
      <c r="AV194" s="440"/>
      <c r="AW194" s="440"/>
      <c r="AX194" s="440"/>
      <c r="AY194" s="440"/>
      <c r="AZ194" s="440"/>
      <c r="BA194" s="439"/>
      <c r="BB194" s="439"/>
      <c r="BC194" s="439"/>
      <c r="BD194" s="439"/>
      <c r="BE194" s="439"/>
      <c r="BF194" s="439"/>
      <c r="BG194" s="172"/>
      <c r="BK194" s="19" t="str">
        <f>IF(AT107=Datos!$AO$2,D107,"")</f>
        <v/>
      </c>
    </row>
    <row r="195" spans="1:64" ht="14.25" customHeight="1">
      <c r="A195" s="10"/>
      <c r="B195" s="11"/>
      <c r="C195" s="11"/>
      <c r="D195" s="441"/>
      <c r="E195" s="440" t="str">
        <f>IF(D136="","",IF(AT136&lt;&gt;Datos!$AO$2,D136,""))</f>
        <v/>
      </c>
      <c r="F195" s="440"/>
      <c r="G195" s="440"/>
      <c r="H195" s="440"/>
      <c r="I195" s="440"/>
      <c r="J195" s="440"/>
      <c r="K195" s="440"/>
      <c r="L195" s="440"/>
      <c r="M195" s="440"/>
      <c r="N195" s="440"/>
      <c r="O195" s="440"/>
      <c r="P195" s="440"/>
      <c r="Q195" s="440"/>
      <c r="R195" s="440"/>
      <c r="S195" s="440"/>
      <c r="T195" s="440"/>
      <c r="U195" s="440"/>
      <c r="V195" s="440"/>
      <c r="W195" s="440"/>
      <c r="X195" s="440"/>
      <c r="Y195" s="440"/>
      <c r="Z195" s="440"/>
      <c r="AA195" s="440"/>
      <c r="AB195" s="440"/>
      <c r="AC195" s="440"/>
      <c r="AD195" s="440"/>
      <c r="AE195" s="440"/>
      <c r="AF195" s="440"/>
      <c r="AG195" s="440"/>
      <c r="AH195" s="440"/>
      <c r="AI195" s="440"/>
      <c r="AJ195" s="440"/>
      <c r="AK195" s="440"/>
      <c r="AL195" s="440"/>
      <c r="AM195" s="440"/>
      <c r="AN195" s="440"/>
      <c r="AO195" s="440"/>
      <c r="AP195" s="440"/>
      <c r="AQ195" s="440"/>
      <c r="AR195" s="440"/>
      <c r="AS195" s="440"/>
      <c r="AT195" s="440"/>
      <c r="AU195" s="440"/>
      <c r="AV195" s="440"/>
      <c r="AW195" s="440"/>
      <c r="AX195" s="440"/>
      <c r="AY195" s="440"/>
      <c r="AZ195" s="440"/>
      <c r="BA195" s="439"/>
      <c r="BB195" s="439"/>
      <c r="BC195" s="439"/>
      <c r="BD195" s="439"/>
      <c r="BE195" s="439"/>
      <c r="BF195" s="439"/>
      <c r="BG195" s="172"/>
      <c r="BK195" s="19" t="str">
        <f>IF(AT108=Datos!$AO$2,D108,"")</f>
        <v/>
      </c>
    </row>
    <row r="196" spans="1:64" ht="14.25" customHeight="1">
      <c r="A196" s="10"/>
      <c r="B196" s="11"/>
      <c r="C196" s="11"/>
      <c r="D196" s="441"/>
      <c r="E196" s="440" t="str">
        <f>IF(D137="","",IF(AT137&lt;&gt;Datos!$AO$2,D137,""))</f>
        <v/>
      </c>
      <c r="F196" s="440"/>
      <c r="G196" s="440"/>
      <c r="H196" s="440"/>
      <c r="I196" s="440"/>
      <c r="J196" s="440"/>
      <c r="K196" s="440"/>
      <c r="L196" s="440"/>
      <c r="M196" s="440"/>
      <c r="N196" s="440"/>
      <c r="O196" s="440"/>
      <c r="P196" s="440"/>
      <c r="Q196" s="440"/>
      <c r="R196" s="440"/>
      <c r="S196" s="440"/>
      <c r="T196" s="440"/>
      <c r="U196" s="440"/>
      <c r="V196" s="440"/>
      <c r="W196" s="440"/>
      <c r="X196" s="440"/>
      <c r="Y196" s="440"/>
      <c r="Z196" s="440"/>
      <c r="AA196" s="440"/>
      <c r="AB196" s="440"/>
      <c r="AC196" s="440"/>
      <c r="AD196" s="440"/>
      <c r="AE196" s="440"/>
      <c r="AF196" s="440"/>
      <c r="AG196" s="440"/>
      <c r="AH196" s="440"/>
      <c r="AI196" s="440"/>
      <c r="AJ196" s="440"/>
      <c r="AK196" s="440"/>
      <c r="AL196" s="440"/>
      <c r="AM196" s="440"/>
      <c r="AN196" s="440"/>
      <c r="AO196" s="440"/>
      <c r="AP196" s="440"/>
      <c r="AQ196" s="440"/>
      <c r="AR196" s="440"/>
      <c r="AS196" s="440"/>
      <c r="AT196" s="440"/>
      <c r="AU196" s="440"/>
      <c r="AV196" s="440"/>
      <c r="AW196" s="440"/>
      <c r="AX196" s="440"/>
      <c r="AY196" s="440"/>
      <c r="AZ196" s="440"/>
      <c r="BA196" s="439"/>
      <c r="BB196" s="439"/>
      <c r="BC196" s="439"/>
      <c r="BD196" s="439"/>
      <c r="BE196" s="439"/>
      <c r="BF196" s="439"/>
      <c r="BG196" s="172"/>
      <c r="BK196" s="19" t="str">
        <f>IF(AT109=Datos!$AO$2,D109,"")</f>
        <v/>
      </c>
    </row>
    <row r="197" spans="1:64" ht="14.25" customHeight="1">
      <c r="A197" s="10"/>
      <c r="B197" s="11"/>
      <c r="C197" s="11"/>
      <c r="D197" s="442"/>
      <c r="E197" s="440" t="str">
        <f>IF(D138="","",IF(AT138&lt;&gt;Datos!$AO$2,D138,""))</f>
        <v/>
      </c>
      <c r="F197" s="440"/>
      <c r="G197" s="440"/>
      <c r="H197" s="440"/>
      <c r="I197" s="440"/>
      <c r="J197" s="440"/>
      <c r="K197" s="440"/>
      <c r="L197" s="440"/>
      <c r="M197" s="440"/>
      <c r="N197" s="440"/>
      <c r="O197" s="440"/>
      <c r="P197" s="440"/>
      <c r="Q197" s="440"/>
      <c r="R197" s="440"/>
      <c r="S197" s="440"/>
      <c r="T197" s="440"/>
      <c r="U197" s="440"/>
      <c r="V197" s="440"/>
      <c r="W197" s="440"/>
      <c r="X197" s="440"/>
      <c r="Y197" s="440"/>
      <c r="Z197" s="440"/>
      <c r="AA197" s="440"/>
      <c r="AB197" s="440"/>
      <c r="AC197" s="440"/>
      <c r="AD197" s="440"/>
      <c r="AE197" s="440"/>
      <c r="AF197" s="440"/>
      <c r="AG197" s="440"/>
      <c r="AH197" s="440"/>
      <c r="AI197" s="440"/>
      <c r="AJ197" s="440"/>
      <c r="AK197" s="440"/>
      <c r="AL197" s="440"/>
      <c r="AM197" s="440"/>
      <c r="AN197" s="440"/>
      <c r="AO197" s="440"/>
      <c r="AP197" s="440"/>
      <c r="AQ197" s="440"/>
      <c r="AR197" s="440"/>
      <c r="AS197" s="440"/>
      <c r="AT197" s="440"/>
      <c r="AU197" s="440"/>
      <c r="AV197" s="440"/>
      <c r="AW197" s="440"/>
      <c r="AX197" s="440"/>
      <c r="AY197" s="440"/>
      <c r="AZ197" s="440"/>
      <c r="BA197" s="439"/>
      <c r="BB197" s="439"/>
      <c r="BC197" s="439"/>
      <c r="BD197" s="439"/>
      <c r="BE197" s="439"/>
      <c r="BF197" s="439"/>
      <c r="BG197" s="172"/>
      <c r="BK197" s="19" t="str">
        <f>IF(AT110=Datos!$AO$2,D110,"")</f>
        <v/>
      </c>
    </row>
    <row r="198" spans="1:64" ht="14.25" customHeight="1">
      <c r="A198" s="10"/>
      <c r="B198" s="11"/>
      <c r="C198" s="11"/>
      <c r="D198" s="442"/>
      <c r="E198" s="440" t="str">
        <f>IF(D139="","",IF(AT139&lt;&gt;Datos!$AO$2,D139,""))</f>
        <v/>
      </c>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J198" s="440"/>
      <c r="AK198" s="440"/>
      <c r="AL198" s="440"/>
      <c r="AM198" s="440"/>
      <c r="AN198" s="440"/>
      <c r="AO198" s="440"/>
      <c r="AP198" s="440"/>
      <c r="AQ198" s="440"/>
      <c r="AR198" s="440"/>
      <c r="AS198" s="440"/>
      <c r="AT198" s="440"/>
      <c r="AU198" s="440"/>
      <c r="AV198" s="440"/>
      <c r="AW198" s="440"/>
      <c r="AX198" s="440"/>
      <c r="AY198" s="440"/>
      <c r="AZ198" s="440"/>
      <c r="BA198" s="439"/>
      <c r="BB198" s="439"/>
      <c r="BC198" s="439"/>
      <c r="BD198" s="439"/>
      <c r="BE198" s="439"/>
      <c r="BF198" s="439"/>
      <c r="BG198" s="172"/>
      <c r="BK198" s="19" t="s">
        <v>288</v>
      </c>
    </row>
    <row r="199" spans="1:64" ht="14.25" customHeight="1">
      <c r="A199" s="10"/>
      <c r="B199" s="11"/>
      <c r="C199" s="11"/>
      <c r="D199" s="426" t="s">
        <v>291</v>
      </c>
      <c r="E199" s="426"/>
      <c r="F199" s="426"/>
      <c r="G199" s="426"/>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6"/>
      <c r="AQ199" s="426"/>
      <c r="AR199" s="426"/>
      <c r="AS199" s="426"/>
      <c r="AT199" s="426"/>
      <c r="AU199" s="426"/>
      <c r="AV199" s="426"/>
      <c r="AW199" s="426"/>
      <c r="AX199" s="426"/>
      <c r="AY199" s="426"/>
      <c r="AZ199" s="426"/>
      <c r="BA199" s="426"/>
      <c r="BB199" s="426"/>
      <c r="BC199" s="426"/>
      <c r="BD199" s="426"/>
      <c r="BE199" s="426"/>
      <c r="BF199" s="426"/>
      <c r="BG199" s="433"/>
    </row>
    <row r="200" spans="1:64" ht="15.75" customHeight="1">
      <c r="A200" s="10"/>
      <c r="B200" s="11"/>
      <c r="C200" s="11"/>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4"/>
      <c r="AY200" s="434"/>
      <c r="AZ200" s="434"/>
      <c r="BA200" s="434"/>
      <c r="BB200" s="434"/>
      <c r="BC200" s="11"/>
      <c r="BD200" s="11"/>
      <c r="BE200" s="11"/>
      <c r="BF200" s="11"/>
      <c r="BG200" s="13"/>
    </row>
    <row r="201" spans="1:64" ht="15.75" customHeight="1">
      <c r="A201" s="1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3"/>
    </row>
    <row r="202" spans="1:64" ht="15" customHeight="1">
      <c r="A202" s="10"/>
      <c r="B202" s="11"/>
      <c r="C202" s="11"/>
      <c r="D202" s="435" t="s">
        <v>144</v>
      </c>
      <c r="E202" s="435"/>
      <c r="F202" s="435"/>
      <c r="G202" s="435"/>
      <c r="H202" s="435"/>
      <c r="I202" s="435"/>
      <c r="J202" s="435"/>
      <c r="K202" s="435"/>
      <c r="L202" s="435"/>
      <c r="M202" s="435"/>
      <c r="N202" s="435"/>
      <c r="O202" s="435"/>
      <c r="P202" s="435"/>
      <c r="Q202" s="435"/>
      <c r="R202" s="435"/>
      <c r="S202" s="435"/>
      <c r="T202" s="435"/>
      <c r="U202" s="435"/>
      <c r="V202" s="435"/>
      <c r="W202" s="435"/>
      <c r="X202" s="435"/>
      <c r="Y202" s="435"/>
      <c r="Z202" s="435"/>
      <c r="AA202" s="435"/>
      <c r="AB202" s="435"/>
      <c r="AC202" s="435"/>
      <c r="AD202" s="435"/>
      <c r="AE202" s="435"/>
      <c r="AF202" s="435"/>
      <c r="AG202" s="435"/>
      <c r="AH202" s="435"/>
      <c r="AI202" s="435"/>
      <c r="AJ202" s="435"/>
      <c r="AK202" s="435"/>
      <c r="AL202" s="435"/>
      <c r="AM202" s="435"/>
      <c r="AN202" s="435"/>
      <c r="AO202" s="435"/>
      <c r="AP202" s="435"/>
      <c r="AQ202" s="435"/>
      <c r="AR202" s="435"/>
      <c r="AS202" s="435"/>
      <c r="AT202" s="435"/>
      <c r="AU202" s="435"/>
      <c r="AV202" s="435"/>
      <c r="AW202" s="435"/>
      <c r="AX202" s="435"/>
      <c r="AY202" s="435"/>
      <c r="AZ202" s="435"/>
      <c r="BA202" s="435"/>
      <c r="BB202" s="435"/>
      <c r="BC202" s="435"/>
      <c r="BD202" s="435"/>
      <c r="BE202" s="435"/>
      <c r="BF202" s="435"/>
      <c r="BG202" s="436"/>
      <c r="BK202" s="11"/>
      <c r="BL202" s="11"/>
    </row>
    <row r="203" spans="1:64" ht="20.25" customHeight="1">
      <c r="A203" s="10"/>
      <c r="B203" s="11"/>
      <c r="C203" s="11"/>
      <c r="D203" s="437" t="s">
        <v>133</v>
      </c>
      <c r="E203" s="437"/>
      <c r="F203" s="437"/>
      <c r="G203" s="437"/>
      <c r="H203" s="437"/>
      <c r="I203" s="437"/>
      <c r="J203" s="437"/>
      <c r="K203" s="437"/>
      <c r="L203" s="437"/>
      <c r="M203" s="437"/>
      <c r="N203" s="437"/>
      <c r="O203" s="437"/>
      <c r="P203" s="437"/>
      <c r="Q203" s="437"/>
      <c r="R203" s="437"/>
      <c r="S203" s="437"/>
      <c r="T203" s="437"/>
      <c r="U203" s="437"/>
      <c r="V203" s="437" t="s">
        <v>286</v>
      </c>
      <c r="W203" s="437"/>
      <c r="X203" s="437"/>
      <c r="Y203" s="437"/>
      <c r="Z203" s="437"/>
      <c r="AA203" s="437"/>
      <c r="AB203" s="437"/>
      <c r="AC203" s="437"/>
      <c r="AD203" s="437"/>
      <c r="AE203" s="437"/>
      <c r="AF203" s="437"/>
      <c r="AG203" s="437"/>
      <c r="AH203" s="437"/>
      <c r="AI203" s="437"/>
      <c r="AJ203" s="437"/>
      <c r="AK203" s="437"/>
      <c r="AL203" s="437"/>
      <c r="AM203" s="437"/>
      <c r="AN203" s="437" t="s">
        <v>87</v>
      </c>
      <c r="AO203" s="437"/>
      <c r="AP203" s="437"/>
      <c r="AQ203" s="437"/>
      <c r="AR203" s="437"/>
      <c r="AS203" s="437"/>
      <c r="AT203" s="437"/>
      <c r="AU203" s="437"/>
      <c r="AV203" s="437"/>
      <c r="AW203" s="437"/>
      <c r="AX203" s="437"/>
      <c r="AY203" s="437"/>
      <c r="AZ203" s="437"/>
      <c r="BA203" s="437"/>
      <c r="BB203" s="437"/>
      <c r="BC203" s="437"/>
      <c r="BD203" s="437"/>
      <c r="BE203" s="437"/>
      <c r="BF203" s="437"/>
      <c r="BG203" s="438"/>
      <c r="BK203" s="11"/>
      <c r="BL203" s="11"/>
    </row>
    <row r="204" spans="1:64">
      <c r="A204" s="10"/>
      <c r="B204" s="11"/>
      <c r="C204" s="11"/>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c r="AA204" s="430"/>
      <c r="AB204" s="430"/>
      <c r="AC204" s="430"/>
      <c r="AD204" s="430"/>
      <c r="AE204" s="430"/>
      <c r="AF204" s="430"/>
      <c r="AG204" s="430"/>
      <c r="AH204" s="430"/>
      <c r="AI204" s="430"/>
      <c r="AJ204" s="430"/>
      <c r="AK204" s="430"/>
      <c r="AL204" s="430"/>
      <c r="AM204" s="430"/>
      <c r="AN204" s="430"/>
      <c r="AO204" s="430"/>
      <c r="AP204" s="430"/>
      <c r="AQ204" s="430"/>
      <c r="AR204" s="430"/>
      <c r="AS204" s="430"/>
      <c r="AT204" s="430"/>
      <c r="AU204" s="430"/>
      <c r="AV204" s="430"/>
      <c r="AW204" s="430"/>
      <c r="AX204" s="430"/>
      <c r="AY204" s="430"/>
      <c r="AZ204" s="430"/>
      <c r="BA204" s="430"/>
      <c r="BB204" s="430"/>
      <c r="BC204" s="430"/>
      <c r="BD204" s="430"/>
      <c r="BE204" s="430"/>
      <c r="BF204" s="430"/>
      <c r="BG204" s="432"/>
      <c r="BK204" s="11"/>
      <c r="BL204" s="11"/>
    </row>
    <row r="205" spans="1:64">
      <c r="A205" s="10"/>
      <c r="B205" s="11"/>
      <c r="C205" s="11"/>
      <c r="D205" s="430"/>
      <c r="E205" s="430"/>
      <c r="F205" s="430"/>
      <c r="G205" s="430"/>
      <c r="H205" s="430"/>
      <c r="I205" s="430"/>
      <c r="J205" s="430"/>
      <c r="K205" s="430"/>
      <c r="L205" s="430"/>
      <c r="M205" s="430"/>
      <c r="N205" s="430"/>
      <c r="O205" s="430"/>
      <c r="P205" s="430"/>
      <c r="Q205" s="430"/>
      <c r="R205" s="430"/>
      <c r="S205" s="430"/>
      <c r="T205" s="430"/>
      <c r="U205" s="430"/>
      <c r="V205" s="430"/>
      <c r="W205" s="430"/>
      <c r="X205" s="430"/>
      <c r="Y205" s="430"/>
      <c r="Z205" s="430"/>
      <c r="AA205" s="430"/>
      <c r="AB205" s="430"/>
      <c r="AC205" s="430"/>
      <c r="AD205" s="430"/>
      <c r="AE205" s="430"/>
      <c r="AF205" s="430"/>
      <c r="AG205" s="430"/>
      <c r="AH205" s="430"/>
      <c r="AI205" s="430"/>
      <c r="AJ205" s="430"/>
      <c r="AK205" s="430"/>
      <c r="AL205" s="430"/>
      <c r="AM205" s="430"/>
      <c r="AN205" s="430"/>
      <c r="AO205" s="430"/>
      <c r="AP205" s="430"/>
      <c r="AQ205" s="430"/>
      <c r="AR205" s="430"/>
      <c r="AS205" s="430"/>
      <c r="AT205" s="430"/>
      <c r="AU205" s="430"/>
      <c r="AV205" s="430"/>
      <c r="AW205" s="430"/>
      <c r="AX205" s="430"/>
      <c r="AY205" s="430"/>
      <c r="AZ205" s="430"/>
      <c r="BA205" s="430"/>
      <c r="BB205" s="430"/>
      <c r="BC205" s="430"/>
      <c r="BD205" s="430"/>
      <c r="BE205" s="430"/>
      <c r="BF205" s="430"/>
      <c r="BG205" s="432"/>
      <c r="BK205" s="11"/>
      <c r="BL205" s="11"/>
    </row>
    <row r="206" spans="1:64">
      <c r="A206" s="10"/>
      <c r="B206" s="11"/>
      <c r="C206" s="11"/>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0"/>
      <c r="Z206" s="430"/>
      <c r="AA206" s="430"/>
      <c r="AB206" s="430"/>
      <c r="AC206" s="430"/>
      <c r="AD206" s="430"/>
      <c r="AE206" s="430"/>
      <c r="AF206" s="430"/>
      <c r="AG206" s="430"/>
      <c r="AH206" s="430"/>
      <c r="AI206" s="430"/>
      <c r="AJ206" s="430"/>
      <c r="AK206" s="430"/>
      <c r="AL206" s="430"/>
      <c r="AM206" s="430"/>
      <c r="AN206" s="430"/>
      <c r="AO206" s="430"/>
      <c r="AP206" s="430"/>
      <c r="AQ206" s="430"/>
      <c r="AR206" s="430"/>
      <c r="AS206" s="430"/>
      <c r="AT206" s="430"/>
      <c r="AU206" s="430"/>
      <c r="AV206" s="430"/>
      <c r="AW206" s="430"/>
      <c r="AX206" s="430"/>
      <c r="AY206" s="430"/>
      <c r="AZ206" s="430"/>
      <c r="BA206" s="430"/>
      <c r="BB206" s="430"/>
      <c r="BC206" s="430"/>
      <c r="BD206" s="430"/>
      <c r="BE206" s="430"/>
      <c r="BF206" s="430"/>
      <c r="BG206" s="432"/>
      <c r="BK206" s="11"/>
      <c r="BL206" s="11"/>
    </row>
    <row r="207" spans="1:64">
      <c r="A207" s="10"/>
      <c r="B207" s="11"/>
      <c r="C207" s="11"/>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c r="AH207" s="430"/>
      <c r="AI207" s="430"/>
      <c r="AJ207" s="430"/>
      <c r="AK207" s="430"/>
      <c r="AL207" s="430"/>
      <c r="AM207" s="430"/>
      <c r="AN207" s="430"/>
      <c r="AO207" s="430"/>
      <c r="AP207" s="430"/>
      <c r="AQ207" s="430"/>
      <c r="AR207" s="430"/>
      <c r="AS207" s="430"/>
      <c r="AT207" s="430"/>
      <c r="AU207" s="430"/>
      <c r="AV207" s="430"/>
      <c r="AW207" s="430"/>
      <c r="AX207" s="430"/>
      <c r="AY207" s="430"/>
      <c r="AZ207" s="430"/>
      <c r="BA207" s="430"/>
      <c r="BB207" s="430"/>
      <c r="BC207" s="430"/>
      <c r="BD207" s="430"/>
      <c r="BE207" s="430"/>
      <c r="BF207" s="430"/>
      <c r="BG207" s="432"/>
      <c r="BK207" s="11"/>
      <c r="BL207" s="11"/>
    </row>
    <row r="208" spans="1:64">
      <c r="A208" s="10"/>
      <c r="B208" s="11"/>
      <c r="C208" s="11"/>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c r="Z208" s="430"/>
      <c r="AA208" s="430"/>
      <c r="AB208" s="430"/>
      <c r="AC208" s="430"/>
      <c r="AD208" s="430"/>
      <c r="AE208" s="430"/>
      <c r="AF208" s="430"/>
      <c r="AG208" s="430"/>
      <c r="AH208" s="430"/>
      <c r="AI208" s="430"/>
      <c r="AJ208" s="430"/>
      <c r="AK208" s="430"/>
      <c r="AL208" s="430"/>
      <c r="AM208" s="430"/>
      <c r="AN208" s="430"/>
      <c r="AO208" s="430"/>
      <c r="AP208" s="430"/>
      <c r="AQ208" s="430"/>
      <c r="AR208" s="430"/>
      <c r="AS208" s="430"/>
      <c r="AT208" s="430"/>
      <c r="AU208" s="430"/>
      <c r="AV208" s="430"/>
      <c r="AW208" s="430"/>
      <c r="AX208" s="430"/>
      <c r="AY208" s="430"/>
      <c r="AZ208" s="430"/>
      <c r="BA208" s="430"/>
      <c r="BB208" s="430"/>
      <c r="BC208" s="430"/>
      <c r="BD208" s="430"/>
      <c r="BE208" s="430"/>
      <c r="BF208" s="430"/>
      <c r="BG208" s="432"/>
      <c r="BK208" s="11"/>
      <c r="BL208" s="11"/>
    </row>
    <row r="209" spans="1:64">
      <c r="A209" s="10"/>
      <c r="B209" s="11"/>
      <c r="C209" s="11"/>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430"/>
      <c r="AE209" s="430"/>
      <c r="AF209" s="430"/>
      <c r="AG209" s="430"/>
      <c r="AH209" s="430"/>
      <c r="AI209" s="430"/>
      <c r="AJ209" s="430"/>
      <c r="AK209" s="430"/>
      <c r="AL209" s="430"/>
      <c r="AM209" s="430"/>
      <c r="AN209" s="430"/>
      <c r="AO209" s="430"/>
      <c r="AP209" s="430"/>
      <c r="AQ209" s="430"/>
      <c r="AR209" s="430"/>
      <c r="AS209" s="430"/>
      <c r="AT209" s="430"/>
      <c r="AU209" s="430"/>
      <c r="AV209" s="430"/>
      <c r="AW209" s="430"/>
      <c r="AX209" s="430"/>
      <c r="AY209" s="430"/>
      <c r="AZ209" s="430"/>
      <c r="BA209" s="430"/>
      <c r="BB209" s="430"/>
      <c r="BC209" s="430"/>
      <c r="BD209" s="430"/>
      <c r="BE209" s="430"/>
      <c r="BF209" s="430"/>
      <c r="BG209" s="432"/>
      <c r="BK209" s="11"/>
      <c r="BL209" s="11"/>
    </row>
    <row r="210" spans="1:64">
      <c r="A210" s="10"/>
      <c r="B210" s="11"/>
      <c r="C210" s="11"/>
      <c r="D210" s="427"/>
      <c r="E210" s="428"/>
      <c r="F210" s="428"/>
      <c r="G210" s="428"/>
      <c r="H210" s="428"/>
      <c r="I210" s="428"/>
      <c r="J210" s="428"/>
      <c r="K210" s="428"/>
      <c r="L210" s="428"/>
      <c r="M210" s="428"/>
      <c r="N210" s="428"/>
      <c r="O210" s="428"/>
      <c r="P210" s="428"/>
      <c r="Q210" s="428"/>
      <c r="R210" s="428"/>
      <c r="S210" s="428"/>
      <c r="T210" s="428"/>
      <c r="U210" s="429"/>
      <c r="V210" s="430"/>
      <c r="W210" s="430"/>
      <c r="X210" s="430"/>
      <c r="Y210" s="430"/>
      <c r="Z210" s="430"/>
      <c r="AA210" s="430"/>
      <c r="AB210" s="430"/>
      <c r="AC210" s="430"/>
      <c r="AD210" s="430"/>
      <c r="AE210" s="430"/>
      <c r="AF210" s="430"/>
      <c r="AG210" s="430"/>
      <c r="AH210" s="430"/>
      <c r="AI210" s="430"/>
      <c r="AJ210" s="430"/>
      <c r="AK210" s="430"/>
      <c r="AL210" s="430"/>
      <c r="AM210" s="430"/>
      <c r="AN210" s="427"/>
      <c r="AO210" s="428"/>
      <c r="AP210" s="428"/>
      <c r="AQ210" s="428"/>
      <c r="AR210" s="428"/>
      <c r="AS210" s="428"/>
      <c r="AT210" s="428"/>
      <c r="AU210" s="428"/>
      <c r="AV210" s="428"/>
      <c r="AW210" s="428"/>
      <c r="AX210" s="428"/>
      <c r="AY210" s="428"/>
      <c r="AZ210" s="428"/>
      <c r="BA210" s="428"/>
      <c r="BB210" s="428"/>
      <c r="BC210" s="428"/>
      <c r="BD210" s="428"/>
      <c r="BE210" s="428"/>
      <c r="BF210" s="428"/>
      <c r="BG210" s="431"/>
      <c r="BK210" s="11"/>
      <c r="BL210" s="11"/>
    </row>
    <row r="211" spans="1:64">
      <c r="A211" s="10"/>
      <c r="B211" s="11"/>
      <c r="C211" s="11"/>
      <c r="D211" s="427"/>
      <c r="E211" s="428"/>
      <c r="F211" s="428"/>
      <c r="G211" s="428"/>
      <c r="H211" s="428"/>
      <c r="I211" s="428"/>
      <c r="J211" s="428"/>
      <c r="K211" s="428"/>
      <c r="L211" s="428"/>
      <c r="M211" s="428"/>
      <c r="N211" s="428"/>
      <c r="O211" s="428"/>
      <c r="P211" s="428"/>
      <c r="Q211" s="428"/>
      <c r="R211" s="428"/>
      <c r="S211" s="428"/>
      <c r="T211" s="428"/>
      <c r="U211" s="429"/>
      <c r="V211" s="430"/>
      <c r="W211" s="430"/>
      <c r="X211" s="430"/>
      <c r="Y211" s="430"/>
      <c r="Z211" s="430"/>
      <c r="AA211" s="430"/>
      <c r="AB211" s="430"/>
      <c r="AC211" s="430"/>
      <c r="AD211" s="430"/>
      <c r="AE211" s="430"/>
      <c r="AF211" s="430"/>
      <c r="AG211" s="430"/>
      <c r="AH211" s="430"/>
      <c r="AI211" s="430"/>
      <c r="AJ211" s="430"/>
      <c r="AK211" s="430"/>
      <c r="AL211" s="430"/>
      <c r="AM211" s="430"/>
      <c r="AN211" s="427"/>
      <c r="AO211" s="428"/>
      <c r="AP211" s="428"/>
      <c r="AQ211" s="428"/>
      <c r="AR211" s="428"/>
      <c r="AS211" s="428"/>
      <c r="AT211" s="428"/>
      <c r="AU211" s="428"/>
      <c r="AV211" s="428"/>
      <c r="AW211" s="428"/>
      <c r="AX211" s="428"/>
      <c r="AY211" s="428"/>
      <c r="AZ211" s="428"/>
      <c r="BA211" s="428"/>
      <c r="BB211" s="428"/>
      <c r="BC211" s="428"/>
      <c r="BD211" s="428"/>
      <c r="BE211" s="428"/>
      <c r="BF211" s="428"/>
      <c r="BG211" s="431"/>
      <c r="BK211" s="11"/>
      <c r="BL211" s="11"/>
    </row>
    <row r="212" spans="1:64">
      <c r="A212" s="10"/>
      <c r="B212" s="11"/>
      <c r="C212" s="11"/>
      <c r="D212" s="427"/>
      <c r="E212" s="428"/>
      <c r="F212" s="428"/>
      <c r="G212" s="428"/>
      <c r="H212" s="428"/>
      <c r="I212" s="428"/>
      <c r="J212" s="428"/>
      <c r="K212" s="428"/>
      <c r="L212" s="428"/>
      <c r="M212" s="428"/>
      <c r="N212" s="428"/>
      <c r="O212" s="428"/>
      <c r="P212" s="428"/>
      <c r="Q212" s="428"/>
      <c r="R212" s="428"/>
      <c r="S212" s="428"/>
      <c r="T212" s="428"/>
      <c r="U212" s="429"/>
      <c r="V212" s="430"/>
      <c r="W212" s="430"/>
      <c r="X212" s="430"/>
      <c r="Y212" s="430"/>
      <c r="Z212" s="430"/>
      <c r="AA212" s="430"/>
      <c r="AB212" s="430"/>
      <c r="AC212" s="430"/>
      <c r="AD212" s="430"/>
      <c r="AE212" s="430"/>
      <c r="AF212" s="430"/>
      <c r="AG212" s="430"/>
      <c r="AH212" s="430"/>
      <c r="AI212" s="430"/>
      <c r="AJ212" s="430"/>
      <c r="AK212" s="430"/>
      <c r="AL212" s="430"/>
      <c r="AM212" s="430"/>
      <c r="AN212" s="427"/>
      <c r="AO212" s="428"/>
      <c r="AP212" s="428"/>
      <c r="AQ212" s="428"/>
      <c r="AR212" s="428"/>
      <c r="AS212" s="428"/>
      <c r="AT212" s="428"/>
      <c r="AU212" s="428"/>
      <c r="AV212" s="428"/>
      <c r="AW212" s="428"/>
      <c r="AX212" s="428"/>
      <c r="AY212" s="428"/>
      <c r="AZ212" s="428"/>
      <c r="BA212" s="428"/>
      <c r="BB212" s="428"/>
      <c r="BC212" s="428"/>
      <c r="BD212" s="428"/>
      <c r="BE212" s="428"/>
      <c r="BF212" s="428"/>
      <c r="BG212" s="431"/>
      <c r="BK212" s="11"/>
      <c r="BL212" s="11"/>
    </row>
    <row r="213" spans="1:64">
      <c r="A213" s="10"/>
      <c r="B213" s="11"/>
      <c r="C213" s="11"/>
      <c r="D213" s="427"/>
      <c r="E213" s="428"/>
      <c r="F213" s="428"/>
      <c r="G213" s="428"/>
      <c r="H213" s="428"/>
      <c r="I213" s="428"/>
      <c r="J213" s="428"/>
      <c r="K213" s="428"/>
      <c r="L213" s="428"/>
      <c r="M213" s="428"/>
      <c r="N213" s="428"/>
      <c r="O213" s="428"/>
      <c r="P213" s="428"/>
      <c r="Q213" s="428"/>
      <c r="R213" s="428"/>
      <c r="S213" s="428"/>
      <c r="T213" s="428"/>
      <c r="U213" s="429"/>
      <c r="V213" s="430"/>
      <c r="W213" s="430"/>
      <c r="X213" s="430"/>
      <c r="Y213" s="430"/>
      <c r="Z213" s="430"/>
      <c r="AA213" s="430"/>
      <c r="AB213" s="430"/>
      <c r="AC213" s="430"/>
      <c r="AD213" s="430"/>
      <c r="AE213" s="430"/>
      <c r="AF213" s="430"/>
      <c r="AG213" s="430"/>
      <c r="AH213" s="430"/>
      <c r="AI213" s="430"/>
      <c r="AJ213" s="430"/>
      <c r="AK213" s="430"/>
      <c r="AL213" s="430"/>
      <c r="AM213" s="430"/>
      <c r="AN213" s="427"/>
      <c r="AO213" s="428"/>
      <c r="AP213" s="428"/>
      <c r="AQ213" s="428"/>
      <c r="AR213" s="428"/>
      <c r="AS213" s="428"/>
      <c r="AT213" s="428"/>
      <c r="AU213" s="428"/>
      <c r="AV213" s="428"/>
      <c r="AW213" s="428"/>
      <c r="AX213" s="428"/>
      <c r="AY213" s="428"/>
      <c r="AZ213" s="428"/>
      <c r="BA213" s="428"/>
      <c r="BB213" s="428"/>
      <c r="BC213" s="428"/>
      <c r="BD213" s="428"/>
      <c r="BE213" s="428"/>
      <c r="BF213" s="428"/>
      <c r="BG213" s="431"/>
      <c r="BK213" s="11"/>
      <c r="BL213" s="11"/>
    </row>
    <row r="214" spans="1:64" ht="15" customHeight="1">
      <c r="A214" s="10"/>
      <c r="B214" s="11"/>
      <c r="C214" s="11"/>
      <c r="D214" s="426" t="str">
        <f>IF(AK12=Datos!$A$6,"* Si los efectos no deseados de la oportunidad se presentan incluir este plan en el Sistema de Administración de Acciones Preventivas y Correctivas con fuente -Administración de oportunidades (contingencia)-","* Si el riesgo se presenta incluir este plan en el Sistema de Administración de Acciones Preventivas y Correctivas con fuente -Administración de riesgos (contingencia)-")</f>
        <v>* Si el riesgo se presenta incluir este plan en el Sistema de Administración de Acciones Preventivas y Correctivas con fuente -Administración de riesgos (contingencia)-</v>
      </c>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6"/>
      <c r="AY214" s="426"/>
      <c r="AZ214" s="426"/>
      <c r="BA214" s="426"/>
      <c r="BB214" s="426"/>
      <c r="BC214" s="11"/>
      <c r="BD214" s="11"/>
      <c r="BE214" s="11"/>
      <c r="BF214" s="11"/>
      <c r="BG214" s="13"/>
      <c r="BK214" s="11"/>
      <c r="BL214" s="11"/>
    </row>
    <row r="215" spans="1:64" ht="15" customHeight="1">
      <c r="A215" s="1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3"/>
      <c r="BK215" s="11"/>
      <c r="BL215" s="11"/>
    </row>
    <row r="216" spans="1:64" ht="15.75" thickBot="1">
      <c r="A216" s="35"/>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8"/>
      <c r="BK216" s="11"/>
      <c r="BL216" s="11"/>
    </row>
    <row r="217" spans="1:64">
      <c r="BK217" s="11"/>
      <c r="BL217" s="11"/>
    </row>
    <row r="218" spans="1:64">
      <c r="BK218" s="11"/>
      <c r="BL218" s="11"/>
    </row>
    <row r="230" spans="63:64" ht="30">
      <c r="BK230" s="19" t="s">
        <v>90</v>
      </c>
      <c r="BL230" s="221">
        <v>1</v>
      </c>
    </row>
    <row r="231" spans="63:64">
      <c r="BK231" s="27"/>
    </row>
  </sheetData>
  <sheetProtection formatColumns="0" formatRows="0"/>
  <mergeCells count="867">
    <mergeCell ref="D5:G5"/>
    <mergeCell ref="K5:BF5"/>
    <mergeCell ref="D7:G7"/>
    <mergeCell ref="K7:BF7"/>
    <mergeCell ref="D9:I9"/>
    <mergeCell ref="K9:AJ9"/>
    <mergeCell ref="AQ9:AW9"/>
    <mergeCell ref="AX9:BF9"/>
    <mergeCell ref="A1:Q3"/>
    <mergeCell ref="U1:BA1"/>
    <mergeCell ref="BB1:BF1"/>
    <mergeCell ref="V2:BA2"/>
    <mergeCell ref="BB2:BF2"/>
    <mergeCell ref="U3:BA3"/>
    <mergeCell ref="BB3:BF3"/>
    <mergeCell ref="D17:Q17"/>
    <mergeCell ref="S17:V17"/>
    <mergeCell ref="X17:BF17"/>
    <mergeCell ref="D19:BC19"/>
    <mergeCell ref="D20:BF20"/>
    <mergeCell ref="D21:BF21"/>
    <mergeCell ref="AT10:BC10"/>
    <mergeCell ref="M12:T12"/>
    <mergeCell ref="V12:AJ12"/>
    <mergeCell ref="A14:J14"/>
    <mergeCell ref="D16:Q16"/>
    <mergeCell ref="S16:V16"/>
    <mergeCell ref="X16:BB16"/>
    <mergeCell ref="D28:AB28"/>
    <mergeCell ref="AD28:BF33"/>
    <mergeCell ref="D29:AB29"/>
    <mergeCell ref="D30:AB30"/>
    <mergeCell ref="D31:AB31"/>
    <mergeCell ref="D32:AB32"/>
    <mergeCell ref="D33:AB33"/>
    <mergeCell ref="D22:AR22"/>
    <mergeCell ref="AY22:BF22"/>
    <mergeCell ref="D23:AV23"/>
    <mergeCell ref="AY23:BF23"/>
    <mergeCell ref="D27:AB27"/>
    <mergeCell ref="AD27:BF27"/>
    <mergeCell ref="D25:O25"/>
    <mergeCell ref="R25:S25"/>
    <mergeCell ref="W25:AC25"/>
    <mergeCell ref="AI25:AR25"/>
    <mergeCell ref="AU25:AV25"/>
    <mergeCell ref="D38:I38"/>
    <mergeCell ref="J38:AB38"/>
    <mergeCell ref="AD38:BF38"/>
    <mergeCell ref="D39:I39"/>
    <mergeCell ref="J39:AB39"/>
    <mergeCell ref="AD39:BF39"/>
    <mergeCell ref="D35:AB35"/>
    <mergeCell ref="AD35:BF36"/>
    <mergeCell ref="D36:AB36"/>
    <mergeCell ref="D37:I37"/>
    <mergeCell ref="J37:AB37"/>
    <mergeCell ref="AD37:BF37"/>
    <mergeCell ref="D42:I42"/>
    <mergeCell ref="J42:AB42"/>
    <mergeCell ref="AD42:BF42"/>
    <mergeCell ref="D43:I43"/>
    <mergeCell ref="J43:AB43"/>
    <mergeCell ref="AD43:BF43"/>
    <mergeCell ref="D40:I40"/>
    <mergeCell ref="J40:AB40"/>
    <mergeCell ref="AD40:BF40"/>
    <mergeCell ref="D41:I41"/>
    <mergeCell ref="J41:AB41"/>
    <mergeCell ref="AD41:BF41"/>
    <mergeCell ref="D46:I46"/>
    <mergeCell ref="J46:AB46"/>
    <mergeCell ref="AD46:BF46"/>
    <mergeCell ref="D47:I47"/>
    <mergeCell ref="J47:AB47"/>
    <mergeCell ref="AD47:BF47"/>
    <mergeCell ref="D44:I44"/>
    <mergeCell ref="J44:AB44"/>
    <mergeCell ref="AD44:BF44"/>
    <mergeCell ref="D45:I45"/>
    <mergeCell ref="J45:AB45"/>
    <mergeCell ref="AD45:BF45"/>
    <mergeCell ref="D51:I51"/>
    <mergeCell ref="J51:AB51"/>
    <mergeCell ref="AD51:BF51"/>
    <mergeCell ref="D52:I52"/>
    <mergeCell ref="J52:AB52"/>
    <mergeCell ref="AD52:BF52"/>
    <mergeCell ref="D48:AB48"/>
    <mergeCell ref="AD48:BF48"/>
    <mergeCell ref="D49:I49"/>
    <mergeCell ref="J49:AB49"/>
    <mergeCell ref="AD49:BF49"/>
    <mergeCell ref="D50:I50"/>
    <mergeCell ref="J50:AB50"/>
    <mergeCell ref="AD50:BF50"/>
    <mergeCell ref="D55:I55"/>
    <mergeCell ref="J55:AB55"/>
    <mergeCell ref="AD55:BF55"/>
    <mergeCell ref="D56:I56"/>
    <mergeCell ref="J56:AB56"/>
    <mergeCell ref="AD56:BF56"/>
    <mergeCell ref="D53:I53"/>
    <mergeCell ref="J53:AB53"/>
    <mergeCell ref="AD53:BF53"/>
    <mergeCell ref="D54:I54"/>
    <mergeCell ref="J54:AB54"/>
    <mergeCell ref="AD54:BF54"/>
    <mergeCell ref="D59:I59"/>
    <mergeCell ref="J59:AB59"/>
    <mergeCell ref="AD59:BF59"/>
    <mergeCell ref="BK59:BM60"/>
    <mergeCell ref="BP60:BP61"/>
    <mergeCell ref="BQ60:BQ61"/>
    <mergeCell ref="A61:J61"/>
    <mergeCell ref="D57:I57"/>
    <mergeCell ref="J57:AB57"/>
    <mergeCell ref="AD57:BF57"/>
    <mergeCell ref="D58:I58"/>
    <mergeCell ref="J58:AB58"/>
    <mergeCell ref="AD58:BF58"/>
    <mergeCell ref="Z62:AK62"/>
    <mergeCell ref="D63:G63"/>
    <mergeCell ref="E64:Z64"/>
    <mergeCell ref="AB64:AK64"/>
    <mergeCell ref="E65:H65"/>
    <mergeCell ref="I65:V65"/>
    <mergeCell ref="AB65:AC65"/>
    <mergeCell ref="AD65:AE65"/>
    <mergeCell ref="AF65:AG65"/>
    <mergeCell ref="AH65:AI65"/>
    <mergeCell ref="AJ65:AK65"/>
    <mergeCell ref="E66:H66"/>
    <mergeCell ref="I66:V66"/>
    <mergeCell ref="Z66:Z75"/>
    <mergeCell ref="AA66:AA67"/>
    <mergeCell ref="AB66:AC67"/>
    <mergeCell ref="AD66:AE67"/>
    <mergeCell ref="AF66:AG67"/>
    <mergeCell ref="AH66:AI67"/>
    <mergeCell ref="AJ66:AK67"/>
    <mergeCell ref="E69:P69"/>
    <mergeCell ref="J71:P71"/>
    <mergeCell ref="E75:H75"/>
    <mergeCell ref="I75:L75"/>
    <mergeCell ref="M75:P75"/>
    <mergeCell ref="R73:W73"/>
    <mergeCell ref="AP66:BF66"/>
    <mergeCell ref="AP67:BF68"/>
    <mergeCell ref="R68:W68"/>
    <mergeCell ref="AA68:AA69"/>
    <mergeCell ref="AB68:AC69"/>
    <mergeCell ref="AD68:AE69"/>
    <mergeCell ref="AF68:AG69"/>
    <mergeCell ref="AH68:AI69"/>
    <mergeCell ref="AJ68:AK69"/>
    <mergeCell ref="R69:W69"/>
    <mergeCell ref="BS69:BS70"/>
    <mergeCell ref="BT69:BT70"/>
    <mergeCell ref="BU69:BU70"/>
    <mergeCell ref="R70:W70"/>
    <mergeCell ref="AA70:AA71"/>
    <mergeCell ref="AB70:AC71"/>
    <mergeCell ref="AD70:AE71"/>
    <mergeCell ref="AF70:AG71"/>
    <mergeCell ref="AH70:AI71"/>
    <mergeCell ref="AJ70:AK71"/>
    <mergeCell ref="AP70:BF70"/>
    <mergeCell ref="R71:W71"/>
    <mergeCell ref="AP71:BF75"/>
    <mergeCell ref="R72:W72"/>
    <mergeCell ref="AA72:AA73"/>
    <mergeCell ref="AB72:AC73"/>
    <mergeCell ref="AD72:AE73"/>
    <mergeCell ref="AJ74:AK75"/>
    <mergeCell ref="AF72:AG73"/>
    <mergeCell ref="AH72:AI73"/>
    <mergeCell ref="AJ72:AK73"/>
    <mergeCell ref="AF74:AG75"/>
    <mergeCell ref="AH74:AI75"/>
    <mergeCell ref="C73:D77"/>
    <mergeCell ref="E74:H74"/>
    <mergeCell ref="I74:L74"/>
    <mergeCell ref="M74:P74"/>
    <mergeCell ref="AA74:AA75"/>
    <mergeCell ref="AB74:AC75"/>
    <mergeCell ref="AD74:AE75"/>
    <mergeCell ref="E76:P76"/>
    <mergeCell ref="R76:W76"/>
    <mergeCell ref="E77:I79"/>
    <mergeCell ref="R77:W77"/>
    <mergeCell ref="J78:P78"/>
    <mergeCell ref="R78:W78"/>
    <mergeCell ref="R79:W79"/>
    <mergeCell ref="AJ84:AK84"/>
    <mergeCell ref="AL84:AM85"/>
    <mergeCell ref="AN84:AQ84"/>
    <mergeCell ref="AR84:AS85"/>
    <mergeCell ref="BS84:BU84"/>
    <mergeCell ref="BV84:BX84"/>
    <mergeCell ref="AZ85:BB85"/>
    <mergeCell ref="BC85:BG85"/>
    <mergeCell ref="F80:G80"/>
    <mergeCell ref="H80:I80"/>
    <mergeCell ref="A83:J83"/>
    <mergeCell ref="X83:AM83"/>
    <mergeCell ref="AN83:AS83"/>
    <mergeCell ref="X84:AA84"/>
    <mergeCell ref="AB84:AC84"/>
    <mergeCell ref="AD84:AE84"/>
    <mergeCell ref="AF84:AG84"/>
    <mergeCell ref="AH84:AI84"/>
    <mergeCell ref="AF85:AG85"/>
    <mergeCell ref="AH85:AI85"/>
    <mergeCell ref="AJ85:AK85"/>
    <mergeCell ref="AN85:AQ85"/>
    <mergeCell ref="AT85:AV85"/>
    <mergeCell ref="AW85:AY85"/>
    <mergeCell ref="D85:S85"/>
    <mergeCell ref="T85:W85"/>
    <mergeCell ref="X85:Y85"/>
    <mergeCell ref="Z85:AA85"/>
    <mergeCell ref="AB85:AC85"/>
    <mergeCell ref="AD85:AE85"/>
    <mergeCell ref="AT86:AV86"/>
    <mergeCell ref="AW86:AY95"/>
    <mergeCell ref="AZ86:BB95"/>
    <mergeCell ref="AJ88:AK88"/>
    <mergeCell ref="AL88:AM88"/>
    <mergeCell ref="AN88:AQ88"/>
    <mergeCell ref="AR88:AS88"/>
    <mergeCell ref="AT88:AV88"/>
    <mergeCell ref="X91:Y91"/>
    <mergeCell ref="Z91:AA91"/>
    <mergeCell ref="AB91:AC91"/>
    <mergeCell ref="AD91:AE91"/>
    <mergeCell ref="AL90:AM90"/>
    <mergeCell ref="AN90:AQ90"/>
    <mergeCell ref="AR90:AS90"/>
    <mergeCell ref="AT90:AV90"/>
    <mergeCell ref="AJ92:AK92"/>
    <mergeCell ref="AL92:AM92"/>
    <mergeCell ref="BC86:BG86"/>
    <mergeCell ref="D87:S87"/>
    <mergeCell ref="T87:W87"/>
    <mergeCell ref="X87:Y87"/>
    <mergeCell ref="Z87:AA87"/>
    <mergeCell ref="AB87:AC87"/>
    <mergeCell ref="AD87:AE87"/>
    <mergeCell ref="AF86:AG86"/>
    <mergeCell ref="AH86:AI86"/>
    <mergeCell ref="AJ86:AK86"/>
    <mergeCell ref="AL86:AM86"/>
    <mergeCell ref="AN86:AQ86"/>
    <mergeCell ref="AR86:AS86"/>
    <mergeCell ref="D86:S86"/>
    <mergeCell ref="T86:W86"/>
    <mergeCell ref="X86:Y86"/>
    <mergeCell ref="Z86:AA86"/>
    <mergeCell ref="AB86:AC86"/>
    <mergeCell ref="AD86:AE86"/>
    <mergeCell ref="BC88:BG88"/>
    <mergeCell ref="AT87:AV87"/>
    <mergeCell ref="BC87:BG87"/>
    <mergeCell ref="D88:S88"/>
    <mergeCell ref="T88:W88"/>
    <mergeCell ref="X88:Y88"/>
    <mergeCell ref="Z88:AA88"/>
    <mergeCell ref="AB88:AC88"/>
    <mergeCell ref="AD88:AE88"/>
    <mergeCell ref="AF88:AG88"/>
    <mergeCell ref="AH88:AI88"/>
    <mergeCell ref="AF87:AG87"/>
    <mergeCell ref="AH87:AI87"/>
    <mergeCell ref="AJ87:AK87"/>
    <mergeCell ref="AL87:AM87"/>
    <mergeCell ref="AN87:AQ87"/>
    <mergeCell ref="AR87:AS87"/>
    <mergeCell ref="BC90:BG90"/>
    <mergeCell ref="AT89:AV89"/>
    <mergeCell ref="BC89:BG89"/>
    <mergeCell ref="D90:S90"/>
    <mergeCell ref="T90:W90"/>
    <mergeCell ref="X90:Y90"/>
    <mergeCell ref="Z90:AA90"/>
    <mergeCell ref="AB90:AC90"/>
    <mergeCell ref="AD90:AE90"/>
    <mergeCell ref="AF90:AG90"/>
    <mergeCell ref="AH90:AI90"/>
    <mergeCell ref="AF89:AG89"/>
    <mergeCell ref="AH89:AI89"/>
    <mergeCell ref="AJ89:AK89"/>
    <mergeCell ref="AL89:AM89"/>
    <mergeCell ref="AN89:AQ89"/>
    <mergeCell ref="AR89:AS89"/>
    <mergeCell ref="D89:S89"/>
    <mergeCell ref="T89:W89"/>
    <mergeCell ref="X89:Y89"/>
    <mergeCell ref="Z89:AA89"/>
    <mergeCell ref="AB89:AC89"/>
    <mergeCell ref="AD89:AE89"/>
    <mergeCell ref="AJ90:AK90"/>
    <mergeCell ref="AN92:AQ92"/>
    <mergeCell ref="AR92:AS92"/>
    <mergeCell ref="AT92:AV92"/>
    <mergeCell ref="BC92:BG92"/>
    <mergeCell ref="AT91:AV91"/>
    <mergeCell ref="BC91:BG91"/>
    <mergeCell ref="D92:S92"/>
    <mergeCell ref="T92:W92"/>
    <mergeCell ref="X92:Y92"/>
    <mergeCell ref="Z92:AA92"/>
    <mergeCell ref="AB92:AC92"/>
    <mergeCell ref="AD92:AE92"/>
    <mergeCell ref="AF92:AG92"/>
    <mergeCell ref="AH92:AI92"/>
    <mergeCell ref="AF91:AG91"/>
    <mergeCell ref="AH91:AI91"/>
    <mergeCell ref="AJ91:AK91"/>
    <mergeCell ref="AL91:AM91"/>
    <mergeCell ref="AN91:AQ91"/>
    <mergeCell ref="AR91:AS91"/>
    <mergeCell ref="D91:S91"/>
    <mergeCell ref="T91:W91"/>
    <mergeCell ref="AT94:AV94"/>
    <mergeCell ref="BC94:BG94"/>
    <mergeCell ref="AT93:AV93"/>
    <mergeCell ref="BC93:BG93"/>
    <mergeCell ref="D94:S94"/>
    <mergeCell ref="T94:W94"/>
    <mergeCell ref="X94:Y94"/>
    <mergeCell ref="Z94:AA94"/>
    <mergeCell ref="AB94:AC94"/>
    <mergeCell ref="AD94:AE94"/>
    <mergeCell ref="AF94:AG94"/>
    <mergeCell ref="AH94:AI94"/>
    <mergeCell ref="AF93:AG93"/>
    <mergeCell ref="AH93:AI93"/>
    <mergeCell ref="AJ93:AK93"/>
    <mergeCell ref="AL93:AM93"/>
    <mergeCell ref="AN93:AQ93"/>
    <mergeCell ref="AR93:AS93"/>
    <mergeCell ref="D93:S93"/>
    <mergeCell ref="T93:W93"/>
    <mergeCell ref="X93:Y93"/>
    <mergeCell ref="Z93:AA93"/>
    <mergeCell ref="AB93:AC93"/>
    <mergeCell ref="AD93:AE93"/>
    <mergeCell ref="T95:W95"/>
    <mergeCell ref="X95:Y95"/>
    <mergeCell ref="Z95:AA95"/>
    <mergeCell ref="AB95:AC95"/>
    <mergeCell ref="AD95:AE95"/>
    <mergeCell ref="AJ94:AK94"/>
    <mergeCell ref="AL94:AM94"/>
    <mergeCell ref="AN94:AQ94"/>
    <mergeCell ref="AR94:AS94"/>
    <mergeCell ref="BS99:BU99"/>
    <mergeCell ref="BV99:BX99"/>
    <mergeCell ref="D100:S100"/>
    <mergeCell ref="T100:W100"/>
    <mergeCell ref="X100:Y100"/>
    <mergeCell ref="Z100:AA100"/>
    <mergeCell ref="AB100:AC100"/>
    <mergeCell ref="AT95:AV95"/>
    <mergeCell ref="BC95:BG95"/>
    <mergeCell ref="X98:AM98"/>
    <mergeCell ref="AN98:AS98"/>
    <mergeCell ref="X99:AA99"/>
    <mergeCell ref="AB99:AC99"/>
    <mergeCell ref="AD99:AE99"/>
    <mergeCell ref="AF99:AG99"/>
    <mergeCell ref="AH99:AI99"/>
    <mergeCell ref="AJ99:AK99"/>
    <mergeCell ref="AF95:AG95"/>
    <mergeCell ref="AH95:AI95"/>
    <mergeCell ref="AJ95:AK95"/>
    <mergeCell ref="AL95:AM95"/>
    <mergeCell ref="AN95:AQ95"/>
    <mergeCell ref="AR95:AS95"/>
    <mergeCell ref="D95:S95"/>
    <mergeCell ref="AZ100:BB100"/>
    <mergeCell ref="BC100:BG100"/>
    <mergeCell ref="D101:S101"/>
    <mergeCell ref="T101:W101"/>
    <mergeCell ref="X101:Y101"/>
    <mergeCell ref="Z101:AA101"/>
    <mergeCell ref="AB101:AC101"/>
    <mergeCell ref="AD101:AE101"/>
    <mergeCell ref="AF101:AG101"/>
    <mergeCell ref="AD100:AE100"/>
    <mergeCell ref="AF100:AG100"/>
    <mergeCell ref="AH100:AI100"/>
    <mergeCell ref="AJ100:AK100"/>
    <mergeCell ref="AN100:AQ100"/>
    <mergeCell ref="AT100:AV100"/>
    <mergeCell ref="AL99:AM100"/>
    <mergeCell ref="AN99:AQ99"/>
    <mergeCell ref="AR99:AS100"/>
    <mergeCell ref="AD102:AE102"/>
    <mergeCell ref="AF102:AG102"/>
    <mergeCell ref="AH101:AI101"/>
    <mergeCell ref="AJ101:AK101"/>
    <mergeCell ref="AL101:AM101"/>
    <mergeCell ref="AN101:AQ101"/>
    <mergeCell ref="AR101:AS101"/>
    <mergeCell ref="AT101:AV101"/>
    <mergeCell ref="AW100:AY100"/>
    <mergeCell ref="BC102:BG102"/>
    <mergeCell ref="D103:S103"/>
    <mergeCell ref="T103:W103"/>
    <mergeCell ref="X103:Y103"/>
    <mergeCell ref="Z103:AA103"/>
    <mergeCell ref="AB103:AC103"/>
    <mergeCell ref="AD103:AE103"/>
    <mergeCell ref="AF103:AG103"/>
    <mergeCell ref="AH103:AI103"/>
    <mergeCell ref="AJ103:AK103"/>
    <mergeCell ref="AH102:AI102"/>
    <mergeCell ref="AJ102:AK102"/>
    <mergeCell ref="AL102:AM102"/>
    <mergeCell ref="AN102:AQ102"/>
    <mergeCell ref="AR102:AS102"/>
    <mergeCell ref="AT102:AV102"/>
    <mergeCell ref="AW101:AY110"/>
    <mergeCell ref="AZ101:BB110"/>
    <mergeCell ref="BC101:BG101"/>
    <mergeCell ref="D102:S102"/>
    <mergeCell ref="T102:W102"/>
    <mergeCell ref="X102:Y102"/>
    <mergeCell ref="Z102:AA102"/>
    <mergeCell ref="AB102:AC102"/>
    <mergeCell ref="AT103:AV103"/>
    <mergeCell ref="BC103:BG103"/>
    <mergeCell ref="D104:S104"/>
    <mergeCell ref="T104:W104"/>
    <mergeCell ref="X104:Y104"/>
    <mergeCell ref="Z104:AA104"/>
    <mergeCell ref="AB104:AC104"/>
    <mergeCell ref="AR104:AS104"/>
    <mergeCell ref="AT104:AV104"/>
    <mergeCell ref="BC104:BG104"/>
    <mergeCell ref="AH104:AI104"/>
    <mergeCell ref="AJ104:AK104"/>
    <mergeCell ref="AL104:AM104"/>
    <mergeCell ref="AN104:AQ104"/>
    <mergeCell ref="Z105:AA105"/>
    <mergeCell ref="AB105:AC105"/>
    <mergeCell ref="AD105:AE105"/>
    <mergeCell ref="AF105:AG105"/>
    <mergeCell ref="AD104:AE104"/>
    <mergeCell ref="AF104:AG104"/>
    <mergeCell ref="AL103:AM103"/>
    <mergeCell ref="AN103:AQ103"/>
    <mergeCell ref="AR103:AS103"/>
    <mergeCell ref="BC105:BG105"/>
    <mergeCell ref="D106:S106"/>
    <mergeCell ref="T106:W106"/>
    <mergeCell ref="X106:Y106"/>
    <mergeCell ref="Z106:AA106"/>
    <mergeCell ref="AB106:AC106"/>
    <mergeCell ref="AD106:AE106"/>
    <mergeCell ref="AF106:AG106"/>
    <mergeCell ref="AH106:AI106"/>
    <mergeCell ref="AJ106:AK106"/>
    <mergeCell ref="AH105:AI105"/>
    <mergeCell ref="AJ105:AK105"/>
    <mergeCell ref="AL105:AM105"/>
    <mergeCell ref="AN105:AQ105"/>
    <mergeCell ref="AR105:AS105"/>
    <mergeCell ref="AT105:AV105"/>
    <mergeCell ref="AL106:AM106"/>
    <mergeCell ref="AN106:AQ106"/>
    <mergeCell ref="AR106:AS106"/>
    <mergeCell ref="AT106:AV106"/>
    <mergeCell ref="BC106:BG106"/>
    <mergeCell ref="D105:S105"/>
    <mergeCell ref="T105:W105"/>
    <mergeCell ref="X105:Y105"/>
    <mergeCell ref="D107:S107"/>
    <mergeCell ref="T107:W107"/>
    <mergeCell ref="X107:Y107"/>
    <mergeCell ref="Z107:AA107"/>
    <mergeCell ref="AB107:AC107"/>
    <mergeCell ref="AR107:AS107"/>
    <mergeCell ref="AT107:AV107"/>
    <mergeCell ref="BC107:BG107"/>
    <mergeCell ref="D108:S108"/>
    <mergeCell ref="T108:W108"/>
    <mergeCell ref="X108:Y108"/>
    <mergeCell ref="Z108:AA108"/>
    <mergeCell ref="AB108:AC108"/>
    <mergeCell ref="AD108:AE108"/>
    <mergeCell ref="AF108:AG108"/>
    <mergeCell ref="AD107:AE107"/>
    <mergeCell ref="AF107:AG107"/>
    <mergeCell ref="AH107:AI107"/>
    <mergeCell ref="AJ107:AK107"/>
    <mergeCell ref="AL107:AM107"/>
    <mergeCell ref="AN107:AQ107"/>
    <mergeCell ref="BC108:BG108"/>
    <mergeCell ref="AH108:AI108"/>
    <mergeCell ref="AJ108:AK108"/>
    <mergeCell ref="D109:S109"/>
    <mergeCell ref="T109:W109"/>
    <mergeCell ref="X109:Y109"/>
    <mergeCell ref="Z109:AA109"/>
    <mergeCell ref="AB109:AC109"/>
    <mergeCell ref="AD109:AE109"/>
    <mergeCell ref="AF109:AG109"/>
    <mergeCell ref="AH109:AI109"/>
    <mergeCell ref="AJ109:AK109"/>
    <mergeCell ref="AL108:AM108"/>
    <mergeCell ref="AN108:AQ108"/>
    <mergeCell ref="AR108:AS108"/>
    <mergeCell ref="AT108:AV108"/>
    <mergeCell ref="AL109:AM109"/>
    <mergeCell ref="AN109:AQ109"/>
    <mergeCell ref="AR109:AS109"/>
    <mergeCell ref="AT109:AV109"/>
    <mergeCell ref="BC109:BG109"/>
    <mergeCell ref="D110:S110"/>
    <mergeCell ref="T110:W110"/>
    <mergeCell ref="X110:Y110"/>
    <mergeCell ref="Z110:AA110"/>
    <mergeCell ref="AB110:AC110"/>
    <mergeCell ref="BP121:BP122"/>
    <mergeCell ref="BQ121:BQ122"/>
    <mergeCell ref="R122:W122"/>
    <mergeCell ref="AB122:AK122"/>
    <mergeCell ref="AR110:AS110"/>
    <mergeCell ref="AT110:AV110"/>
    <mergeCell ref="BC110:BG110"/>
    <mergeCell ref="A113:J113"/>
    <mergeCell ref="U115:AK115"/>
    <mergeCell ref="U116:Y116"/>
    <mergeCell ref="Z116:AA116"/>
    <mergeCell ref="AE116:AI116"/>
    <mergeCell ref="AJ116:AK116"/>
    <mergeCell ref="AD110:AE110"/>
    <mergeCell ref="AF110:AG110"/>
    <mergeCell ref="AH110:AI110"/>
    <mergeCell ref="AJ110:AK110"/>
    <mergeCell ref="AL110:AM110"/>
    <mergeCell ref="AN110:AQ110"/>
    <mergeCell ref="R123:W123"/>
    <mergeCell ref="AB123:AC123"/>
    <mergeCell ref="AD123:AE123"/>
    <mergeCell ref="AF123:AG123"/>
    <mergeCell ref="AH123:AI123"/>
    <mergeCell ref="AJ123:AK123"/>
    <mergeCell ref="Z120:AK120"/>
    <mergeCell ref="BK120:BM121"/>
    <mergeCell ref="D121:G121"/>
    <mergeCell ref="BL125:BN125"/>
    <mergeCell ref="BQ125:BS125"/>
    <mergeCell ref="J126:P126"/>
    <mergeCell ref="R126:W126"/>
    <mergeCell ref="AA126:AA127"/>
    <mergeCell ref="AB126:AC127"/>
    <mergeCell ref="AD126:AE127"/>
    <mergeCell ref="AF126:AG127"/>
    <mergeCell ref="AH126:AI127"/>
    <mergeCell ref="AJ126:AK127"/>
    <mergeCell ref="AF124:AG125"/>
    <mergeCell ref="AH124:AI125"/>
    <mergeCell ref="AJ124:AK125"/>
    <mergeCell ref="AP124:BF124"/>
    <mergeCell ref="R125:W125"/>
    <mergeCell ref="AP125:BF126"/>
    <mergeCell ref="E124:P124"/>
    <mergeCell ref="R124:W124"/>
    <mergeCell ref="Z124:Z133"/>
    <mergeCell ref="AA124:AA125"/>
    <mergeCell ref="AB124:AC125"/>
    <mergeCell ref="AD124:AE125"/>
    <mergeCell ref="AA128:AA129"/>
    <mergeCell ref="AB128:AC129"/>
    <mergeCell ref="AF128:AG129"/>
    <mergeCell ref="AH128:AI129"/>
    <mergeCell ref="AJ128:AK129"/>
    <mergeCell ref="AP128:BF128"/>
    <mergeCell ref="R129:W129"/>
    <mergeCell ref="AP129:BF133"/>
    <mergeCell ref="R130:W130"/>
    <mergeCell ref="AA130:AA131"/>
    <mergeCell ref="AB130:AC131"/>
    <mergeCell ref="AD130:AE131"/>
    <mergeCell ref="AD128:AE129"/>
    <mergeCell ref="AJ132:AK133"/>
    <mergeCell ref="J133:P133"/>
    <mergeCell ref="R133:W133"/>
    <mergeCell ref="A140:J140"/>
    <mergeCell ref="G143:K145"/>
    <mergeCell ref="T144:U144"/>
    <mergeCell ref="V144:W144"/>
    <mergeCell ref="AF130:AG131"/>
    <mergeCell ref="AH130:AI131"/>
    <mergeCell ref="AJ130:AK131"/>
    <mergeCell ref="R131:W131"/>
    <mergeCell ref="R132:W132"/>
    <mergeCell ref="AA132:AA133"/>
    <mergeCell ref="AB132:AC133"/>
    <mergeCell ref="AD132:AE133"/>
    <mergeCell ref="AF132:AG133"/>
    <mergeCell ref="AH132:AI133"/>
    <mergeCell ref="AM144:AN144"/>
    <mergeCell ref="AO144:AR144"/>
    <mergeCell ref="D148:J149"/>
    <mergeCell ref="L148:BF149"/>
    <mergeCell ref="D151:BG151"/>
    <mergeCell ref="D152:U153"/>
    <mergeCell ref="V152:BG152"/>
    <mergeCell ref="V153:AG153"/>
    <mergeCell ref="AH153:AP153"/>
    <mergeCell ref="AQ153:AZ153"/>
    <mergeCell ref="AQ155:AZ155"/>
    <mergeCell ref="BA155:BF155"/>
    <mergeCell ref="E156:U156"/>
    <mergeCell ref="V156:AG156"/>
    <mergeCell ref="AH156:AP156"/>
    <mergeCell ref="AQ156:AZ156"/>
    <mergeCell ref="BA156:BF156"/>
    <mergeCell ref="BA153:BF153"/>
    <mergeCell ref="D154:D163"/>
    <mergeCell ref="E154:U154"/>
    <mergeCell ref="V154:AG154"/>
    <mergeCell ref="AH154:AP154"/>
    <mergeCell ref="AQ154:AZ154"/>
    <mergeCell ref="BA154:BF154"/>
    <mergeCell ref="E155:U155"/>
    <mergeCell ref="V155:AG155"/>
    <mergeCell ref="AH155:AP155"/>
    <mergeCell ref="E157:U157"/>
    <mergeCell ref="V157:AG157"/>
    <mergeCell ref="AH157:AP157"/>
    <mergeCell ref="AQ157:AZ157"/>
    <mergeCell ref="BA157:BF157"/>
    <mergeCell ref="E158:U158"/>
    <mergeCell ref="V158:AG158"/>
    <mergeCell ref="AH158:AP158"/>
    <mergeCell ref="AQ158:AZ158"/>
    <mergeCell ref="BA158:BF158"/>
    <mergeCell ref="E159:U159"/>
    <mergeCell ref="V159:AG159"/>
    <mergeCell ref="AH159:AP159"/>
    <mergeCell ref="AQ159:AZ159"/>
    <mergeCell ref="BA159:BF159"/>
    <mergeCell ref="E160:U160"/>
    <mergeCell ref="V160:AG160"/>
    <mergeCell ref="AH160:AP160"/>
    <mergeCell ref="AQ160:AZ160"/>
    <mergeCell ref="BA160:BF160"/>
    <mergeCell ref="E161:U161"/>
    <mergeCell ref="V161:AG161"/>
    <mergeCell ref="AH161:AP161"/>
    <mergeCell ref="AQ161:AZ161"/>
    <mergeCell ref="BA161:BF161"/>
    <mergeCell ref="E162:U162"/>
    <mergeCell ref="V162:AG162"/>
    <mergeCell ref="AH162:AP162"/>
    <mergeCell ref="AQ162:AZ162"/>
    <mergeCell ref="BA162:BF162"/>
    <mergeCell ref="BA164:BF164"/>
    <mergeCell ref="E165:U165"/>
    <mergeCell ref="V165:AG165"/>
    <mergeCell ref="AH165:AP165"/>
    <mergeCell ref="AQ165:AZ165"/>
    <mergeCell ref="BA165:BF165"/>
    <mergeCell ref="E163:U163"/>
    <mergeCell ref="V163:AG163"/>
    <mergeCell ref="AH163:AP163"/>
    <mergeCell ref="AQ163:AZ163"/>
    <mergeCell ref="BA163:BF163"/>
    <mergeCell ref="E164:U164"/>
    <mergeCell ref="V164:AG164"/>
    <mergeCell ref="AH164:AP164"/>
    <mergeCell ref="AQ164:AZ164"/>
    <mergeCell ref="E166:U166"/>
    <mergeCell ref="V166:AG166"/>
    <mergeCell ref="AH166:AP166"/>
    <mergeCell ref="AQ166:AZ166"/>
    <mergeCell ref="BA166:BF166"/>
    <mergeCell ref="E167:U167"/>
    <mergeCell ref="V167:AG167"/>
    <mergeCell ref="AH167:AP167"/>
    <mergeCell ref="AQ167:AZ167"/>
    <mergeCell ref="BA167:BF167"/>
    <mergeCell ref="V171:AG171"/>
    <mergeCell ref="AH171:AP171"/>
    <mergeCell ref="AQ171:AZ171"/>
    <mergeCell ref="BA171:BF171"/>
    <mergeCell ref="E168:U168"/>
    <mergeCell ref="V168:AG168"/>
    <mergeCell ref="AH168:AP168"/>
    <mergeCell ref="AQ168:AZ168"/>
    <mergeCell ref="BA168:BF168"/>
    <mergeCell ref="E169:U169"/>
    <mergeCell ref="V169:AG169"/>
    <mergeCell ref="AH169:AP169"/>
    <mergeCell ref="AQ169:AZ169"/>
    <mergeCell ref="BA169:BF169"/>
    <mergeCell ref="D176:BG176"/>
    <mergeCell ref="D177:U178"/>
    <mergeCell ref="V177:BG177"/>
    <mergeCell ref="V178:AG178"/>
    <mergeCell ref="AH178:AP178"/>
    <mergeCell ref="AQ178:AZ178"/>
    <mergeCell ref="BA178:BF178"/>
    <mergeCell ref="E172:U172"/>
    <mergeCell ref="V172:AG172"/>
    <mergeCell ref="AH172:AP172"/>
    <mergeCell ref="AQ172:AZ172"/>
    <mergeCell ref="BA172:BF172"/>
    <mergeCell ref="E173:U173"/>
    <mergeCell ref="V173:AG173"/>
    <mergeCell ref="AH173:AP173"/>
    <mergeCell ref="AQ173:AZ173"/>
    <mergeCell ref="BA173:BF173"/>
    <mergeCell ref="D164:D173"/>
    <mergeCell ref="E170:U170"/>
    <mergeCell ref="V170:AG170"/>
    <mergeCell ref="AH170:AP170"/>
    <mergeCell ref="AQ170:AZ170"/>
    <mergeCell ref="BA170:BF170"/>
    <mergeCell ref="E171:U171"/>
    <mergeCell ref="BA180:BF180"/>
    <mergeCell ref="E181:U181"/>
    <mergeCell ref="V181:AG181"/>
    <mergeCell ref="AH181:AP181"/>
    <mergeCell ref="AQ181:AZ181"/>
    <mergeCell ref="BA181:BF181"/>
    <mergeCell ref="D179:D188"/>
    <mergeCell ref="E179:U179"/>
    <mergeCell ref="V179:AG179"/>
    <mergeCell ref="AH179:AP179"/>
    <mergeCell ref="AQ179:AZ179"/>
    <mergeCell ref="BA179:BF179"/>
    <mergeCell ref="E180:U180"/>
    <mergeCell ref="V180:AG180"/>
    <mergeCell ref="AH180:AP180"/>
    <mergeCell ref="AQ180:AZ180"/>
    <mergeCell ref="E182:U182"/>
    <mergeCell ref="V182:AG182"/>
    <mergeCell ref="AH182:AP182"/>
    <mergeCell ref="AQ182:AZ182"/>
    <mergeCell ref="BA182:BF182"/>
    <mergeCell ref="E183:U183"/>
    <mergeCell ref="V183:AG183"/>
    <mergeCell ref="AH183:AP183"/>
    <mergeCell ref="AQ183:AZ183"/>
    <mergeCell ref="BA183:BF183"/>
    <mergeCell ref="BA186:BF186"/>
    <mergeCell ref="E187:U187"/>
    <mergeCell ref="V187:AG187"/>
    <mergeCell ref="AH187:AP187"/>
    <mergeCell ref="AQ187:AZ187"/>
    <mergeCell ref="BA187:BF187"/>
    <mergeCell ref="E184:U184"/>
    <mergeCell ref="V184:AG184"/>
    <mergeCell ref="AH184:AP184"/>
    <mergeCell ref="AQ184:AZ184"/>
    <mergeCell ref="BA184:BF184"/>
    <mergeCell ref="E185:U185"/>
    <mergeCell ref="V185:AG185"/>
    <mergeCell ref="AH185:AP185"/>
    <mergeCell ref="AQ185:AZ185"/>
    <mergeCell ref="BA185:BF185"/>
    <mergeCell ref="E186:U186"/>
    <mergeCell ref="V186:AG186"/>
    <mergeCell ref="AH186:AP186"/>
    <mergeCell ref="AQ186:AZ186"/>
    <mergeCell ref="BA190:BF190"/>
    <mergeCell ref="BA191:BF191"/>
    <mergeCell ref="E192:U192"/>
    <mergeCell ref="V192:AG192"/>
    <mergeCell ref="AH192:AP192"/>
    <mergeCell ref="AQ192:AZ192"/>
    <mergeCell ref="BA192:BF192"/>
    <mergeCell ref="E193:U193"/>
    <mergeCell ref="V193:AG193"/>
    <mergeCell ref="AH193:AP193"/>
    <mergeCell ref="AQ193:AZ193"/>
    <mergeCell ref="AQ196:AZ196"/>
    <mergeCell ref="BA196:BF196"/>
    <mergeCell ref="E188:U188"/>
    <mergeCell ref="V188:AG188"/>
    <mergeCell ref="AH188:AP188"/>
    <mergeCell ref="AQ188:AZ188"/>
    <mergeCell ref="BA188:BF188"/>
    <mergeCell ref="E189:U189"/>
    <mergeCell ref="V189:AG189"/>
    <mergeCell ref="AH189:AP189"/>
    <mergeCell ref="AQ189:AZ189"/>
    <mergeCell ref="E191:U191"/>
    <mergeCell ref="V191:AG191"/>
    <mergeCell ref="AH191:AP191"/>
    <mergeCell ref="AQ191:AZ191"/>
    <mergeCell ref="E194:U194"/>
    <mergeCell ref="V194:AG194"/>
    <mergeCell ref="AH194:AP194"/>
    <mergeCell ref="AQ194:AZ194"/>
    <mergeCell ref="BA189:BF189"/>
    <mergeCell ref="E190:U190"/>
    <mergeCell ref="V190:AG190"/>
    <mergeCell ref="AH190:AP190"/>
    <mergeCell ref="AQ190:AZ190"/>
    <mergeCell ref="BA197:BF197"/>
    <mergeCell ref="E198:U198"/>
    <mergeCell ref="V198:AG198"/>
    <mergeCell ref="AH198:AP198"/>
    <mergeCell ref="AQ198:AZ198"/>
    <mergeCell ref="BA198:BF198"/>
    <mergeCell ref="D204:U204"/>
    <mergeCell ref="V204:AM204"/>
    <mergeCell ref="AN204:BG204"/>
    <mergeCell ref="D189:D198"/>
    <mergeCell ref="E197:U197"/>
    <mergeCell ref="V197:AG197"/>
    <mergeCell ref="AH197:AP197"/>
    <mergeCell ref="AQ197:AZ197"/>
    <mergeCell ref="BA193:BF193"/>
    <mergeCell ref="BA194:BF194"/>
    <mergeCell ref="E195:U195"/>
    <mergeCell ref="V195:AG195"/>
    <mergeCell ref="AH195:AP195"/>
    <mergeCell ref="AQ195:AZ195"/>
    <mergeCell ref="BA195:BF195"/>
    <mergeCell ref="E196:U196"/>
    <mergeCell ref="V196:AG196"/>
    <mergeCell ref="AH196:AP196"/>
    <mergeCell ref="V207:AM207"/>
    <mergeCell ref="AN207:BG207"/>
    <mergeCell ref="D205:U205"/>
    <mergeCell ref="V205:AM205"/>
    <mergeCell ref="AN205:BG205"/>
    <mergeCell ref="D199:BB199"/>
    <mergeCell ref="BC199:BG199"/>
    <mergeCell ref="D200:BB200"/>
    <mergeCell ref="D202:BG202"/>
    <mergeCell ref="D203:U203"/>
    <mergeCell ref="V203:AM203"/>
    <mergeCell ref="AN203:BG203"/>
    <mergeCell ref="R80:W80"/>
    <mergeCell ref="D214:BB214"/>
    <mergeCell ref="D212:U212"/>
    <mergeCell ref="V212:AM212"/>
    <mergeCell ref="AN212:BG212"/>
    <mergeCell ref="D213:U213"/>
    <mergeCell ref="V213:AM213"/>
    <mergeCell ref="AN213:BG213"/>
    <mergeCell ref="D210:U210"/>
    <mergeCell ref="V210:AM210"/>
    <mergeCell ref="AN210:BG210"/>
    <mergeCell ref="D211:U211"/>
    <mergeCell ref="V211:AM211"/>
    <mergeCell ref="AN211:BG211"/>
    <mergeCell ref="D208:U208"/>
    <mergeCell ref="V208:AM208"/>
    <mergeCell ref="AN208:BG208"/>
    <mergeCell ref="D209:U209"/>
    <mergeCell ref="V209:AM209"/>
    <mergeCell ref="AN209:BG209"/>
    <mergeCell ref="D206:U206"/>
    <mergeCell ref="V206:AM206"/>
    <mergeCell ref="AN206:BG206"/>
    <mergeCell ref="D207:U207"/>
  </mergeCells>
  <conditionalFormatting sqref="X86:Y86">
    <cfRule type="expression" dxfId="787" priority="415">
      <formula>AND($D86&lt;&gt;"",$X86="")</formula>
    </cfRule>
  </conditionalFormatting>
  <conditionalFormatting sqref="Z86:AA86">
    <cfRule type="expression" dxfId="786" priority="414">
      <formula>AND($D86&lt;&gt;"",$Z86="")</formula>
    </cfRule>
  </conditionalFormatting>
  <conditionalFormatting sqref="AB86:AC86">
    <cfRule type="expression" dxfId="785" priority="413">
      <formula>AND($D86&lt;&gt;"",$AB86="")</formula>
    </cfRule>
  </conditionalFormatting>
  <conditionalFormatting sqref="AD86:AE86">
    <cfRule type="expression" dxfId="784" priority="412">
      <formula>AND($D86&lt;&gt;"",$AD86="")</formula>
    </cfRule>
  </conditionalFormatting>
  <conditionalFormatting sqref="AF86:AG86">
    <cfRule type="expression" dxfId="783" priority="411">
      <formula>AND($D86&lt;&gt;"",$AF86="")</formula>
    </cfRule>
  </conditionalFormatting>
  <conditionalFormatting sqref="AH86:AI86">
    <cfRule type="expression" dxfId="782" priority="410">
      <formula>AND($D86&lt;&gt;"",$AH86="")</formula>
    </cfRule>
  </conditionalFormatting>
  <conditionalFormatting sqref="AJ86:AK86">
    <cfRule type="expression" dxfId="781" priority="409">
      <formula>AND($D86&lt;&gt;"",$AJ86="")</formula>
    </cfRule>
  </conditionalFormatting>
  <conditionalFormatting sqref="AD124:AE133">
    <cfRule type="expression" dxfId="780" priority="366">
      <formula>$AK$12=1</formula>
    </cfRule>
  </conditionalFormatting>
  <conditionalFormatting sqref="AB124:AC125">
    <cfRule type="expression" dxfId="779" priority="391">
      <formula>$AB$66=x</formula>
    </cfRule>
    <cfRule type="expression" dxfId="778" priority="396">
      <formula>$AK$12=1</formula>
    </cfRule>
  </conditionalFormatting>
  <conditionalFormatting sqref="AB126:AC127">
    <cfRule type="expression" dxfId="777" priority="386">
      <formula>$AB$68=x</formula>
    </cfRule>
    <cfRule type="expression" dxfId="776" priority="395">
      <formula>$AK$12=1</formula>
    </cfRule>
  </conditionalFormatting>
  <conditionalFormatting sqref="AB128:AC129">
    <cfRule type="expression" dxfId="775" priority="381">
      <formula>$AB$70=x</formula>
    </cfRule>
    <cfRule type="expression" dxfId="774" priority="394">
      <formula>$AK$12=1</formula>
    </cfRule>
  </conditionalFormatting>
  <conditionalFormatting sqref="AB130:AC131">
    <cfRule type="expression" dxfId="773" priority="376">
      <formula>$AB$72=x</formula>
    </cfRule>
    <cfRule type="expression" dxfId="772" priority="393">
      <formula>$AK$12=1</formula>
    </cfRule>
  </conditionalFormatting>
  <conditionalFormatting sqref="AB132:AC133">
    <cfRule type="expression" dxfId="771" priority="371">
      <formula>$AB$74=x</formula>
    </cfRule>
    <cfRule type="expression" dxfId="770" priority="392">
      <formula>$AK$12=1</formula>
    </cfRule>
  </conditionalFormatting>
  <conditionalFormatting sqref="AJ124:AK125">
    <cfRule type="expression" dxfId="769" priority="387">
      <formula>$AJ$66=x</formula>
    </cfRule>
  </conditionalFormatting>
  <conditionalFormatting sqref="AJ126:AK127">
    <cfRule type="expression" dxfId="768" priority="382">
      <formula>$AJ$68=x</formula>
    </cfRule>
  </conditionalFormatting>
  <conditionalFormatting sqref="AJ128:AK129">
    <cfRule type="expression" dxfId="767" priority="377">
      <formula>$AJ$70=x</formula>
    </cfRule>
  </conditionalFormatting>
  <conditionalFormatting sqref="AJ130:AK131">
    <cfRule type="expression" dxfId="766" priority="372">
      <formula>$AJ$72=x</formula>
    </cfRule>
  </conditionalFormatting>
  <conditionalFormatting sqref="AJ132:AK133">
    <cfRule type="expression" dxfId="765" priority="367">
      <formula>$AJ$74=x</formula>
    </cfRule>
  </conditionalFormatting>
  <conditionalFormatting sqref="AD124:AE125">
    <cfRule type="expression" dxfId="764" priority="390">
      <formula>$AD$66=x</formula>
    </cfRule>
  </conditionalFormatting>
  <conditionalFormatting sqref="AF124:AG125">
    <cfRule type="expression" dxfId="763" priority="389">
      <formula>$AF$66=x</formula>
    </cfRule>
  </conditionalFormatting>
  <conditionalFormatting sqref="AH124:AI125">
    <cfRule type="expression" dxfId="762" priority="388">
      <formula>$AH$66=x</formula>
    </cfRule>
  </conditionalFormatting>
  <conditionalFormatting sqref="AD126:AE127">
    <cfRule type="expression" dxfId="761" priority="385">
      <formula>$AD$68=x</formula>
    </cfRule>
  </conditionalFormatting>
  <conditionalFormatting sqref="AF126:AG127">
    <cfRule type="expression" dxfId="760" priority="384">
      <formula>$AF$68=x</formula>
    </cfRule>
  </conditionalFormatting>
  <conditionalFormatting sqref="AH126:AI127">
    <cfRule type="expression" dxfId="759" priority="383">
      <formula>$AH$68=x</formula>
    </cfRule>
  </conditionalFormatting>
  <conditionalFormatting sqref="AD128:AE129">
    <cfRule type="expression" dxfId="758" priority="380">
      <formula>$AD$70=x</formula>
    </cfRule>
  </conditionalFormatting>
  <conditionalFormatting sqref="AF128:AG129">
    <cfRule type="expression" dxfId="757" priority="379">
      <formula>$AF$70=x</formula>
    </cfRule>
  </conditionalFormatting>
  <conditionalFormatting sqref="AH128:AI129">
    <cfRule type="expression" dxfId="756" priority="378">
      <formula>$AH$70=x</formula>
    </cfRule>
  </conditionalFormatting>
  <conditionalFormatting sqref="AD130:AE131">
    <cfRule type="expression" dxfId="755" priority="375">
      <formula>$AD$72=x</formula>
    </cfRule>
  </conditionalFormatting>
  <conditionalFormatting sqref="AF130:AG131">
    <cfRule type="expression" dxfId="754" priority="374">
      <formula>$AF$72=x</formula>
    </cfRule>
  </conditionalFormatting>
  <conditionalFormatting sqref="AH130:AI131">
    <cfRule type="expression" dxfId="753" priority="373">
      <formula>$AH$72=x</formula>
    </cfRule>
  </conditionalFormatting>
  <conditionalFormatting sqref="AD132:AE133">
    <cfRule type="expression" dxfId="752" priority="370">
      <formula>$AD$74=x</formula>
    </cfRule>
  </conditionalFormatting>
  <conditionalFormatting sqref="AF132:AG133">
    <cfRule type="expression" dxfId="751" priority="369">
      <formula>$AF$74=x</formula>
    </cfRule>
  </conditionalFormatting>
  <conditionalFormatting sqref="AH132:AI133">
    <cfRule type="expression" dxfId="750" priority="368">
      <formula>$AH$74=x</formula>
    </cfRule>
  </conditionalFormatting>
  <conditionalFormatting sqref="X89:Y89">
    <cfRule type="expression" dxfId="749" priority="356">
      <formula>AND($D89&lt;&gt;"",$X89="")</formula>
    </cfRule>
  </conditionalFormatting>
  <conditionalFormatting sqref="Z89:AA89">
    <cfRule type="expression" dxfId="748" priority="355">
      <formula>AND($D89&lt;&gt;"",$Z89="")</formula>
    </cfRule>
  </conditionalFormatting>
  <conditionalFormatting sqref="AB89:AC89">
    <cfRule type="expression" dxfId="747" priority="354">
      <formula>AND($D89&lt;&gt;"",$AB89="")</formula>
    </cfRule>
  </conditionalFormatting>
  <conditionalFormatting sqref="AD89:AE89">
    <cfRule type="expression" dxfId="746" priority="353">
      <formula>AND($D89&lt;&gt;"",$AD89="")</formula>
    </cfRule>
  </conditionalFormatting>
  <conditionalFormatting sqref="AF89:AG89">
    <cfRule type="expression" dxfId="745" priority="352">
      <formula>AND($D89&lt;&gt;"",$AF89="")</formula>
    </cfRule>
  </conditionalFormatting>
  <conditionalFormatting sqref="AH89:AI89">
    <cfRule type="expression" dxfId="744" priority="351">
      <formula>AND($D89&lt;&gt;"",$AH89="")</formula>
    </cfRule>
  </conditionalFormatting>
  <conditionalFormatting sqref="AJ89:AK89">
    <cfRule type="expression" dxfId="743" priority="350">
      <formula>AND($D89&lt;&gt;"",$AJ89="")</formula>
    </cfRule>
  </conditionalFormatting>
  <conditionalFormatting sqref="X90:Y90">
    <cfRule type="expression" dxfId="742" priority="349">
      <formula>AND($D90&lt;&gt;"",$X90="")</formula>
    </cfRule>
  </conditionalFormatting>
  <conditionalFormatting sqref="Z90:AA90">
    <cfRule type="expression" dxfId="741" priority="348">
      <formula>AND($D90&lt;&gt;"",$Z90="")</formula>
    </cfRule>
  </conditionalFormatting>
  <conditionalFormatting sqref="AB90:AC90">
    <cfRule type="expression" dxfId="740" priority="347">
      <formula>AND($D90&lt;&gt;"",$AB90="")</formula>
    </cfRule>
  </conditionalFormatting>
  <conditionalFormatting sqref="AD90:AE90">
    <cfRule type="expression" dxfId="739" priority="346">
      <formula>AND($D90&lt;&gt;"",$AD90="")</formula>
    </cfRule>
  </conditionalFormatting>
  <conditionalFormatting sqref="AF90:AG90">
    <cfRule type="expression" dxfId="738" priority="345">
      <formula>AND($D90&lt;&gt;"",$AF90="")</formula>
    </cfRule>
  </conditionalFormatting>
  <conditionalFormatting sqref="AH90:AI90">
    <cfRule type="expression" dxfId="737" priority="344">
      <formula>AND($D90&lt;&gt;"",$AH90="")</formula>
    </cfRule>
  </conditionalFormatting>
  <conditionalFormatting sqref="AJ90:AK90">
    <cfRule type="expression" dxfId="736" priority="343">
      <formula>AND($D90&lt;&gt;"",$AJ90="")</formula>
    </cfRule>
  </conditionalFormatting>
  <conditionalFormatting sqref="X91:Y91">
    <cfRule type="expression" dxfId="735" priority="342">
      <formula>AND($D91&lt;&gt;"",$X91="")</formula>
    </cfRule>
  </conditionalFormatting>
  <conditionalFormatting sqref="Z91:AA91">
    <cfRule type="expression" dxfId="734" priority="341">
      <formula>AND($D91&lt;&gt;"",$Z91="")</formula>
    </cfRule>
  </conditionalFormatting>
  <conditionalFormatting sqref="AB91:AC91">
    <cfRule type="expression" dxfId="733" priority="340">
      <formula>AND($D91&lt;&gt;"",$AB91="")</formula>
    </cfRule>
  </conditionalFormatting>
  <conditionalFormatting sqref="AD91:AE91">
    <cfRule type="expression" dxfId="732" priority="339">
      <formula>AND($D91&lt;&gt;"",$AD91="")</formula>
    </cfRule>
  </conditionalFormatting>
  <conditionalFormatting sqref="AF91:AG91">
    <cfRule type="expression" dxfId="731" priority="338">
      <formula>AND($D91&lt;&gt;"",$AF91="")</formula>
    </cfRule>
  </conditionalFormatting>
  <conditionalFormatting sqref="AH91:AI91">
    <cfRule type="expression" dxfId="730" priority="337">
      <formula>AND($D91&lt;&gt;"",$AH91="")</formula>
    </cfRule>
  </conditionalFormatting>
  <conditionalFormatting sqref="AJ91:AK91">
    <cfRule type="expression" dxfId="729" priority="336">
      <formula>AND($D91&lt;&gt;"",$AJ91="")</formula>
    </cfRule>
  </conditionalFormatting>
  <conditionalFormatting sqref="X92:Y92">
    <cfRule type="expression" dxfId="728" priority="335">
      <formula>AND($D92&lt;&gt;"",$X92="")</formula>
    </cfRule>
  </conditionalFormatting>
  <conditionalFormatting sqref="Z92:AA92">
    <cfRule type="expression" dxfId="727" priority="334">
      <formula>AND($D92&lt;&gt;"",$Z92="")</formula>
    </cfRule>
  </conditionalFormatting>
  <conditionalFormatting sqref="AB92:AC92">
    <cfRule type="expression" dxfId="726" priority="333">
      <formula>AND($D92&lt;&gt;"",$AB92="")</formula>
    </cfRule>
  </conditionalFormatting>
  <conditionalFormatting sqref="AD92:AE92">
    <cfRule type="expression" dxfId="725" priority="332">
      <formula>AND($D92&lt;&gt;"",$AD92="")</formula>
    </cfRule>
  </conditionalFormatting>
  <conditionalFormatting sqref="AF92:AG92">
    <cfRule type="expression" dxfId="724" priority="331">
      <formula>AND($D92&lt;&gt;"",$AF92="")</formula>
    </cfRule>
  </conditionalFormatting>
  <conditionalFormatting sqref="AH92:AI92">
    <cfRule type="expression" dxfId="723" priority="330">
      <formula>AND($D92&lt;&gt;"",$AH92="")</formula>
    </cfRule>
  </conditionalFormatting>
  <conditionalFormatting sqref="AJ92:AK92">
    <cfRule type="expression" dxfId="722" priority="329">
      <formula>AND($D92&lt;&gt;"",$AJ92="")</formula>
    </cfRule>
  </conditionalFormatting>
  <conditionalFormatting sqref="X93:Y93">
    <cfRule type="expression" dxfId="721" priority="328">
      <formula>AND($D93&lt;&gt;"",$X93="")</formula>
    </cfRule>
  </conditionalFormatting>
  <conditionalFormatting sqref="Z93:AA93">
    <cfRule type="expression" dxfId="720" priority="327">
      <formula>AND($D93&lt;&gt;"",$Z93="")</formula>
    </cfRule>
  </conditionalFormatting>
  <conditionalFormatting sqref="AB93:AC93">
    <cfRule type="expression" dxfId="719" priority="326">
      <formula>AND($D93&lt;&gt;"",$AB93="")</formula>
    </cfRule>
  </conditionalFormatting>
  <conditionalFormatting sqref="AD93:AE93">
    <cfRule type="expression" dxfId="718" priority="325">
      <formula>AND($D93&lt;&gt;"",$AD93="")</formula>
    </cfRule>
  </conditionalFormatting>
  <conditionalFormatting sqref="AF93:AG93">
    <cfRule type="expression" dxfId="717" priority="324">
      <formula>AND($D93&lt;&gt;"",$AF93="")</formula>
    </cfRule>
  </conditionalFormatting>
  <conditionalFormatting sqref="AH93:AI93">
    <cfRule type="expression" dxfId="716" priority="323">
      <formula>AND($D93&lt;&gt;"",$AH93="")</formula>
    </cfRule>
  </conditionalFormatting>
  <conditionalFormatting sqref="AJ93:AK93">
    <cfRule type="expression" dxfId="715" priority="322">
      <formula>AND($D93&lt;&gt;"",$AJ93="")</formula>
    </cfRule>
  </conditionalFormatting>
  <conditionalFormatting sqref="X94:Y94">
    <cfRule type="expression" dxfId="714" priority="321">
      <formula>AND($D94&lt;&gt;"",$X94="")</formula>
    </cfRule>
  </conditionalFormatting>
  <conditionalFormatting sqref="Z94:AA94">
    <cfRule type="expression" dxfId="713" priority="320">
      <formula>AND($D94&lt;&gt;"",$Z94="")</formula>
    </cfRule>
  </conditionalFormatting>
  <conditionalFormatting sqref="AB94:AC94">
    <cfRule type="expression" dxfId="712" priority="319">
      <formula>AND($D94&lt;&gt;"",$AB94="")</formula>
    </cfRule>
  </conditionalFormatting>
  <conditionalFormatting sqref="AD94:AE94">
    <cfRule type="expression" dxfId="711" priority="318">
      <formula>AND($D94&lt;&gt;"",$AD94="")</formula>
    </cfRule>
  </conditionalFormatting>
  <conditionalFormatting sqref="AF94:AG94">
    <cfRule type="expression" dxfId="710" priority="317">
      <formula>AND($D94&lt;&gt;"",$AF94="")</formula>
    </cfRule>
  </conditionalFormatting>
  <conditionalFormatting sqref="AH94:AI94">
    <cfRule type="expression" dxfId="709" priority="316">
      <formula>AND($D94&lt;&gt;"",$AH94="")</formula>
    </cfRule>
  </conditionalFormatting>
  <conditionalFormatting sqref="AJ94:AK94">
    <cfRule type="expression" dxfId="708" priority="315">
      <formula>AND($D94&lt;&gt;"",$AJ94="")</formula>
    </cfRule>
  </conditionalFormatting>
  <conditionalFormatting sqref="X95:Y95">
    <cfRule type="expression" dxfId="707" priority="314">
      <formula>AND($D95&lt;&gt;"",$X95="")</formula>
    </cfRule>
  </conditionalFormatting>
  <conditionalFormatting sqref="Z95:AA95">
    <cfRule type="expression" dxfId="706" priority="313">
      <formula>AND($D95&lt;&gt;"",$Z95="")</formula>
    </cfRule>
  </conditionalFormatting>
  <conditionalFormatting sqref="AB95:AC95">
    <cfRule type="expression" dxfId="705" priority="312">
      <formula>AND($D95&lt;&gt;"",$AB95="")</formula>
    </cfRule>
  </conditionalFormatting>
  <conditionalFormatting sqref="AD95:AE95">
    <cfRule type="expression" dxfId="704" priority="311">
      <formula>AND($D95&lt;&gt;"",$AD95="")</formula>
    </cfRule>
  </conditionalFormatting>
  <conditionalFormatting sqref="AF95:AG95">
    <cfRule type="expression" dxfId="703" priority="310">
      <formula>AND($D95&lt;&gt;"",$AF95="")</formula>
    </cfRule>
  </conditionalFormatting>
  <conditionalFormatting sqref="AH95:AI95">
    <cfRule type="expression" dxfId="702" priority="309">
      <formula>AND($D95&lt;&gt;"",$AH95="")</formula>
    </cfRule>
  </conditionalFormatting>
  <conditionalFormatting sqref="AJ95:AK95">
    <cfRule type="expression" dxfId="701" priority="308">
      <formula>AND($D95&lt;&gt;"",$AJ95="")</formula>
    </cfRule>
  </conditionalFormatting>
  <conditionalFormatting sqref="X104:Y104">
    <cfRule type="expression" dxfId="700" priority="267">
      <formula>AND($D104&lt;&gt;"",$X104="")</formula>
    </cfRule>
  </conditionalFormatting>
  <conditionalFormatting sqref="Z104:AA104">
    <cfRule type="expression" dxfId="699" priority="266">
      <formula>AND($D104&lt;&gt;"",$Z104="")</formula>
    </cfRule>
  </conditionalFormatting>
  <conditionalFormatting sqref="AB104:AC104">
    <cfRule type="expression" dxfId="698" priority="265">
      <formula>AND($D104&lt;&gt;"",$AB104="")</formula>
    </cfRule>
  </conditionalFormatting>
  <conditionalFormatting sqref="AD104:AE104">
    <cfRule type="expression" dxfId="697" priority="264">
      <formula>AND($D104&lt;&gt;"",$AD104="")</formula>
    </cfRule>
  </conditionalFormatting>
  <conditionalFormatting sqref="AF104:AG104">
    <cfRule type="expression" dxfId="696" priority="263">
      <formula>AND($D104&lt;&gt;"",$AF104="")</formula>
    </cfRule>
  </conditionalFormatting>
  <conditionalFormatting sqref="AH104:AI104">
    <cfRule type="expression" dxfId="695" priority="262">
      <formula>AND($D104&lt;&gt;"",$AH104="")</formula>
    </cfRule>
  </conditionalFormatting>
  <conditionalFormatting sqref="AJ104:AK104">
    <cfRule type="expression" dxfId="694" priority="261">
      <formula>AND($D104&lt;&gt;"",$AJ104="")</formula>
    </cfRule>
  </conditionalFormatting>
  <conditionalFormatting sqref="X103:Y103">
    <cfRule type="expression" dxfId="693" priority="274">
      <formula>AND($D103&lt;&gt;"",$X103="")</formula>
    </cfRule>
  </conditionalFormatting>
  <conditionalFormatting sqref="Z103:AA103">
    <cfRule type="expression" dxfId="692" priority="273">
      <formula>AND($D103&lt;&gt;"",$Z103="")</formula>
    </cfRule>
  </conditionalFormatting>
  <conditionalFormatting sqref="AB103:AC103">
    <cfRule type="expression" dxfId="691" priority="272">
      <formula>AND($D103&lt;&gt;"",$AB103="")</formula>
    </cfRule>
  </conditionalFormatting>
  <conditionalFormatting sqref="AD103:AE103">
    <cfRule type="expression" dxfId="690" priority="271">
      <formula>AND($D103&lt;&gt;"",$AD103="")</formula>
    </cfRule>
  </conditionalFormatting>
  <conditionalFormatting sqref="AF103:AG103">
    <cfRule type="expression" dxfId="689" priority="270">
      <formula>AND($D103&lt;&gt;"",$AF103="")</formula>
    </cfRule>
  </conditionalFormatting>
  <conditionalFormatting sqref="AH103:AI103">
    <cfRule type="expression" dxfId="688" priority="269">
      <formula>AND($D103&lt;&gt;"",$AH103="")</formula>
    </cfRule>
  </conditionalFormatting>
  <conditionalFormatting sqref="AJ103:AK103">
    <cfRule type="expression" dxfId="687" priority="268">
      <formula>AND($D103&lt;&gt;"",$AJ103="")</formula>
    </cfRule>
  </conditionalFormatting>
  <conditionalFormatting sqref="X105:Y105">
    <cfRule type="expression" dxfId="686" priority="260">
      <formula>AND($D105&lt;&gt;"",$X105="")</formula>
    </cfRule>
  </conditionalFormatting>
  <conditionalFormatting sqref="Z105:AA105">
    <cfRule type="expression" dxfId="685" priority="259">
      <formula>AND($D105&lt;&gt;"",$Z105="")</formula>
    </cfRule>
  </conditionalFormatting>
  <conditionalFormatting sqref="AB105:AC105">
    <cfRule type="expression" dxfId="684" priority="258">
      <formula>AND($D105&lt;&gt;"",$AB105="")</formula>
    </cfRule>
  </conditionalFormatting>
  <conditionalFormatting sqref="AD105:AE105">
    <cfRule type="expression" dxfId="683" priority="257">
      <formula>AND($D105&lt;&gt;"",$AD105="")</formula>
    </cfRule>
  </conditionalFormatting>
  <conditionalFormatting sqref="AF105:AG105">
    <cfRule type="expression" dxfId="682" priority="256">
      <formula>AND($D105&lt;&gt;"",$AF105="")</formula>
    </cfRule>
  </conditionalFormatting>
  <conditionalFormatting sqref="AH105:AI105">
    <cfRule type="expression" dxfId="681" priority="255">
      <formula>AND($D105&lt;&gt;"",$AH105="")</formula>
    </cfRule>
  </conditionalFormatting>
  <conditionalFormatting sqref="AJ105:AK105">
    <cfRule type="expression" dxfId="680" priority="254">
      <formula>AND($D105&lt;&gt;"",$AJ105="")</formula>
    </cfRule>
  </conditionalFormatting>
  <conditionalFormatting sqref="X106:Y106">
    <cfRule type="expression" dxfId="679" priority="253">
      <formula>AND($D106&lt;&gt;"",$X106="")</formula>
    </cfRule>
  </conditionalFormatting>
  <conditionalFormatting sqref="Z106:AA106">
    <cfRule type="expression" dxfId="678" priority="252">
      <formula>AND($D106&lt;&gt;"",$Z106="")</formula>
    </cfRule>
  </conditionalFormatting>
  <conditionalFormatting sqref="AB106:AC106">
    <cfRule type="expression" dxfId="677" priority="251">
      <formula>AND($D106&lt;&gt;"",$AB106="")</formula>
    </cfRule>
  </conditionalFormatting>
  <conditionalFormatting sqref="AD106:AE106">
    <cfRule type="expression" dxfId="676" priority="250">
      <formula>AND($D106&lt;&gt;"",$AD106="")</formula>
    </cfRule>
  </conditionalFormatting>
  <conditionalFormatting sqref="AF106:AG106">
    <cfRule type="expression" dxfId="675" priority="249">
      <formula>AND($D106&lt;&gt;"",$AF106="")</formula>
    </cfRule>
  </conditionalFormatting>
  <conditionalFormatting sqref="AH106:AI106">
    <cfRule type="expression" dxfId="674" priority="248">
      <formula>AND($D106&lt;&gt;"",$AH106="")</formula>
    </cfRule>
  </conditionalFormatting>
  <conditionalFormatting sqref="AJ106:AK106">
    <cfRule type="expression" dxfId="673" priority="247">
      <formula>AND($D106&lt;&gt;"",$AJ106="")</formula>
    </cfRule>
  </conditionalFormatting>
  <conditionalFormatting sqref="X107:Y107">
    <cfRule type="expression" dxfId="672" priority="246">
      <formula>AND($D107&lt;&gt;"",$X107="")</formula>
    </cfRule>
  </conditionalFormatting>
  <conditionalFormatting sqref="Z107:AA107">
    <cfRule type="expression" dxfId="671" priority="245">
      <formula>AND($D107&lt;&gt;"",$Z107="")</formula>
    </cfRule>
  </conditionalFormatting>
  <conditionalFormatting sqref="AB107:AC107">
    <cfRule type="expression" dxfId="670" priority="244">
      <formula>AND($D107&lt;&gt;"",$AB107="")</formula>
    </cfRule>
  </conditionalFormatting>
  <conditionalFormatting sqref="AD107:AE107">
    <cfRule type="expression" dxfId="669" priority="243">
      <formula>AND($D107&lt;&gt;"",$AD107="")</formula>
    </cfRule>
  </conditionalFormatting>
  <conditionalFormatting sqref="AF107:AG107">
    <cfRule type="expression" dxfId="668" priority="242">
      <formula>AND($D107&lt;&gt;"",$AF107="")</formula>
    </cfRule>
  </conditionalFormatting>
  <conditionalFormatting sqref="AH107:AI107">
    <cfRule type="expression" dxfId="667" priority="241">
      <formula>AND($D107&lt;&gt;"",$AH107="")</formula>
    </cfRule>
  </conditionalFormatting>
  <conditionalFormatting sqref="AJ107:AK107">
    <cfRule type="expression" dxfId="666" priority="240">
      <formula>AND($D107&lt;&gt;"",$AJ107="")</formula>
    </cfRule>
  </conditionalFormatting>
  <conditionalFormatting sqref="X108:Y108">
    <cfRule type="expression" dxfId="665" priority="239">
      <formula>AND($D108&lt;&gt;"",$X108="")</formula>
    </cfRule>
  </conditionalFormatting>
  <conditionalFormatting sqref="Z108:AA108">
    <cfRule type="expression" dxfId="664" priority="238">
      <formula>AND($D108&lt;&gt;"",$Z108="")</formula>
    </cfRule>
  </conditionalFormatting>
  <conditionalFormatting sqref="AB108:AC108">
    <cfRule type="expression" dxfId="663" priority="237">
      <formula>AND($D108&lt;&gt;"",$AB108="")</formula>
    </cfRule>
  </conditionalFormatting>
  <conditionalFormatting sqref="AD108:AE108">
    <cfRule type="expression" dxfId="662" priority="236">
      <formula>AND($D108&lt;&gt;"",$AD108="")</formula>
    </cfRule>
  </conditionalFormatting>
  <conditionalFormatting sqref="AF108:AG108">
    <cfRule type="expression" dxfId="661" priority="235">
      <formula>AND($D108&lt;&gt;"",$AF108="")</formula>
    </cfRule>
  </conditionalFormatting>
  <conditionalFormatting sqref="AH108:AI108">
    <cfRule type="expression" dxfId="660" priority="234">
      <formula>AND($D108&lt;&gt;"",$AH108="")</formula>
    </cfRule>
  </conditionalFormatting>
  <conditionalFormatting sqref="AJ108:AK108">
    <cfRule type="expression" dxfId="659" priority="233">
      <formula>AND($D108&lt;&gt;"",$AJ108="")</formula>
    </cfRule>
  </conditionalFormatting>
  <conditionalFormatting sqref="X109:Y109">
    <cfRule type="expression" dxfId="658" priority="232">
      <formula>AND($D109&lt;&gt;"",$X109="")</formula>
    </cfRule>
  </conditionalFormatting>
  <conditionalFormatting sqref="Z109:AA109">
    <cfRule type="expression" dxfId="657" priority="231">
      <formula>AND($D109&lt;&gt;"",$Z109="")</formula>
    </cfRule>
  </conditionalFormatting>
  <conditionalFormatting sqref="AB109:AC109">
    <cfRule type="expression" dxfId="656" priority="230">
      <formula>AND($D109&lt;&gt;"",$AB109="")</formula>
    </cfRule>
  </conditionalFormatting>
  <conditionalFormatting sqref="AD109:AE109">
    <cfRule type="expression" dxfId="655" priority="229">
      <formula>AND($D109&lt;&gt;"",$AD109="")</formula>
    </cfRule>
  </conditionalFormatting>
  <conditionalFormatting sqref="AF109:AG109">
    <cfRule type="expression" dxfId="654" priority="228">
      <formula>AND($D109&lt;&gt;"",$AF109="")</formula>
    </cfRule>
  </conditionalFormatting>
  <conditionalFormatting sqref="AH109:AI109">
    <cfRule type="expression" dxfId="653" priority="227">
      <formula>AND($D109&lt;&gt;"",$AH109="")</formula>
    </cfRule>
  </conditionalFormatting>
  <conditionalFormatting sqref="AJ109:AK109">
    <cfRule type="expression" dxfId="652" priority="226">
      <formula>AND($D109&lt;&gt;"",$AJ109="")</formula>
    </cfRule>
  </conditionalFormatting>
  <conditionalFormatting sqref="X110:Y110">
    <cfRule type="expression" dxfId="651" priority="225">
      <formula>AND($D110&lt;&gt;"",$X110="")</formula>
    </cfRule>
  </conditionalFormatting>
  <conditionalFormatting sqref="Z110:AA110">
    <cfRule type="expression" dxfId="650" priority="224">
      <formula>AND($D110&lt;&gt;"",$Z110="")</formula>
    </cfRule>
  </conditionalFormatting>
  <conditionalFormatting sqref="AB110:AC110">
    <cfRule type="expression" dxfId="649" priority="223">
      <formula>AND($D110&lt;&gt;"",$AB110="")</formula>
    </cfRule>
  </conditionalFormatting>
  <conditionalFormatting sqref="AD110:AE110">
    <cfRule type="expression" dxfId="648" priority="222">
      <formula>AND($D110&lt;&gt;"",$AD110="")</formula>
    </cfRule>
  </conditionalFormatting>
  <conditionalFormatting sqref="AF110:AG110">
    <cfRule type="expression" dxfId="647" priority="221">
      <formula>AND($D110&lt;&gt;"",$AF110="")</formula>
    </cfRule>
  </conditionalFormatting>
  <conditionalFormatting sqref="AH110:AI110">
    <cfRule type="expression" dxfId="646" priority="220">
      <formula>AND($D110&lt;&gt;"",$AH110="")</formula>
    </cfRule>
  </conditionalFormatting>
  <conditionalFormatting sqref="AJ110:AK110">
    <cfRule type="expression" dxfId="645" priority="219">
      <formula>AND($D110&lt;&gt;"",$AJ110="")</formula>
    </cfRule>
  </conditionalFormatting>
  <conditionalFormatting sqref="S143:W145">
    <cfRule type="expression" dxfId="644" priority="70">
      <formula>$AM$144=x</formula>
    </cfRule>
  </conditionalFormatting>
  <conditionalFormatting sqref="AL143:AR145">
    <cfRule type="expression" dxfId="643" priority="69">
      <formula>$T$144=x</formula>
    </cfRule>
  </conditionalFormatting>
  <conditionalFormatting sqref="R122:W126 R129:W133">
    <cfRule type="expression" dxfId="642" priority="420">
      <formula>$BL$230=1</formula>
    </cfRule>
  </conditionalFormatting>
  <conditionalFormatting sqref="X102:Y102">
    <cfRule type="expression" dxfId="641" priority="59">
      <formula>AND($D102&lt;&gt;"",$X102="")</formula>
    </cfRule>
  </conditionalFormatting>
  <conditionalFormatting sqref="Z102:AA102">
    <cfRule type="expression" dxfId="640" priority="58">
      <formula>AND($D102&lt;&gt;"",$Z102="")</formula>
    </cfRule>
  </conditionalFormatting>
  <conditionalFormatting sqref="AB102:AC102">
    <cfRule type="expression" dxfId="639" priority="57">
      <formula>AND($D102&lt;&gt;"",$AB102="")</formula>
    </cfRule>
  </conditionalFormatting>
  <conditionalFormatting sqref="AD102:AE102">
    <cfRule type="expression" dxfId="638" priority="56">
      <formula>AND($D102&lt;&gt;"",$AD102="")</formula>
    </cfRule>
  </conditionalFormatting>
  <conditionalFormatting sqref="AF102:AG102">
    <cfRule type="expression" dxfId="637" priority="55">
      <formula>AND($D102&lt;&gt;"",$AF102="")</formula>
    </cfRule>
  </conditionalFormatting>
  <conditionalFormatting sqref="AH102:AI102">
    <cfRule type="expression" dxfId="636" priority="54">
      <formula>AND($D102&lt;&gt;"",$AH102="")</formula>
    </cfRule>
  </conditionalFormatting>
  <conditionalFormatting sqref="AJ102:AK102">
    <cfRule type="expression" dxfId="635" priority="53">
      <formula>AND($D102&lt;&gt;"",$AJ102="")</formula>
    </cfRule>
  </conditionalFormatting>
  <conditionalFormatting sqref="X101:Y101">
    <cfRule type="expression" dxfId="634" priority="66">
      <formula>AND($D101&lt;&gt;"",$X101="")</formula>
    </cfRule>
  </conditionalFormatting>
  <conditionalFormatting sqref="Z101:AA101">
    <cfRule type="expression" dxfId="633" priority="65">
      <formula>AND($D101&lt;&gt;"",$Z101="")</formula>
    </cfRule>
  </conditionalFormatting>
  <conditionalFormatting sqref="AB101:AC101">
    <cfRule type="expression" dxfId="632" priority="64">
      <formula>AND($D101&lt;&gt;"",$AB101="")</formula>
    </cfRule>
  </conditionalFormatting>
  <conditionalFormatting sqref="AD101:AE101">
    <cfRule type="expression" dxfId="631" priority="63">
      <formula>AND($D101&lt;&gt;"",$AD101="")</formula>
    </cfRule>
  </conditionalFormatting>
  <conditionalFormatting sqref="AF101:AG101">
    <cfRule type="expression" dxfId="630" priority="62">
      <formula>AND($D101&lt;&gt;"",$AF101="")</formula>
    </cfRule>
  </conditionalFormatting>
  <conditionalFormatting sqref="AH101:AI101">
    <cfRule type="expression" dxfId="629" priority="61">
      <formula>AND($D101&lt;&gt;"",$AH101="")</formula>
    </cfRule>
  </conditionalFormatting>
  <conditionalFormatting sqref="AJ101:AK101">
    <cfRule type="expression" dxfId="628" priority="60">
      <formula>AND($D101&lt;&gt;"",$AJ101="")</formula>
    </cfRule>
  </conditionalFormatting>
  <conditionalFormatting sqref="D176:BG179 D189:BG198 E180:BG188">
    <cfRule type="expression" dxfId="627" priority="52">
      <formula>$AM$144=x</formula>
    </cfRule>
  </conditionalFormatting>
  <conditionalFormatting sqref="X87:Y87">
    <cfRule type="expression" dxfId="626" priority="46">
      <formula>AND($D87&lt;&gt;"",$X87="")</formula>
    </cfRule>
  </conditionalFormatting>
  <conditionalFormatting sqref="Z87:AA87">
    <cfRule type="expression" dxfId="625" priority="45">
      <formula>AND($D87&lt;&gt;"",$Z87="")</formula>
    </cfRule>
  </conditionalFormatting>
  <conditionalFormatting sqref="AB87:AC87">
    <cfRule type="expression" dxfId="624" priority="44">
      <formula>AND($D87&lt;&gt;"",$AB87="")</formula>
    </cfRule>
  </conditionalFormatting>
  <conditionalFormatting sqref="AD87:AE87">
    <cfRule type="expression" dxfId="623" priority="43">
      <formula>AND($D87&lt;&gt;"",$AD87="")</formula>
    </cfRule>
  </conditionalFormatting>
  <conditionalFormatting sqref="AF87:AG87">
    <cfRule type="expression" dxfId="622" priority="42">
      <formula>AND($D87&lt;&gt;"",$AF87="")</formula>
    </cfRule>
  </conditionalFormatting>
  <conditionalFormatting sqref="AH87:AI87">
    <cfRule type="expression" dxfId="621" priority="41">
      <formula>AND($D87&lt;&gt;"",$AH87="")</formula>
    </cfRule>
  </conditionalFormatting>
  <conditionalFormatting sqref="AJ87:AK87">
    <cfRule type="expression" dxfId="620" priority="40">
      <formula>AND($D87&lt;&gt;"",$AJ87="")</formula>
    </cfRule>
  </conditionalFormatting>
  <conditionalFormatting sqref="X88:Y88">
    <cfRule type="expression" dxfId="619" priority="39">
      <formula>AND($D88&lt;&gt;"",$X88="")</formula>
    </cfRule>
  </conditionalFormatting>
  <conditionalFormatting sqref="Z88:AA88">
    <cfRule type="expression" dxfId="618" priority="38">
      <formula>AND($D88&lt;&gt;"",$Z88="")</formula>
    </cfRule>
  </conditionalFormatting>
  <conditionalFormatting sqref="AB88:AC88">
    <cfRule type="expression" dxfId="617" priority="37">
      <formula>AND($D88&lt;&gt;"",$AB88="")</formula>
    </cfRule>
  </conditionalFormatting>
  <conditionalFormatting sqref="AD88:AE88">
    <cfRule type="expression" dxfId="616" priority="36">
      <formula>AND($D88&lt;&gt;"",$AD88="")</formula>
    </cfRule>
  </conditionalFormatting>
  <conditionalFormatting sqref="AF88:AG88">
    <cfRule type="expression" dxfId="615" priority="35">
      <formula>AND($D88&lt;&gt;"",$AF88="")</formula>
    </cfRule>
  </conditionalFormatting>
  <conditionalFormatting sqref="AH88:AI88">
    <cfRule type="expression" dxfId="614" priority="34">
      <formula>AND($D88&lt;&gt;"",$AH88="")</formula>
    </cfRule>
  </conditionalFormatting>
  <conditionalFormatting sqref="AJ88:AK88">
    <cfRule type="expression" dxfId="613" priority="33">
      <formula>AND($D88&lt;&gt;"",$AJ88="")</formula>
    </cfRule>
  </conditionalFormatting>
  <conditionalFormatting sqref="E65:H65">
    <cfRule type="expression" dxfId="612" priority="19">
      <formula>$I$66&lt;&gt;""</formula>
    </cfRule>
  </conditionalFormatting>
  <conditionalFormatting sqref="I65:V65">
    <cfRule type="expression" dxfId="611" priority="18">
      <formula>$I$66&lt;&gt;""</formula>
    </cfRule>
  </conditionalFormatting>
  <conditionalFormatting sqref="AB66:AC67">
    <cfRule type="expression" dxfId="610" priority="17">
      <formula>$AK$12=1</formula>
    </cfRule>
  </conditionalFormatting>
  <conditionalFormatting sqref="AB68:AC69">
    <cfRule type="expression" dxfId="609" priority="16">
      <formula>$AK$12=1</formula>
    </cfRule>
  </conditionalFormatting>
  <conditionalFormatting sqref="AB70:AC71">
    <cfRule type="expression" dxfId="608" priority="15">
      <formula>$AK$12=1</formula>
    </cfRule>
  </conditionalFormatting>
  <conditionalFormatting sqref="AB72:AC73">
    <cfRule type="expression" dxfId="607" priority="14">
      <formula>$AK$12=1</formula>
    </cfRule>
  </conditionalFormatting>
  <conditionalFormatting sqref="AB74:AC75">
    <cfRule type="expression" dxfId="606" priority="13">
      <formula>$AK$12=1</formula>
    </cfRule>
  </conditionalFormatting>
  <conditionalFormatting sqref="AD66:AE75">
    <cfRule type="expression" dxfId="605" priority="12">
      <formula>$AK$12=1</formula>
    </cfRule>
  </conditionalFormatting>
  <conditionalFormatting sqref="D28:AB33">
    <cfRule type="cellIs" dxfId="604" priority="11" operator="notEqual">
      <formula>$BF$18</formula>
    </cfRule>
  </conditionalFormatting>
  <conditionalFormatting sqref="AD28">
    <cfRule type="cellIs" dxfId="603" priority="10" operator="notEqual">
      <formula>$BF$18</formula>
    </cfRule>
  </conditionalFormatting>
  <conditionalFormatting sqref="I66:V66">
    <cfRule type="expression" dxfId="602" priority="9">
      <formula>$I$65&lt;&gt;""</formula>
    </cfRule>
  </conditionalFormatting>
  <conditionalFormatting sqref="D21">
    <cfRule type="expression" dxfId="601" priority="8">
      <formula>$AK$12&lt;&gt;1</formula>
    </cfRule>
  </conditionalFormatting>
  <conditionalFormatting sqref="BF18">
    <cfRule type="expression" dxfId="600" priority="7">
      <formula>$BL$230=1</formula>
    </cfRule>
  </conditionalFormatting>
  <conditionalFormatting sqref="E66:H66">
    <cfRule type="expression" dxfId="599" priority="6">
      <formula>$I$66&lt;&gt;""</formula>
    </cfRule>
  </conditionalFormatting>
  <conditionalFormatting sqref="R75:W75">
    <cfRule type="expression" dxfId="598" priority="5">
      <formula>$BL$231=1</formula>
    </cfRule>
  </conditionalFormatting>
  <conditionalFormatting sqref="R68:W68">
    <cfRule type="expression" dxfId="597" priority="4">
      <formula>$BL$230=1</formula>
    </cfRule>
  </conditionalFormatting>
  <conditionalFormatting sqref="R76:W80">
    <cfRule type="expression" dxfId="596" priority="3">
      <formula>$BL$231=1</formula>
    </cfRule>
  </conditionalFormatting>
  <conditionalFormatting sqref="R69:W73">
    <cfRule type="expression" dxfId="595" priority="2">
      <formula>$BL$231=1</formula>
    </cfRule>
  </conditionalFormatting>
  <conditionalFormatting sqref="AK12">
    <cfRule type="expression" dxfId="594" priority="1">
      <formula>$BL$230=1</formula>
    </cfRule>
  </conditionalFormatting>
  <dataValidations count="21">
    <dataValidation type="list" allowBlank="1" showInputMessage="1" showErrorMessage="1" sqref="D38:I47">
      <formula1>Agente_generador_internas</formula1>
    </dataValidation>
    <dataValidation type="list" allowBlank="1" showInputMessage="1" showErrorMessage="1" sqref="D50:I59">
      <formula1>Agente_generador_externas</formula1>
    </dataValidation>
    <dataValidation type="list" allowBlank="1" showInputMessage="1" showErrorMessage="1" sqref="T144 AM144">
      <formula1>x</formula1>
    </dataValidation>
    <dataValidation showInputMessage="1" showErrorMessage="1" sqref="D204:D213"/>
    <dataValidation allowBlank="1" showInputMessage="1" sqref="X17"/>
    <dataValidation type="list" allowBlank="1" showErrorMessage="1" promptTitle="Seleccione según corresponda" sqref="D28:AB33">
      <formula1>IF($AK$12=1,Trámites_y_OPAS_afectados,IF($AK$12=2,Objetivos_estratégicos,IF($AK$12=3,Trámites_y_OPAS_afectados,IF($AK$12=4,Trámites_y_OPAS_afectados,IF($AK$12=5,Objetivos_estratégicos)))))</formula1>
    </dataValidation>
    <dataValidation type="list" allowBlank="1" showInputMessage="1" sqref="AD28">
      <formula1>IF($AK$12=1,Otros_procesos_afectados,IF($AK$12=2,Otros_procesos_afectados,IF($AK$12=3,Otros_procesos_afectados,IF($AK$12=4,Otros_procesos_afectados,IF($AK$12=5,Otros_procesos_afectados)))))</formula1>
    </dataValidation>
    <dataValidation type="list" allowBlank="1" showInputMessage="1" showErrorMessage="1" sqref="X101:Y110 X86:Y95">
      <formula1>IF($D86&lt;&gt;"",Pregunta1)</formula1>
    </dataValidation>
    <dataValidation type="list" allowBlank="1" showInputMessage="1" showErrorMessage="1" sqref="Z101:AA110 Z86:AA95">
      <formula1>IF($D86&lt;&gt;"",Pregunta2)</formula1>
    </dataValidation>
    <dataValidation type="list" allowBlank="1" showInputMessage="1" showErrorMessage="1" sqref="AB101:AC110 AB86:AC95">
      <formula1>IF($D86&lt;&gt;"",Pregunta3)</formula1>
    </dataValidation>
    <dataValidation type="list" allowBlank="1" showInputMessage="1" showErrorMessage="1" sqref="AD101:AE110 AD86:AE95">
      <formula1>IF($D86&lt;&gt;"",Pregunta4)</formula1>
    </dataValidation>
    <dataValidation type="list" allowBlank="1" showInputMessage="1" showErrorMessage="1" sqref="AF101:AG110 AF86:AG95">
      <formula1>IF($D86&lt;&gt;"",Pregunta5)</formula1>
    </dataValidation>
    <dataValidation type="list" allowBlank="1" showInputMessage="1" showErrorMessage="1" sqref="AH101:AI110 AH86:AI95">
      <formula1>IF($D86&lt;&gt;"",Pregunta6)</formula1>
    </dataValidation>
    <dataValidation type="list" allowBlank="1" showInputMessage="1" showErrorMessage="1" sqref="AJ101:AK110 AJ86:AK95">
      <formula1>IF($D86&lt;&gt;"",Pregunta7)</formula1>
    </dataValidation>
    <dataValidation type="list" allowBlank="1" showInputMessage="1" showErrorMessage="1" sqref="AN86:AQ95 AN101:AQ110">
      <formula1>IF($D86&lt;&gt;"",Pregunta8)</formula1>
    </dataValidation>
    <dataValidation type="list" allowBlank="1" showInputMessage="1" showErrorMessage="1" sqref="AT26 AY23:AY24">
      <formula1>Clase_riesgo</formula1>
    </dataValidation>
    <dataValidation type="date" allowBlank="1" showInputMessage="1" showErrorMessage="1" sqref="AX9:BF9">
      <formula1>42370</formula1>
      <formula2>43830</formula2>
    </dataValidation>
    <dataValidation type="date" operator="greaterThanOrEqual" allowBlank="1" showInputMessage="1" showErrorMessage="1" errorTitle="Error de fecha" error="La fecha final debe ser mayor o igual a la inicial." sqref="BG154:BG173 BG179:BG198">
      <formula1>BA154</formula1>
    </dataValidation>
    <dataValidation type="list" allowBlank="1" showInputMessage="1" showErrorMessage="1" sqref="E189:U198">
      <formula1>$BK$188:$BK$198</formula1>
    </dataValidation>
    <dataValidation type="list" allowBlank="1" showInputMessage="1" showErrorMessage="1" sqref="V12:AJ12">
      <formula1>Enfoque</formula1>
    </dataValidation>
    <dataValidation type="list" showInputMessage="1" showErrorMessage="1" sqref="E179:U188">
      <formula1>$BK$176:$BK$186</formula1>
    </dataValidation>
  </dataValidations>
  <hyperlinks>
    <hyperlink ref="E74:H74" location="Enc_Imp_Corrupción!D3" display="Enc_Imp_Corrupción!D3"/>
    <hyperlink ref="I74:L74" location="Imp_Est_Pro_Seg!C5" display="Imp_Est_Pro_Seg!C5"/>
    <hyperlink ref="M74:P74" location="Imp_Est_Pro_Seg!C5" display="G. Procesos"/>
    <hyperlink ref="E75:H75" location="'Inventario de Activos'!AA6" display="Seguridad Inf."/>
    <hyperlink ref="E65:H65" location="Frecuencia!C5" display="Frecuencia"/>
    <hyperlink ref="E66:H66" location="Factibilidad!C12" display="Factibilidad"/>
  </hyperlinks>
  <printOptions horizontalCentered="1" verticalCentered="1"/>
  <pageMargins left="0.19685039370078741" right="0.23622047244094491" top="0.19685039370078741" bottom="0.19685039370078741" header="0.31496062992125984" footer="0.31496062992125984"/>
  <pageSetup paperSize="14" scale="29" orientation="portrait" horizontalDpi="4294967294" verticalDpi="4294967294" r:id="rId1"/>
  <headerFooter>
    <oddFooter>&amp;R&amp;"Arial Narrow,Normal"&amp;7Fecha de versión: 13 de noviembre de 2018</oddFooter>
  </headerFooter>
  <rowBreaks count="1" manualBreakCount="1">
    <brk id="11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29026" r:id="rId4" name="Check Box 2">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29027" r:id="rId5" name="Check Box 3">
              <controlPr defaultSize="0" autoFill="0" autoLine="0" autoPict="0">
                <anchor moveWithCells="1">
                  <from>
                    <xdr:col>19</xdr:col>
                    <xdr:colOff>57150</xdr:colOff>
                    <xdr:row>24</xdr:row>
                    <xdr:rowOff>66675</xdr:rowOff>
                  </from>
                  <to>
                    <xdr:col>20</xdr:col>
                    <xdr:colOff>142875</xdr:colOff>
                    <xdr:row>24</xdr:row>
                    <xdr:rowOff>361950</xdr:rowOff>
                  </to>
                </anchor>
              </controlPr>
            </control>
          </mc:Choice>
        </mc:AlternateContent>
        <mc:AlternateContent xmlns:mc="http://schemas.openxmlformats.org/markup-compatibility/2006">
          <mc:Choice Requires="x14">
            <control shapeId="129028" r:id="rId6" name="Check Box 4">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29029" r:id="rId7" name="Check Box 5">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29030" r:id="rId8" name="Check Box 6">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29031" r:id="rId9" name="Check Box 7">
              <controlPr defaultSize="0" autoFill="0" autoLine="0" autoPict="0">
                <anchor moveWithCells="1">
                  <from>
                    <xdr:col>48</xdr:col>
                    <xdr:colOff>19050</xdr:colOff>
                    <xdr:row>24</xdr:row>
                    <xdr:rowOff>57150</xdr:rowOff>
                  </from>
                  <to>
                    <xdr:col>49</xdr:col>
                    <xdr:colOff>95250</xdr:colOff>
                    <xdr:row>24</xdr:row>
                    <xdr:rowOff>342900</xdr:rowOff>
                  </to>
                </anchor>
              </controlPr>
            </control>
          </mc:Choice>
        </mc:AlternateContent>
        <mc:AlternateContent xmlns:mc="http://schemas.openxmlformats.org/markup-compatibility/2006">
          <mc:Choice Requires="x14">
            <control shapeId="129036" r:id="rId10" name="Check Box 12">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29037" r:id="rId11" name="Check Box 13">
              <controlPr defaultSize="0" autoFill="0" autoLine="0" autoPict="0">
                <anchor moveWithCells="1">
                  <from>
                    <xdr:col>19</xdr:col>
                    <xdr:colOff>57150</xdr:colOff>
                    <xdr:row>24</xdr:row>
                    <xdr:rowOff>66675</xdr:rowOff>
                  </from>
                  <to>
                    <xdr:col>20</xdr:col>
                    <xdr:colOff>133350</xdr:colOff>
                    <xdr:row>24</xdr:row>
                    <xdr:rowOff>361950</xdr:rowOff>
                  </to>
                </anchor>
              </controlPr>
            </control>
          </mc:Choice>
        </mc:AlternateContent>
        <mc:AlternateContent xmlns:mc="http://schemas.openxmlformats.org/markup-compatibility/2006">
          <mc:Choice Requires="x14">
            <control shapeId="129038" r:id="rId12" name="Check Box 14">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29039" r:id="rId13" name="Check Box 15">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29040" r:id="rId14" name="Check Box 16">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29041" r:id="rId15" name="Check Box 17">
              <controlPr defaultSize="0" autoFill="0" autoLine="0" autoPict="0">
                <anchor moveWithCells="1">
                  <from>
                    <xdr:col>48</xdr:col>
                    <xdr:colOff>19050</xdr:colOff>
                    <xdr:row>24</xdr:row>
                    <xdr:rowOff>57150</xdr:rowOff>
                  </from>
                  <to>
                    <xdr:col>49</xdr:col>
                    <xdr:colOff>85725</xdr:colOff>
                    <xdr:row>24</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3" id="{6A957BB1-6E94-4B03-9B58-1D2D3E52E31F}">
            <xm:f>OR($AP$125=Datos!$S$2,$AP$125=Datos!$T$2)</xm:f>
            <x14:dxf>
              <fill>
                <patternFill>
                  <bgColor rgb="FFFF0000"/>
                </patternFill>
              </fill>
            </x14:dxf>
          </x14:cfRule>
          <x14:cfRule type="expression" priority="404" id="{79961ABD-388E-4834-9F4B-D9899AD37458}">
            <xm:f>OR($AP$125=Datos!$S$3,$AP$125=Datos!$T$3)</xm:f>
            <x14:dxf>
              <fill>
                <patternFill>
                  <bgColor rgb="FFFFC000"/>
                </patternFill>
              </fill>
            </x14:dxf>
          </x14:cfRule>
          <x14:cfRule type="expression" priority="405" id="{FA6043BE-CD1F-4C0A-A2AD-7BD42E5CFF50}">
            <xm:f>OR($AP$125=Datos!$S$4,$AP$125=Datos!$T$4)</xm:f>
            <x14:dxf>
              <fill>
                <patternFill>
                  <bgColor rgb="FFFFFF00"/>
                </patternFill>
              </fill>
            </x14:dxf>
          </x14:cfRule>
          <x14:cfRule type="expression" priority="406" id="{3C0CA44E-0D01-44B9-A67F-2DF13350DE89}">
            <xm:f>OR($AP$125=Datos!$S$5,$AP$125=Datos!$T$5)</xm:f>
            <x14:dxf>
              <fill>
                <patternFill>
                  <bgColor rgb="FF92D050"/>
                </patternFill>
              </fill>
            </x14:dxf>
          </x14:cfRule>
          <xm:sqref>AP125</xm:sqref>
        </x14:conditionalFormatting>
        <x14:conditionalFormatting xmlns:xm="http://schemas.microsoft.com/office/excel/2006/main">
          <x14:cfRule type="cellIs" priority="307" operator="equal" id="{64A569A7-4DCD-4411-9C15-F0876E1C90DC}">
            <xm:f>Datos!$AO$2</xm:f>
            <x14:dxf>
              <fill>
                <patternFill>
                  <bgColor rgb="FF92D050"/>
                </patternFill>
              </fill>
            </x14:dxf>
          </x14:cfRule>
          <x14:cfRule type="cellIs" priority="360" operator="equal" id="{0C8F73E3-DCBF-4976-997E-9663045E23CC}">
            <xm:f>Datos!$AO$4</xm:f>
            <x14:dxf>
              <fill>
                <patternFill>
                  <bgColor theme="5" tint="0.39994506668294322"/>
                </patternFill>
              </fill>
            </x14:dxf>
          </x14:cfRule>
          <x14:cfRule type="cellIs" priority="361" operator="equal" id="{4EB232D1-6A21-47C6-A26D-76D4B7257ADC}">
            <xm:f>Datos!$AO$3</xm:f>
            <x14:dxf>
              <fill>
                <patternFill>
                  <bgColor rgb="FFFFFF00"/>
                </patternFill>
              </fill>
            </x14:dxf>
          </x14:cfRule>
          <xm:sqref>AL86</xm:sqref>
        </x14:conditionalFormatting>
        <x14:conditionalFormatting xmlns:xm="http://schemas.microsoft.com/office/excel/2006/main">
          <x14:cfRule type="cellIs" priority="304" operator="equal" id="{9FD403AA-7315-4CE7-A7AE-63C3BAD06AF6}">
            <xm:f>Datos!$AO$2</xm:f>
            <x14:dxf>
              <fill>
                <patternFill>
                  <bgColor rgb="FF92D050"/>
                </patternFill>
              </fill>
            </x14:dxf>
          </x14:cfRule>
          <x14:cfRule type="cellIs" priority="305" operator="equal" id="{55258981-FCD5-4688-B350-8E54F0EC034A}">
            <xm:f>Datos!$AO$4</xm:f>
            <x14:dxf>
              <fill>
                <patternFill>
                  <bgColor theme="5" tint="0.39994506668294322"/>
                </patternFill>
              </fill>
            </x14:dxf>
          </x14:cfRule>
          <x14:cfRule type="cellIs" priority="306" operator="equal" id="{DF846D61-A06A-45E4-BB09-319E1AEABAAA}">
            <xm:f>Datos!$AO$3</xm:f>
            <x14:dxf>
              <fill>
                <patternFill>
                  <bgColor rgb="FFFFFF00"/>
                </patternFill>
              </fill>
            </x14:dxf>
          </x14:cfRule>
          <xm:sqref>AL87</xm:sqref>
        </x14:conditionalFormatting>
        <x14:conditionalFormatting xmlns:xm="http://schemas.microsoft.com/office/excel/2006/main">
          <x14:cfRule type="cellIs" priority="301" operator="equal" id="{78FC06CF-6705-4223-A68B-C6D2585D6ABD}">
            <xm:f>Datos!$AO$2</xm:f>
            <x14:dxf>
              <fill>
                <patternFill>
                  <bgColor rgb="FF92D050"/>
                </patternFill>
              </fill>
            </x14:dxf>
          </x14:cfRule>
          <x14:cfRule type="cellIs" priority="302" operator="equal" id="{7913620B-9F32-4346-90B5-61B2A47E6654}">
            <xm:f>Datos!$AO$4</xm:f>
            <x14:dxf>
              <fill>
                <patternFill>
                  <bgColor theme="5" tint="0.39994506668294322"/>
                </patternFill>
              </fill>
            </x14:dxf>
          </x14:cfRule>
          <x14:cfRule type="cellIs" priority="303" operator="equal" id="{0331C96A-15BD-4396-B92D-16C02A9CBD7E}">
            <xm:f>Datos!$AO$3</xm:f>
            <x14:dxf>
              <fill>
                <patternFill>
                  <bgColor rgb="FFFFFF00"/>
                </patternFill>
              </fill>
            </x14:dxf>
          </x14:cfRule>
          <xm:sqref>AL88</xm:sqref>
        </x14:conditionalFormatting>
        <x14:conditionalFormatting xmlns:xm="http://schemas.microsoft.com/office/excel/2006/main">
          <x14:cfRule type="cellIs" priority="298" operator="equal" id="{CE6A14DC-FCA1-4522-BC34-17A669647106}">
            <xm:f>Datos!$AO$2</xm:f>
            <x14:dxf>
              <fill>
                <patternFill>
                  <bgColor rgb="FF92D050"/>
                </patternFill>
              </fill>
            </x14:dxf>
          </x14:cfRule>
          <x14:cfRule type="cellIs" priority="299" operator="equal" id="{DFD9C4B9-B26A-4DDE-A500-217BB92F23C5}">
            <xm:f>Datos!$AO$4</xm:f>
            <x14:dxf>
              <fill>
                <patternFill>
                  <bgColor theme="5" tint="0.39994506668294322"/>
                </patternFill>
              </fill>
            </x14:dxf>
          </x14:cfRule>
          <x14:cfRule type="cellIs" priority="300" operator="equal" id="{0D834BA5-24C8-48F4-80A7-DA14F34C34E1}">
            <xm:f>Datos!$AO$3</xm:f>
            <x14:dxf>
              <fill>
                <patternFill>
                  <bgColor rgb="FFFFFF00"/>
                </patternFill>
              </fill>
            </x14:dxf>
          </x14:cfRule>
          <xm:sqref>AL89</xm:sqref>
        </x14:conditionalFormatting>
        <x14:conditionalFormatting xmlns:xm="http://schemas.microsoft.com/office/excel/2006/main">
          <x14:cfRule type="cellIs" priority="295" operator="equal" id="{DA293389-00D5-4552-8D9D-A648971DB658}">
            <xm:f>Datos!$AO$2</xm:f>
            <x14:dxf>
              <fill>
                <patternFill>
                  <bgColor rgb="FF92D050"/>
                </patternFill>
              </fill>
            </x14:dxf>
          </x14:cfRule>
          <x14:cfRule type="cellIs" priority="296" operator="equal" id="{E105BC03-7833-4000-AEBC-FC57EBFAD2FB}">
            <xm:f>Datos!$AO$4</xm:f>
            <x14:dxf>
              <fill>
                <patternFill>
                  <bgColor theme="5" tint="0.39994506668294322"/>
                </patternFill>
              </fill>
            </x14:dxf>
          </x14:cfRule>
          <x14:cfRule type="cellIs" priority="297" operator="equal" id="{555046A9-7FDF-47D8-993A-CC0A5F060C67}">
            <xm:f>Datos!$AO$3</xm:f>
            <x14:dxf>
              <fill>
                <patternFill>
                  <bgColor rgb="FFFFFF00"/>
                </patternFill>
              </fill>
            </x14:dxf>
          </x14:cfRule>
          <xm:sqref>AL90</xm:sqref>
        </x14:conditionalFormatting>
        <x14:conditionalFormatting xmlns:xm="http://schemas.microsoft.com/office/excel/2006/main">
          <x14:cfRule type="cellIs" priority="292" operator="equal" id="{C256228B-F44A-4A81-8BD7-0B547959FE90}">
            <xm:f>Datos!$AO$2</xm:f>
            <x14:dxf>
              <fill>
                <patternFill>
                  <bgColor rgb="FF92D050"/>
                </patternFill>
              </fill>
            </x14:dxf>
          </x14:cfRule>
          <x14:cfRule type="cellIs" priority="293" operator="equal" id="{7DAF73CF-F31B-412E-914F-822C6577ADE4}">
            <xm:f>Datos!$AO$4</xm:f>
            <x14:dxf>
              <fill>
                <patternFill>
                  <bgColor theme="5" tint="0.39994506668294322"/>
                </patternFill>
              </fill>
            </x14:dxf>
          </x14:cfRule>
          <x14:cfRule type="cellIs" priority="294" operator="equal" id="{DF906F64-87E2-4729-8F72-A67F428301F1}">
            <xm:f>Datos!$AO$3</xm:f>
            <x14:dxf>
              <fill>
                <patternFill>
                  <bgColor rgb="FFFFFF00"/>
                </patternFill>
              </fill>
            </x14:dxf>
          </x14:cfRule>
          <xm:sqref>AL91</xm:sqref>
        </x14:conditionalFormatting>
        <x14:conditionalFormatting xmlns:xm="http://schemas.microsoft.com/office/excel/2006/main">
          <x14:cfRule type="cellIs" priority="289" operator="equal" id="{CD8A13A0-04CC-476E-B580-396826442BFD}">
            <xm:f>Datos!$AO$2</xm:f>
            <x14:dxf>
              <fill>
                <patternFill>
                  <bgColor rgb="FF92D050"/>
                </patternFill>
              </fill>
            </x14:dxf>
          </x14:cfRule>
          <x14:cfRule type="cellIs" priority="290" operator="equal" id="{7A75936C-20C3-48AC-9D1A-AD2C6328B878}">
            <xm:f>Datos!$AO$4</xm:f>
            <x14:dxf>
              <fill>
                <patternFill>
                  <bgColor theme="5" tint="0.39994506668294322"/>
                </patternFill>
              </fill>
            </x14:dxf>
          </x14:cfRule>
          <x14:cfRule type="cellIs" priority="291" operator="equal" id="{B43170B9-1D85-43CC-8B09-CA09AFA5BB5F}">
            <xm:f>Datos!$AO$3</xm:f>
            <x14:dxf>
              <fill>
                <patternFill>
                  <bgColor rgb="FFFFFF00"/>
                </patternFill>
              </fill>
            </x14:dxf>
          </x14:cfRule>
          <xm:sqref>AL92</xm:sqref>
        </x14:conditionalFormatting>
        <x14:conditionalFormatting xmlns:xm="http://schemas.microsoft.com/office/excel/2006/main">
          <x14:cfRule type="cellIs" priority="286" operator="equal" id="{03635136-E14B-4C0A-B5EF-1929E84227D6}">
            <xm:f>Datos!$AO$2</xm:f>
            <x14:dxf>
              <fill>
                <patternFill>
                  <bgColor rgb="FF92D050"/>
                </patternFill>
              </fill>
            </x14:dxf>
          </x14:cfRule>
          <x14:cfRule type="cellIs" priority="287" operator="equal" id="{1BA01DE4-FAA1-4AF8-90FA-C7A07ECB44D7}">
            <xm:f>Datos!$AO$4</xm:f>
            <x14:dxf>
              <fill>
                <patternFill>
                  <bgColor theme="5" tint="0.39994506668294322"/>
                </patternFill>
              </fill>
            </x14:dxf>
          </x14:cfRule>
          <x14:cfRule type="cellIs" priority="288" operator="equal" id="{F462D25E-A790-40B8-A6E0-D7FC35592897}">
            <xm:f>Datos!$AO$3</xm:f>
            <x14:dxf>
              <fill>
                <patternFill>
                  <bgColor rgb="FFFFFF00"/>
                </patternFill>
              </fill>
            </x14:dxf>
          </x14:cfRule>
          <xm:sqref>AL93</xm:sqref>
        </x14:conditionalFormatting>
        <x14:conditionalFormatting xmlns:xm="http://schemas.microsoft.com/office/excel/2006/main">
          <x14:cfRule type="cellIs" priority="283" operator="equal" id="{47AF479D-0F9F-4E66-A589-DDFC341A57A7}">
            <xm:f>Datos!$AO$2</xm:f>
            <x14:dxf>
              <fill>
                <patternFill>
                  <bgColor rgb="FF92D050"/>
                </patternFill>
              </fill>
            </x14:dxf>
          </x14:cfRule>
          <x14:cfRule type="cellIs" priority="284" operator="equal" id="{908B2937-A93E-430A-9489-8719B6E24467}">
            <xm:f>Datos!$AO$4</xm:f>
            <x14:dxf>
              <fill>
                <patternFill>
                  <bgColor theme="5" tint="0.39994506668294322"/>
                </patternFill>
              </fill>
            </x14:dxf>
          </x14:cfRule>
          <x14:cfRule type="cellIs" priority="285" operator="equal" id="{A624E3F4-881C-416C-937D-F167692D433E}">
            <xm:f>Datos!$AO$3</xm:f>
            <x14:dxf>
              <fill>
                <patternFill>
                  <bgColor rgb="FFFFFF00"/>
                </patternFill>
              </fill>
            </x14:dxf>
          </x14:cfRule>
          <xm:sqref>AL94</xm:sqref>
        </x14:conditionalFormatting>
        <x14:conditionalFormatting xmlns:xm="http://schemas.microsoft.com/office/excel/2006/main">
          <x14:cfRule type="cellIs" priority="280" operator="equal" id="{C1EBCE78-5737-40CB-83EF-BD811E8C0139}">
            <xm:f>Datos!$AO$2</xm:f>
            <x14:dxf>
              <fill>
                <patternFill>
                  <bgColor rgb="FF92D050"/>
                </patternFill>
              </fill>
            </x14:dxf>
          </x14:cfRule>
          <x14:cfRule type="cellIs" priority="281" operator="equal" id="{06DFB17A-F153-4DC1-A15E-6F0ADCE36C4B}">
            <xm:f>Datos!$AO$4</xm:f>
            <x14:dxf>
              <fill>
                <patternFill>
                  <bgColor theme="5" tint="0.39994506668294322"/>
                </patternFill>
              </fill>
            </x14:dxf>
          </x14:cfRule>
          <x14:cfRule type="cellIs" priority="282" operator="equal" id="{5F2136F9-3586-45C4-B1CC-5B9B3775AB5C}">
            <xm:f>Datos!$AO$3</xm:f>
            <x14:dxf>
              <fill>
                <patternFill>
                  <bgColor rgb="FFFFFF00"/>
                </patternFill>
              </fill>
            </x14:dxf>
          </x14:cfRule>
          <xm:sqref>AL95</xm:sqref>
        </x14:conditionalFormatting>
        <x14:conditionalFormatting xmlns:xm="http://schemas.microsoft.com/office/excel/2006/main">
          <x14:cfRule type="cellIs" priority="277" operator="equal" id="{AB831DAC-85C8-4A66-9B2A-8110E81E0078}">
            <xm:f>Datos!$AO$4</xm:f>
            <x14:dxf>
              <fill>
                <patternFill>
                  <bgColor theme="5" tint="0.39994506668294322"/>
                </patternFill>
              </fill>
            </x14:dxf>
          </x14:cfRule>
          <x14:cfRule type="cellIs" priority="278" operator="equal" id="{EC045841-CEFB-4590-9266-9E68E497E5C5}">
            <xm:f>Datos!$AO$3</xm:f>
            <x14:dxf>
              <fill>
                <patternFill>
                  <bgColor rgb="FFFFFF00"/>
                </patternFill>
              </fill>
            </x14:dxf>
          </x14:cfRule>
          <x14:cfRule type="cellIs" priority="279" operator="equal" id="{2A9013E5-AAD3-480B-BFEE-B47E7F4A5691}">
            <xm:f>Datos!$AO$2</xm:f>
            <x14:dxf>
              <fill>
                <patternFill>
                  <bgColor rgb="FF92D050"/>
                </patternFill>
              </fill>
            </x14:dxf>
          </x14:cfRule>
          <xm:sqref>AT87</xm:sqref>
        </x14:conditionalFormatting>
        <x14:conditionalFormatting xmlns:xm="http://schemas.microsoft.com/office/excel/2006/main">
          <x14:cfRule type="cellIs" priority="218" operator="equal" id="{9615A1E6-A0C3-4145-BEF4-E18DEEAED30C}">
            <xm:f>Datos!$AO$2</xm:f>
            <x14:dxf>
              <fill>
                <patternFill>
                  <bgColor rgb="FF92D050"/>
                </patternFill>
              </fill>
            </x14:dxf>
          </x14:cfRule>
          <x14:cfRule type="cellIs" priority="275" operator="equal" id="{2FC9CDCA-5DF0-45E3-969B-764F4DB2F964}">
            <xm:f>Datos!$AO$4</xm:f>
            <x14:dxf>
              <fill>
                <patternFill>
                  <bgColor theme="5" tint="0.39994506668294322"/>
                </patternFill>
              </fill>
            </x14:dxf>
          </x14:cfRule>
          <x14:cfRule type="cellIs" priority="276" operator="equal" id="{6D9188F9-3D2D-4DA9-BD20-3855F8DC99AD}">
            <xm:f>Datos!$AO$3</xm:f>
            <x14:dxf>
              <fill>
                <patternFill>
                  <bgColor rgb="FFFFFF00"/>
                </patternFill>
              </fill>
            </x14:dxf>
          </x14:cfRule>
          <xm:sqref>AL101</xm:sqref>
        </x14:conditionalFormatting>
        <x14:conditionalFormatting xmlns:xm="http://schemas.microsoft.com/office/excel/2006/main">
          <x14:cfRule type="cellIs" priority="215" operator="equal" id="{1EB5D73B-2A2D-4598-A406-DF848A976D24}">
            <xm:f>Datos!$AO$4</xm:f>
            <x14:dxf>
              <fill>
                <patternFill>
                  <bgColor theme="5" tint="0.39994506668294322"/>
                </patternFill>
              </fill>
            </x14:dxf>
          </x14:cfRule>
          <x14:cfRule type="cellIs" priority="216" operator="equal" id="{CFE1C1F5-48C1-427A-95B3-C54560F50F20}">
            <xm:f>Datos!$AO$3</xm:f>
            <x14:dxf>
              <fill>
                <patternFill>
                  <bgColor rgb="FFFFFF00"/>
                </patternFill>
              </fill>
            </x14:dxf>
          </x14:cfRule>
          <x14:cfRule type="cellIs" priority="217" operator="equal" id="{9B2D0093-5624-4B30-A9FA-516D89F8C141}">
            <xm:f>Datos!$AO$2</xm:f>
            <x14:dxf>
              <fill>
                <patternFill>
                  <bgColor rgb="FF92D050"/>
                </patternFill>
              </fill>
            </x14:dxf>
          </x14:cfRule>
          <xm:sqref>AR102</xm:sqref>
        </x14:conditionalFormatting>
        <x14:conditionalFormatting xmlns:xm="http://schemas.microsoft.com/office/excel/2006/main">
          <x14:cfRule type="cellIs" priority="212" operator="equal" id="{20A6A713-6FF0-4218-9EA9-410DC6B6D021}">
            <xm:f>Datos!$AO$4</xm:f>
            <x14:dxf>
              <fill>
                <patternFill>
                  <bgColor theme="5" tint="0.39994506668294322"/>
                </patternFill>
              </fill>
            </x14:dxf>
          </x14:cfRule>
          <x14:cfRule type="cellIs" priority="213" operator="equal" id="{FA5CD88E-A67E-4BA3-9ACD-135468FAC7F1}">
            <xm:f>Datos!$AO$3</xm:f>
            <x14:dxf>
              <fill>
                <patternFill>
                  <bgColor rgb="FFFFFF00"/>
                </patternFill>
              </fill>
            </x14:dxf>
          </x14:cfRule>
          <x14:cfRule type="cellIs" priority="214" operator="equal" id="{BD5179A9-55AF-45A9-AAB4-7EBD5D082C03}">
            <xm:f>Datos!$AO$2</xm:f>
            <x14:dxf>
              <fill>
                <patternFill>
                  <bgColor rgb="FF92D050"/>
                </patternFill>
              </fill>
            </x14:dxf>
          </x14:cfRule>
          <xm:sqref>AT102</xm:sqref>
        </x14:conditionalFormatting>
        <x14:conditionalFormatting xmlns:xm="http://schemas.microsoft.com/office/excel/2006/main">
          <x14:cfRule type="cellIs" priority="357" operator="equal" id="{0468B1A5-1742-4E7D-805D-1DA2700CEEC7}">
            <xm:f>Datos!$AO$4</xm:f>
            <x14:dxf>
              <fill>
                <patternFill>
                  <bgColor theme="5" tint="0.39994506668294322"/>
                </patternFill>
              </fill>
            </x14:dxf>
          </x14:cfRule>
          <x14:cfRule type="cellIs" priority="358" operator="equal" id="{019E7E13-75BE-45D1-887B-7BF26D14BED4}">
            <xm:f>Datos!$AO$3</xm:f>
            <x14:dxf>
              <fill>
                <patternFill>
                  <bgColor rgb="FFFFFF00"/>
                </patternFill>
              </fill>
            </x14:dxf>
          </x14:cfRule>
          <x14:cfRule type="cellIs" priority="359" operator="equal" id="{FA16905E-2DB5-48F2-BFBE-687256793039}">
            <xm:f>Datos!$AO2</xm:f>
            <x14:dxf>
              <fill>
                <patternFill>
                  <bgColor rgb="FF92D050"/>
                </patternFill>
              </fill>
            </x14:dxf>
          </x14:cfRule>
          <xm:sqref>AR86</xm:sqref>
        </x14:conditionalFormatting>
        <x14:conditionalFormatting xmlns:xm="http://schemas.microsoft.com/office/excel/2006/main">
          <x14:cfRule type="cellIs" priority="209" operator="equal" id="{6D9DE48B-A400-4332-B9E3-B785DF55568F}">
            <xm:f>Datos!$AO$4</xm:f>
            <x14:dxf>
              <fill>
                <patternFill>
                  <bgColor theme="5" tint="0.39994506668294322"/>
                </patternFill>
              </fill>
            </x14:dxf>
          </x14:cfRule>
          <x14:cfRule type="cellIs" priority="210" operator="equal" id="{F1823769-6687-4716-A1BC-A26D914462B3}">
            <xm:f>Datos!$AO$3</xm:f>
            <x14:dxf>
              <fill>
                <patternFill>
                  <bgColor rgb="FFFFFF00"/>
                </patternFill>
              </fill>
            </x14:dxf>
          </x14:cfRule>
          <x14:cfRule type="cellIs" priority="211" operator="equal" id="{D69D0E70-1DF1-4967-B238-4710B03794C4}">
            <xm:f>Datos!$AO$2</xm:f>
            <x14:dxf>
              <fill>
                <patternFill>
                  <bgColor rgb="FF92D050"/>
                </patternFill>
              </fill>
            </x14:dxf>
          </x14:cfRule>
          <xm:sqref>AR87</xm:sqref>
        </x14:conditionalFormatting>
        <x14:conditionalFormatting xmlns:xm="http://schemas.microsoft.com/office/excel/2006/main">
          <x14:cfRule type="cellIs" priority="206" operator="equal" id="{3F361BDB-360A-4A73-955F-B8D1AB8C6964}">
            <xm:f>Datos!$AO$4</xm:f>
            <x14:dxf>
              <fill>
                <patternFill>
                  <bgColor theme="5" tint="0.39994506668294322"/>
                </patternFill>
              </fill>
            </x14:dxf>
          </x14:cfRule>
          <x14:cfRule type="cellIs" priority="207" operator="equal" id="{51FF8596-479C-41C0-9C42-C7E4CD64D525}">
            <xm:f>Datos!$AO$3</xm:f>
            <x14:dxf>
              <fill>
                <patternFill>
                  <bgColor rgb="FFFFFF00"/>
                </patternFill>
              </fill>
            </x14:dxf>
          </x14:cfRule>
          <x14:cfRule type="cellIs" priority="208" operator="equal" id="{D619114C-3654-4F42-AC7A-C5D0D24D93BE}">
            <xm:f>Datos!$AO$2</xm:f>
            <x14:dxf>
              <fill>
                <patternFill>
                  <bgColor rgb="FF92D050"/>
                </patternFill>
              </fill>
            </x14:dxf>
          </x14:cfRule>
          <xm:sqref>AR88</xm:sqref>
        </x14:conditionalFormatting>
        <x14:conditionalFormatting xmlns:xm="http://schemas.microsoft.com/office/excel/2006/main">
          <x14:cfRule type="cellIs" priority="203" operator="equal" id="{08A36C5F-9F3D-4184-AA6D-3353C2DEAD06}">
            <xm:f>Datos!$AO$4</xm:f>
            <x14:dxf>
              <fill>
                <patternFill>
                  <bgColor theme="5" tint="0.39994506668294322"/>
                </patternFill>
              </fill>
            </x14:dxf>
          </x14:cfRule>
          <x14:cfRule type="cellIs" priority="204" operator="equal" id="{6BE467A1-1341-41BE-841E-6CFC1EBAAE62}">
            <xm:f>Datos!$AO$3</xm:f>
            <x14:dxf>
              <fill>
                <patternFill>
                  <bgColor rgb="FFFFFF00"/>
                </patternFill>
              </fill>
            </x14:dxf>
          </x14:cfRule>
          <x14:cfRule type="cellIs" priority="205" operator="equal" id="{9F94D898-117A-44FE-A6E1-E7321579199D}">
            <xm:f>Datos!$AO$2</xm:f>
            <x14:dxf>
              <fill>
                <patternFill>
                  <bgColor rgb="FF92D050"/>
                </patternFill>
              </fill>
            </x14:dxf>
          </x14:cfRule>
          <xm:sqref>AR89</xm:sqref>
        </x14:conditionalFormatting>
        <x14:conditionalFormatting xmlns:xm="http://schemas.microsoft.com/office/excel/2006/main">
          <x14:cfRule type="cellIs" priority="200" operator="equal" id="{FF0B2507-5540-4E8A-B81D-453C2B22D06E}">
            <xm:f>Datos!$AO$4</xm:f>
            <x14:dxf>
              <fill>
                <patternFill>
                  <bgColor theme="5" tint="0.39994506668294322"/>
                </patternFill>
              </fill>
            </x14:dxf>
          </x14:cfRule>
          <x14:cfRule type="cellIs" priority="201" operator="equal" id="{D5BEAEC3-22A6-44EB-897B-484B3672FB26}">
            <xm:f>Datos!$AO$3</xm:f>
            <x14:dxf>
              <fill>
                <patternFill>
                  <bgColor rgb="FFFFFF00"/>
                </patternFill>
              </fill>
            </x14:dxf>
          </x14:cfRule>
          <x14:cfRule type="cellIs" priority="202" operator="equal" id="{ACB1F53D-3999-4F05-ACC6-5855E892576C}">
            <xm:f>Datos!$AO$2</xm:f>
            <x14:dxf>
              <fill>
                <patternFill>
                  <bgColor rgb="FF92D050"/>
                </patternFill>
              </fill>
            </x14:dxf>
          </x14:cfRule>
          <xm:sqref>AR90</xm:sqref>
        </x14:conditionalFormatting>
        <x14:conditionalFormatting xmlns:xm="http://schemas.microsoft.com/office/excel/2006/main">
          <x14:cfRule type="cellIs" priority="197" operator="equal" id="{296D221F-E2E0-4716-96D8-BAC7AA3A2C4C}">
            <xm:f>Datos!$AO$4</xm:f>
            <x14:dxf>
              <fill>
                <patternFill>
                  <bgColor theme="5" tint="0.39994506668294322"/>
                </patternFill>
              </fill>
            </x14:dxf>
          </x14:cfRule>
          <x14:cfRule type="cellIs" priority="198" operator="equal" id="{2914A7F9-DE2C-4480-9018-024F8E8E0352}">
            <xm:f>Datos!$AO$3</xm:f>
            <x14:dxf>
              <fill>
                <patternFill>
                  <bgColor rgb="FFFFFF00"/>
                </patternFill>
              </fill>
            </x14:dxf>
          </x14:cfRule>
          <x14:cfRule type="cellIs" priority="199" operator="equal" id="{C1E36F1D-F4B1-493F-ACDA-B0AA40397F9F}">
            <xm:f>Datos!$AO$2</xm:f>
            <x14:dxf>
              <fill>
                <patternFill>
                  <bgColor rgb="FF92D050"/>
                </patternFill>
              </fill>
            </x14:dxf>
          </x14:cfRule>
          <xm:sqref>AR91</xm:sqref>
        </x14:conditionalFormatting>
        <x14:conditionalFormatting xmlns:xm="http://schemas.microsoft.com/office/excel/2006/main">
          <x14:cfRule type="cellIs" priority="194" operator="equal" id="{CF532800-8D99-46DD-A210-08F81F1E40F2}">
            <xm:f>Datos!$AO$4</xm:f>
            <x14:dxf>
              <fill>
                <patternFill>
                  <bgColor theme="5" tint="0.39994506668294322"/>
                </patternFill>
              </fill>
            </x14:dxf>
          </x14:cfRule>
          <x14:cfRule type="cellIs" priority="195" operator="equal" id="{DC47B859-CE1D-466E-A29C-7655868632D5}">
            <xm:f>Datos!$AO$3</xm:f>
            <x14:dxf>
              <fill>
                <patternFill>
                  <bgColor rgb="FFFFFF00"/>
                </patternFill>
              </fill>
            </x14:dxf>
          </x14:cfRule>
          <x14:cfRule type="cellIs" priority="196" operator="equal" id="{E649EC60-7DE2-47D2-8780-072E748E8953}">
            <xm:f>Datos!$AO$2</xm:f>
            <x14:dxf>
              <fill>
                <patternFill>
                  <bgColor rgb="FF92D050"/>
                </patternFill>
              </fill>
            </x14:dxf>
          </x14:cfRule>
          <xm:sqref>AR92</xm:sqref>
        </x14:conditionalFormatting>
        <x14:conditionalFormatting xmlns:xm="http://schemas.microsoft.com/office/excel/2006/main">
          <x14:cfRule type="cellIs" priority="191" operator="equal" id="{76B0E9B6-2AEE-442D-B3DD-742FB635D5E9}">
            <xm:f>Datos!$AO$4</xm:f>
            <x14:dxf>
              <fill>
                <patternFill>
                  <bgColor theme="5" tint="0.39994506668294322"/>
                </patternFill>
              </fill>
            </x14:dxf>
          </x14:cfRule>
          <x14:cfRule type="cellIs" priority="192" operator="equal" id="{00105C80-EE42-449F-B3FA-C1C0B12A65D4}">
            <xm:f>Datos!$AO$3</xm:f>
            <x14:dxf>
              <fill>
                <patternFill>
                  <bgColor rgb="FFFFFF00"/>
                </patternFill>
              </fill>
            </x14:dxf>
          </x14:cfRule>
          <x14:cfRule type="cellIs" priority="193" operator="equal" id="{427397B1-1B92-4965-870B-1BAE827F06C5}">
            <xm:f>Datos!$AO$2</xm:f>
            <x14:dxf>
              <fill>
                <patternFill>
                  <bgColor rgb="FF92D050"/>
                </patternFill>
              </fill>
            </x14:dxf>
          </x14:cfRule>
          <xm:sqref>AR93</xm:sqref>
        </x14:conditionalFormatting>
        <x14:conditionalFormatting xmlns:xm="http://schemas.microsoft.com/office/excel/2006/main">
          <x14:cfRule type="cellIs" priority="188" operator="equal" id="{AB79ABB1-8975-4B9B-9D12-0F6EF5BDA32D}">
            <xm:f>Datos!$AO$4</xm:f>
            <x14:dxf>
              <fill>
                <patternFill>
                  <bgColor theme="5" tint="0.39994506668294322"/>
                </patternFill>
              </fill>
            </x14:dxf>
          </x14:cfRule>
          <x14:cfRule type="cellIs" priority="189" operator="equal" id="{5101805F-3B30-4A63-9D1F-735FBFB833A7}">
            <xm:f>Datos!$AO$3</xm:f>
            <x14:dxf>
              <fill>
                <patternFill>
                  <bgColor rgb="FFFFFF00"/>
                </patternFill>
              </fill>
            </x14:dxf>
          </x14:cfRule>
          <x14:cfRule type="cellIs" priority="190" operator="equal" id="{8D99887A-8871-4D1B-A3AA-210584448E5C}">
            <xm:f>Datos!$AO$2</xm:f>
            <x14:dxf>
              <fill>
                <patternFill>
                  <bgColor rgb="FF92D050"/>
                </patternFill>
              </fill>
            </x14:dxf>
          </x14:cfRule>
          <xm:sqref>AR94</xm:sqref>
        </x14:conditionalFormatting>
        <x14:conditionalFormatting xmlns:xm="http://schemas.microsoft.com/office/excel/2006/main">
          <x14:cfRule type="cellIs" priority="185" operator="equal" id="{B3D7753E-05D7-4536-8A2F-B8886CD8F617}">
            <xm:f>Datos!$AO$4</xm:f>
            <x14:dxf>
              <fill>
                <patternFill>
                  <bgColor theme="5" tint="0.39994506668294322"/>
                </patternFill>
              </fill>
            </x14:dxf>
          </x14:cfRule>
          <x14:cfRule type="cellIs" priority="186" operator="equal" id="{8CDDF7DD-4E52-4FC3-B772-1F978C253057}">
            <xm:f>Datos!$AO$3</xm:f>
            <x14:dxf>
              <fill>
                <patternFill>
                  <bgColor rgb="FFFFFF00"/>
                </patternFill>
              </fill>
            </x14:dxf>
          </x14:cfRule>
          <x14:cfRule type="cellIs" priority="187" operator="equal" id="{D62C1EB0-2B0F-413B-92D9-C894922798C8}">
            <xm:f>Datos!$AO$2</xm:f>
            <x14:dxf>
              <fill>
                <patternFill>
                  <bgColor rgb="FF92D050"/>
                </patternFill>
              </fill>
            </x14:dxf>
          </x14:cfRule>
          <xm:sqref>AR95</xm:sqref>
        </x14:conditionalFormatting>
        <x14:conditionalFormatting xmlns:xm="http://schemas.microsoft.com/office/excel/2006/main">
          <x14:cfRule type="cellIs" priority="182" operator="equal" id="{CD98DC94-F2B3-47EA-8016-05F92A921EF1}">
            <xm:f>Datos!$AO$4</xm:f>
            <x14:dxf>
              <fill>
                <patternFill>
                  <bgColor theme="5" tint="0.39994506668294322"/>
                </patternFill>
              </fill>
            </x14:dxf>
          </x14:cfRule>
          <x14:cfRule type="cellIs" priority="183" operator="equal" id="{04391D5F-04C3-481C-8A8C-122008008468}">
            <xm:f>Datos!$AO$3</xm:f>
            <x14:dxf>
              <fill>
                <patternFill>
                  <bgColor rgb="FFFFFF00"/>
                </patternFill>
              </fill>
            </x14:dxf>
          </x14:cfRule>
          <x14:cfRule type="cellIs" priority="184" operator="equal" id="{EDFE0133-FBD7-4109-B1B4-923C6BE8D12A}">
            <xm:f>Datos!$AO$2</xm:f>
            <x14:dxf>
              <fill>
                <patternFill>
                  <bgColor rgb="FF92D050"/>
                </patternFill>
              </fill>
            </x14:dxf>
          </x14:cfRule>
          <xm:sqref>AT86</xm:sqref>
        </x14:conditionalFormatting>
        <x14:conditionalFormatting xmlns:xm="http://schemas.microsoft.com/office/excel/2006/main">
          <x14:cfRule type="cellIs" priority="179" operator="equal" id="{616F6D7D-CBDB-4849-ACDE-D670C69B4D94}">
            <xm:f>Datos!$AO$4</xm:f>
            <x14:dxf>
              <fill>
                <patternFill>
                  <bgColor theme="5" tint="0.39994506668294322"/>
                </patternFill>
              </fill>
            </x14:dxf>
          </x14:cfRule>
          <x14:cfRule type="cellIs" priority="180" operator="equal" id="{B9A0029C-C464-41B5-81B1-373D969B41D4}">
            <xm:f>Datos!$AO$3</xm:f>
            <x14:dxf>
              <fill>
                <patternFill>
                  <bgColor rgb="FFFFFF00"/>
                </patternFill>
              </fill>
            </x14:dxf>
          </x14:cfRule>
          <x14:cfRule type="cellIs" priority="181" operator="equal" id="{6E5F04EF-5A30-4160-A84F-84113D21F4D6}">
            <xm:f>Datos!$AO$2</xm:f>
            <x14:dxf>
              <fill>
                <patternFill>
                  <bgColor rgb="FF92D050"/>
                </patternFill>
              </fill>
            </x14:dxf>
          </x14:cfRule>
          <xm:sqref>AT88</xm:sqref>
        </x14:conditionalFormatting>
        <x14:conditionalFormatting xmlns:xm="http://schemas.microsoft.com/office/excel/2006/main">
          <x14:cfRule type="cellIs" priority="176" operator="equal" id="{8EAE1277-0616-4AFC-8492-3838C7FE88D7}">
            <xm:f>Datos!$AO$4</xm:f>
            <x14:dxf>
              <fill>
                <patternFill>
                  <bgColor theme="5" tint="0.39994506668294322"/>
                </patternFill>
              </fill>
            </x14:dxf>
          </x14:cfRule>
          <x14:cfRule type="cellIs" priority="177" operator="equal" id="{A1D114D6-4311-4A20-B7B5-453F72F352C3}">
            <xm:f>Datos!$AO$3</xm:f>
            <x14:dxf>
              <fill>
                <patternFill>
                  <bgColor rgb="FFFFFF00"/>
                </patternFill>
              </fill>
            </x14:dxf>
          </x14:cfRule>
          <x14:cfRule type="cellIs" priority="178" operator="equal" id="{77DF8E0C-43A5-4C77-A2D5-656307B03D5D}">
            <xm:f>Datos!$AO$2</xm:f>
            <x14:dxf>
              <fill>
                <patternFill>
                  <bgColor rgb="FF92D050"/>
                </patternFill>
              </fill>
            </x14:dxf>
          </x14:cfRule>
          <xm:sqref>AT89</xm:sqref>
        </x14:conditionalFormatting>
        <x14:conditionalFormatting xmlns:xm="http://schemas.microsoft.com/office/excel/2006/main">
          <x14:cfRule type="cellIs" priority="173" operator="equal" id="{AC8A04BA-AD32-4E93-A3F0-AF70AF3C13F1}">
            <xm:f>Datos!$AO$4</xm:f>
            <x14:dxf>
              <fill>
                <patternFill>
                  <bgColor theme="5" tint="0.39994506668294322"/>
                </patternFill>
              </fill>
            </x14:dxf>
          </x14:cfRule>
          <x14:cfRule type="cellIs" priority="174" operator="equal" id="{260AF5C6-D7AC-4ED0-A463-B74A62722F98}">
            <xm:f>Datos!$AO$3</xm:f>
            <x14:dxf>
              <fill>
                <patternFill>
                  <bgColor rgb="FFFFFF00"/>
                </patternFill>
              </fill>
            </x14:dxf>
          </x14:cfRule>
          <x14:cfRule type="cellIs" priority="175" operator="equal" id="{8E0B9EE9-0B45-4B32-8ABD-8581A4BCF2EF}">
            <xm:f>Datos!$AO$2</xm:f>
            <x14:dxf>
              <fill>
                <patternFill>
                  <bgColor rgb="FF92D050"/>
                </patternFill>
              </fill>
            </x14:dxf>
          </x14:cfRule>
          <xm:sqref>AT90</xm:sqref>
        </x14:conditionalFormatting>
        <x14:conditionalFormatting xmlns:xm="http://schemas.microsoft.com/office/excel/2006/main">
          <x14:cfRule type="cellIs" priority="170" operator="equal" id="{43F0B3FB-EA3E-4BAF-9E67-77AB740D3864}">
            <xm:f>Datos!$AO$4</xm:f>
            <x14:dxf>
              <fill>
                <patternFill>
                  <bgColor theme="5" tint="0.39994506668294322"/>
                </patternFill>
              </fill>
            </x14:dxf>
          </x14:cfRule>
          <x14:cfRule type="cellIs" priority="171" operator="equal" id="{EE4019B7-603F-4172-9EB9-E6901CB671DF}">
            <xm:f>Datos!$AO$3</xm:f>
            <x14:dxf>
              <fill>
                <patternFill>
                  <bgColor rgb="FFFFFF00"/>
                </patternFill>
              </fill>
            </x14:dxf>
          </x14:cfRule>
          <x14:cfRule type="cellIs" priority="172" operator="equal" id="{806E60A9-2790-4EBC-AF23-D0B4C6EB8C18}">
            <xm:f>Datos!$AO$2</xm:f>
            <x14:dxf>
              <fill>
                <patternFill>
                  <bgColor rgb="FF92D050"/>
                </patternFill>
              </fill>
            </x14:dxf>
          </x14:cfRule>
          <xm:sqref>AT91</xm:sqref>
        </x14:conditionalFormatting>
        <x14:conditionalFormatting xmlns:xm="http://schemas.microsoft.com/office/excel/2006/main">
          <x14:cfRule type="cellIs" priority="167" operator="equal" id="{9FAB8157-BB32-48CD-9F4E-14CCA7CA7E82}">
            <xm:f>Datos!$AO$4</xm:f>
            <x14:dxf>
              <fill>
                <patternFill>
                  <bgColor theme="5" tint="0.39994506668294322"/>
                </patternFill>
              </fill>
            </x14:dxf>
          </x14:cfRule>
          <x14:cfRule type="cellIs" priority="168" operator="equal" id="{3E32A792-1040-468D-BCE8-E6523C0200EB}">
            <xm:f>Datos!$AO$3</xm:f>
            <x14:dxf>
              <fill>
                <patternFill>
                  <bgColor rgb="FFFFFF00"/>
                </patternFill>
              </fill>
            </x14:dxf>
          </x14:cfRule>
          <x14:cfRule type="cellIs" priority="169" operator="equal" id="{08FB9149-30BB-472F-A71F-7DFD05095CBF}">
            <xm:f>Datos!$AO$2</xm:f>
            <x14:dxf>
              <fill>
                <patternFill>
                  <bgColor rgb="FF92D050"/>
                </patternFill>
              </fill>
            </x14:dxf>
          </x14:cfRule>
          <xm:sqref>AT92</xm:sqref>
        </x14:conditionalFormatting>
        <x14:conditionalFormatting xmlns:xm="http://schemas.microsoft.com/office/excel/2006/main">
          <x14:cfRule type="cellIs" priority="164" operator="equal" id="{6AF6A27F-1432-4194-891E-C07A94207DB4}">
            <xm:f>Datos!$AO$4</xm:f>
            <x14:dxf>
              <fill>
                <patternFill>
                  <bgColor theme="5" tint="0.39994506668294322"/>
                </patternFill>
              </fill>
            </x14:dxf>
          </x14:cfRule>
          <x14:cfRule type="cellIs" priority="165" operator="equal" id="{A647C46E-AEC6-4C9F-B268-B79491457B08}">
            <xm:f>Datos!$AO$3</xm:f>
            <x14:dxf>
              <fill>
                <patternFill>
                  <bgColor rgb="FFFFFF00"/>
                </patternFill>
              </fill>
            </x14:dxf>
          </x14:cfRule>
          <x14:cfRule type="cellIs" priority="166" operator="equal" id="{6B771A5B-A08E-4A99-994C-5D709E81E04D}">
            <xm:f>Datos!$AO$2</xm:f>
            <x14:dxf>
              <fill>
                <patternFill>
                  <bgColor rgb="FF92D050"/>
                </patternFill>
              </fill>
            </x14:dxf>
          </x14:cfRule>
          <xm:sqref>AT93</xm:sqref>
        </x14:conditionalFormatting>
        <x14:conditionalFormatting xmlns:xm="http://schemas.microsoft.com/office/excel/2006/main">
          <x14:cfRule type="cellIs" priority="161" operator="equal" id="{D15DA668-F07E-4015-A13A-9742CD433291}">
            <xm:f>Datos!$AO$4</xm:f>
            <x14:dxf>
              <fill>
                <patternFill>
                  <bgColor theme="5" tint="0.39994506668294322"/>
                </patternFill>
              </fill>
            </x14:dxf>
          </x14:cfRule>
          <x14:cfRule type="cellIs" priority="162" operator="equal" id="{21A97486-7A65-45A8-B90D-D8E1E075683A}">
            <xm:f>Datos!$AO$3</xm:f>
            <x14:dxf>
              <fill>
                <patternFill>
                  <bgColor rgb="FFFFFF00"/>
                </patternFill>
              </fill>
            </x14:dxf>
          </x14:cfRule>
          <x14:cfRule type="cellIs" priority="163" operator="equal" id="{CDA8BD85-0185-41B0-B1FB-8D39611C4203}">
            <xm:f>Datos!$AO$2</xm:f>
            <x14:dxf>
              <fill>
                <patternFill>
                  <bgColor rgb="FF92D050"/>
                </patternFill>
              </fill>
            </x14:dxf>
          </x14:cfRule>
          <xm:sqref>AT94</xm:sqref>
        </x14:conditionalFormatting>
        <x14:conditionalFormatting xmlns:xm="http://schemas.microsoft.com/office/excel/2006/main">
          <x14:cfRule type="cellIs" priority="158" operator="equal" id="{0B89AEA7-31E7-4A98-B85A-2EC8C570F50F}">
            <xm:f>Datos!$AO$4</xm:f>
            <x14:dxf>
              <fill>
                <patternFill>
                  <bgColor theme="5" tint="0.39994506668294322"/>
                </patternFill>
              </fill>
            </x14:dxf>
          </x14:cfRule>
          <x14:cfRule type="cellIs" priority="159" operator="equal" id="{E095F736-9B51-43C8-AA8D-476E044E8059}">
            <xm:f>Datos!$AO$3</xm:f>
            <x14:dxf>
              <fill>
                <patternFill>
                  <bgColor rgb="FFFFFF00"/>
                </patternFill>
              </fill>
            </x14:dxf>
          </x14:cfRule>
          <x14:cfRule type="cellIs" priority="160" operator="equal" id="{424042B8-DC40-450E-9042-EEDF4CD74C03}">
            <xm:f>Datos!$AO$2</xm:f>
            <x14:dxf>
              <fill>
                <patternFill>
                  <bgColor rgb="FF92D050"/>
                </patternFill>
              </fill>
            </x14:dxf>
          </x14:cfRule>
          <xm:sqref>AT95</xm:sqref>
        </x14:conditionalFormatting>
        <x14:conditionalFormatting xmlns:xm="http://schemas.microsoft.com/office/excel/2006/main">
          <x14:cfRule type="cellIs" priority="155" operator="equal" id="{47DA50BC-CF1C-40A9-8607-7AF2B24FEE9D}">
            <xm:f>Datos!$AO$2</xm:f>
            <x14:dxf>
              <fill>
                <patternFill>
                  <bgColor rgb="FF92D050"/>
                </patternFill>
              </fill>
            </x14:dxf>
          </x14:cfRule>
          <x14:cfRule type="cellIs" priority="156" operator="equal" id="{3D5EFC76-1F63-4255-9CA6-C647B9377AB6}">
            <xm:f>Datos!$AO$4</xm:f>
            <x14:dxf>
              <fill>
                <patternFill>
                  <bgColor theme="5" tint="0.39994506668294322"/>
                </patternFill>
              </fill>
            </x14:dxf>
          </x14:cfRule>
          <x14:cfRule type="cellIs" priority="157" operator="equal" id="{44C6B8B5-BCA5-400F-A4CB-4A7BF89B3E83}">
            <xm:f>Datos!$AO$3</xm:f>
            <x14:dxf>
              <fill>
                <patternFill>
                  <bgColor rgb="FFFFFF00"/>
                </patternFill>
              </fill>
            </x14:dxf>
          </x14:cfRule>
          <xm:sqref>AL102</xm:sqref>
        </x14:conditionalFormatting>
        <x14:conditionalFormatting xmlns:xm="http://schemas.microsoft.com/office/excel/2006/main">
          <x14:cfRule type="cellIs" priority="152" operator="equal" id="{548874FF-3248-4D8E-A10D-84A1BCE861CB}">
            <xm:f>Datos!$AO$2</xm:f>
            <x14:dxf>
              <fill>
                <patternFill>
                  <bgColor rgb="FF92D050"/>
                </patternFill>
              </fill>
            </x14:dxf>
          </x14:cfRule>
          <x14:cfRule type="cellIs" priority="153" operator="equal" id="{F46C6569-30E8-4B63-82DF-F3F2477079A9}">
            <xm:f>Datos!$AO$4</xm:f>
            <x14:dxf>
              <fill>
                <patternFill>
                  <bgColor theme="5" tint="0.39994506668294322"/>
                </patternFill>
              </fill>
            </x14:dxf>
          </x14:cfRule>
          <x14:cfRule type="cellIs" priority="154" operator="equal" id="{74F6BCE1-FF9E-4299-8C59-1ACEA5FEFC9B}">
            <xm:f>Datos!$AO$3</xm:f>
            <x14:dxf>
              <fill>
                <patternFill>
                  <bgColor rgb="FFFFFF00"/>
                </patternFill>
              </fill>
            </x14:dxf>
          </x14:cfRule>
          <xm:sqref>AL103</xm:sqref>
        </x14:conditionalFormatting>
        <x14:conditionalFormatting xmlns:xm="http://schemas.microsoft.com/office/excel/2006/main">
          <x14:cfRule type="cellIs" priority="149" operator="equal" id="{B9456E13-123B-4A63-BB8E-7EE9CBD34BB3}">
            <xm:f>Datos!$AO$2</xm:f>
            <x14:dxf>
              <fill>
                <patternFill>
                  <bgColor rgb="FF92D050"/>
                </patternFill>
              </fill>
            </x14:dxf>
          </x14:cfRule>
          <x14:cfRule type="cellIs" priority="150" operator="equal" id="{380D2098-6D74-49C4-A520-121B1C14AF69}">
            <xm:f>Datos!$AO$4</xm:f>
            <x14:dxf>
              <fill>
                <patternFill>
                  <bgColor theme="5" tint="0.39994506668294322"/>
                </patternFill>
              </fill>
            </x14:dxf>
          </x14:cfRule>
          <x14:cfRule type="cellIs" priority="151" operator="equal" id="{3A42C46F-4053-446D-81E8-2907917A2355}">
            <xm:f>Datos!$AO$3</xm:f>
            <x14:dxf>
              <fill>
                <patternFill>
                  <bgColor rgb="FFFFFF00"/>
                </patternFill>
              </fill>
            </x14:dxf>
          </x14:cfRule>
          <xm:sqref>AL104</xm:sqref>
        </x14:conditionalFormatting>
        <x14:conditionalFormatting xmlns:xm="http://schemas.microsoft.com/office/excel/2006/main">
          <x14:cfRule type="cellIs" priority="146" operator="equal" id="{39D8F140-4EB8-4921-82FE-8B433B9DFE62}">
            <xm:f>Datos!$AO$2</xm:f>
            <x14:dxf>
              <fill>
                <patternFill>
                  <bgColor rgb="FF92D050"/>
                </patternFill>
              </fill>
            </x14:dxf>
          </x14:cfRule>
          <x14:cfRule type="cellIs" priority="147" operator="equal" id="{382166EF-6E75-4CF9-9210-4A63F7A3D8F0}">
            <xm:f>Datos!$AO$4</xm:f>
            <x14:dxf>
              <fill>
                <patternFill>
                  <bgColor theme="5" tint="0.39994506668294322"/>
                </patternFill>
              </fill>
            </x14:dxf>
          </x14:cfRule>
          <x14:cfRule type="cellIs" priority="148" operator="equal" id="{46CF11AD-5AEF-4770-92B3-F6DD82A8FEF4}">
            <xm:f>Datos!$AO$3</xm:f>
            <x14:dxf>
              <fill>
                <patternFill>
                  <bgColor rgb="FFFFFF00"/>
                </patternFill>
              </fill>
            </x14:dxf>
          </x14:cfRule>
          <xm:sqref>AL105</xm:sqref>
        </x14:conditionalFormatting>
        <x14:conditionalFormatting xmlns:xm="http://schemas.microsoft.com/office/excel/2006/main">
          <x14:cfRule type="cellIs" priority="143" operator="equal" id="{584B66CF-189D-48D1-B517-F5A2DEA76B5B}">
            <xm:f>Datos!$AO$2</xm:f>
            <x14:dxf>
              <fill>
                <patternFill>
                  <bgColor rgb="FF92D050"/>
                </patternFill>
              </fill>
            </x14:dxf>
          </x14:cfRule>
          <x14:cfRule type="cellIs" priority="144" operator="equal" id="{9A6AAE31-6D60-44C5-90CA-6BACFEFE3FC4}">
            <xm:f>Datos!$AO$4</xm:f>
            <x14:dxf>
              <fill>
                <patternFill>
                  <bgColor theme="5" tint="0.39994506668294322"/>
                </patternFill>
              </fill>
            </x14:dxf>
          </x14:cfRule>
          <x14:cfRule type="cellIs" priority="145" operator="equal" id="{C3AA5432-AA64-48F9-B1F2-D817382D94A7}">
            <xm:f>Datos!$AO$3</xm:f>
            <x14:dxf>
              <fill>
                <patternFill>
                  <bgColor rgb="FFFFFF00"/>
                </patternFill>
              </fill>
            </x14:dxf>
          </x14:cfRule>
          <xm:sqref>AL106</xm:sqref>
        </x14:conditionalFormatting>
        <x14:conditionalFormatting xmlns:xm="http://schemas.microsoft.com/office/excel/2006/main">
          <x14:cfRule type="cellIs" priority="140" operator="equal" id="{85C5CA9B-2505-4E3C-A7B7-99A01DA7168D}">
            <xm:f>Datos!$AO$2</xm:f>
            <x14:dxf>
              <fill>
                <patternFill>
                  <bgColor rgb="FF92D050"/>
                </patternFill>
              </fill>
            </x14:dxf>
          </x14:cfRule>
          <x14:cfRule type="cellIs" priority="141" operator="equal" id="{8BAEB301-6D54-4BDD-9E51-E73AFE8210A6}">
            <xm:f>Datos!$AO$4</xm:f>
            <x14:dxf>
              <fill>
                <patternFill>
                  <bgColor theme="5" tint="0.39994506668294322"/>
                </patternFill>
              </fill>
            </x14:dxf>
          </x14:cfRule>
          <x14:cfRule type="cellIs" priority="142" operator="equal" id="{D1166BC3-F205-4399-AA49-6E28121EC87A}">
            <xm:f>Datos!$AO$3</xm:f>
            <x14:dxf>
              <fill>
                <patternFill>
                  <bgColor rgb="FFFFFF00"/>
                </patternFill>
              </fill>
            </x14:dxf>
          </x14:cfRule>
          <xm:sqref>AL107</xm:sqref>
        </x14:conditionalFormatting>
        <x14:conditionalFormatting xmlns:xm="http://schemas.microsoft.com/office/excel/2006/main">
          <x14:cfRule type="cellIs" priority="137" operator="equal" id="{A51C1F3E-8BB7-4F54-A155-8BF26BAAA4EE}">
            <xm:f>Datos!$AO$2</xm:f>
            <x14:dxf>
              <fill>
                <patternFill>
                  <bgColor rgb="FF92D050"/>
                </patternFill>
              </fill>
            </x14:dxf>
          </x14:cfRule>
          <x14:cfRule type="cellIs" priority="138" operator="equal" id="{20B65754-B811-49FB-B62C-76AA011A8A45}">
            <xm:f>Datos!$AO$4</xm:f>
            <x14:dxf>
              <fill>
                <patternFill>
                  <bgColor theme="5" tint="0.39994506668294322"/>
                </patternFill>
              </fill>
            </x14:dxf>
          </x14:cfRule>
          <x14:cfRule type="cellIs" priority="139" operator="equal" id="{CB5C54B0-03B7-42EC-99F5-CFFEBFBB3B39}">
            <xm:f>Datos!$AO$3</xm:f>
            <x14:dxf>
              <fill>
                <patternFill>
                  <bgColor rgb="FFFFFF00"/>
                </patternFill>
              </fill>
            </x14:dxf>
          </x14:cfRule>
          <xm:sqref>AL108</xm:sqref>
        </x14:conditionalFormatting>
        <x14:conditionalFormatting xmlns:xm="http://schemas.microsoft.com/office/excel/2006/main">
          <x14:cfRule type="cellIs" priority="134" operator="equal" id="{8ECAF808-9DBF-4A59-A5A8-5E8ABDC8CC08}">
            <xm:f>Datos!$AO$2</xm:f>
            <x14:dxf>
              <fill>
                <patternFill>
                  <bgColor rgb="FF92D050"/>
                </patternFill>
              </fill>
            </x14:dxf>
          </x14:cfRule>
          <x14:cfRule type="cellIs" priority="135" operator="equal" id="{1166FC68-43BF-49F5-8976-A6D06401EF0C}">
            <xm:f>Datos!$AO$4</xm:f>
            <x14:dxf>
              <fill>
                <patternFill>
                  <bgColor theme="5" tint="0.39994506668294322"/>
                </patternFill>
              </fill>
            </x14:dxf>
          </x14:cfRule>
          <x14:cfRule type="cellIs" priority="136" operator="equal" id="{9F12D822-DEA7-4A7E-859D-559246BA18FD}">
            <xm:f>Datos!$AO$3</xm:f>
            <x14:dxf>
              <fill>
                <patternFill>
                  <bgColor rgb="FFFFFF00"/>
                </patternFill>
              </fill>
            </x14:dxf>
          </x14:cfRule>
          <xm:sqref>AL109</xm:sqref>
        </x14:conditionalFormatting>
        <x14:conditionalFormatting xmlns:xm="http://schemas.microsoft.com/office/excel/2006/main">
          <x14:cfRule type="cellIs" priority="131" operator="equal" id="{851CE349-BF04-454D-882B-2D86F17F42EE}">
            <xm:f>Datos!$AO$2</xm:f>
            <x14:dxf>
              <fill>
                <patternFill>
                  <bgColor rgb="FF92D050"/>
                </patternFill>
              </fill>
            </x14:dxf>
          </x14:cfRule>
          <x14:cfRule type="cellIs" priority="132" operator="equal" id="{0868247B-FC24-405F-A42B-365229CBFE92}">
            <xm:f>Datos!$AO$4</xm:f>
            <x14:dxf>
              <fill>
                <patternFill>
                  <bgColor theme="5" tint="0.39994506668294322"/>
                </patternFill>
              </fill>
            </x14:dxf>
          </x14:cfRule>
          <x14:cfRule type="cellIs" priority="133" operator="equal" id="{84E4E0C5-57A6-4D3B-BB6E-008BF715BCCF}">
            <xm:f>Datos!$AO$3</xm:f>
            <x14:dxf>
              <fill>
                <patternFill>
                  <bgColor rgb="FFFFFF00"/>
                </patternFill>
              </fill>
            </x14:dxf>
          </x14:cfRule>
          <xm:sqref>AL110</xm:sqref>
        </x14:conditionalFormatting>
        <x14:conditionalFormatting xmlns:xm="http://schemas.microsoft.com/office/excel/2006/main">
          <x14:cfRule type="cellIs" priority="128" operator="equal" id="{0BA984D3-1DC0-4123-9DFF-D28958783D90}">
            <xm:f>Datos!$AO$4</xm:f>
            <x14:dxf>
              <fill>
                <patternFill>
                  <bgColor theme="5" tint="0.39994506668294322"/>
                </patternFill>
              </fill>
            </x14:dxf>
          </x14:cfRule>
          <x14:cfRule type="cellIs" priority="129" operator="equal" id="{ED4FDB56-2EEE-42B4-A100-3E20F08D66E2}">
            <xm:f>Datos!$AO$3</xm:f>
            <x14:dxf>
              <fill>
                <patternFill>
                  <bgColor rgb="FFFFFF00"/>
                </patternFill>
              </fill>
            </x14:dxf>
          </x14:cfRule>
          <x14:cfRule type="cellIs" priority="130" operator="equal" id="{80591B1D-C73A-4F7B-ACBF-28D1A6F01D60}">
            <xm:f>Datos!$AO$2</xm:f>
            <x14:dxf>
              <fill>
                <patternFill>
                  <bgColor rgb="FF92D050"/>
                </patternFill>
              </fill>
            </x14:dxf>
          </x14:cfRule>
          <xm:sqref>AR101</xm:sqref>
        </x14:conditionalFormatting>
        <x14:conditionalFormatting xmlns:xm="http://schemas.microsoft.com/office/excel/2006/main">
          <x14:cfRule type="cellIs" priority="125" operator="equal" id="{8EF261E1-9FD8-4AB5-AAD1-0D2235238302}">
            <xm:f>Datos!$AO$4</xm:f>
            <x14:dxf>
              <fill>
                <patternFill>
                  <bgColor theme="5" tint="0.39994506668294322"/>
                </patternFill>
              </fill>
            </x14:dxf>
          </x14:cfRule>
          <x14:cfRule type="cellIs" priority="126" operator="equal" id="{6FA43CD3-D391-4A49-A1AC-FF31C0F6EAF8}">
            <xm:f>Datos!$AO$3</xm:f>
            <x14:dxf>
              <fill>
                <patternFill>
                  <bgColor rgb="FFFFFF00"/>
                </patternFill>
              </fill>
            </x14:dxf>
          </x14:cfRule>
          <x14:cfRule type="cellIs" priority="127" operator="equal" id="{03F170BE-11A0-46DA-8F4A-D1651FA73CAD}">
            <xm:f>Datos!$AO$2</xm:f>
            <x14:dxf>
              <fill>
                <patternFill>
                  <bgColor rgb="FF92D050"/>
                </patternFill>
              </fill>
            </x14:dxf>
          </x14:cfRule>
          <xm:sqref>AR103</xm:sqref>
        </x14:conditionalFormatting>
        <x14:conditionalFormatting xmlns:xm="http://schemas.microsoft.com/office/excel/2006/main">
          <x14:cfRule type="cellIs" priority="122" operator="equal" id="{5BC54236-A1B8-40D5-96C2-CF695C542FD8}">
            <xm:f>Datos!$AO$4</xm:f>
            <x14:dxf>
              <fill>
                <patternFill>
                  <bgColor theme="5" tint="0.39994506668294322"/>
                </patternFill>
              </fill>
            </x14:dxf>
          </x14:cfRule>
          <x14:cfRule type="cellIs" priority="123" operator="equal" id="{059B22E9-023D-4DFD-981C-200A25C2E3DB}">
            <xm:f>Datos!$AO$3</xm:f>
            <x14:dxf>
              <fill>
                <patternFill>
                  <bgColor rgb="FFFFFF00"/>
                </patternFill>
              </fill>
            </x14:dxf>
          </x14:cfRule>
          <x14:cfRule type="cellIs" priority="124" operator="equal" id="{9734BC8B-58B8-46F2-8338-2B7CDCC2A384}">
            <xm:f>Datos!$AO$2</xm:f>
            <x14:dxf>
              <fill>
                <patternFill>
                  <bgColor rgb="FF92D050"/>
                </patternFill>
              </fill>
            </x14:dxf>
          </x14:cfRule>
          <xm:sqref>AR104</xm:sqref>
        </x14:conditionalFormatting>
        <x14:conditionalFormatting xmlns:xm="http://schemas.microsoft.com/office/excel/2006/main">
          <x14:cfRule type="cellIs" priority="119" operator="equal" id="{BD745AFC-377F-4999-8303-8A184F029A0F}">
            <xm:f>Datos!$AO$4</xm:f>
            <x14:dxf>
              <fill>
                <patternFill>
                  <bgColor theme="5" tint="0.39994506668294322"/>
                </patternFill>
              </fill>
            </x14:dxf>
          </x14:cfRule>
          <x14:cfRule type="cellIs" priority="120" operator="equal" id="{8390E01E-1272-4275-B8B9-C9BD7C8FB394}">
            <xm:f>Datos!$AO$3</xm:f>
            <x14:dxf>
              <fill>
                <patternFill>
                  <bgColor rgb="FFFFFF00"/>
                </patternFill>
              </fill>
            </x14:dxf>
          </x14:cfRule>
          <x14:cfRule type="cellIs" priority="121" operator="equal" id="{50C35F3C-5639-4A5B-BC06-4D92A1A9F154}">
            <xm:f>Datos!$AO$2</xm:f>
            <x14:dxf>
              <fill>
                <patternFill>
                  <bgColor rgb="FF92D050"/>
                </patternFill>
              </fill>
            </x14:dxf>
          </x14:cfRule>
          <xm:sqref>AR105</xm:sqref>
        </x14:conditionalFormatting>
        <x14:conditionalFormatting xmlns:xm="http://schemas.microsoft.com/office/excel/2006/main">
          <x14:cfRule type="cellIs" priority="116" operator="equal" id="{2C9EA159-CAD6-446E-A354-3ED157E6BD21}">
            <xm:f>Datos!$AO$4</xm:f>
            <x14:dxf>
              <fill>
                <patternFill>
                  <bgColor theme="5" tint="0.39994506668294322"/>
                </patternFill>
              </fill>
            </x14:dxf>
          </x14:cfRule>
          <x14:cfRule type="cellIs" priority="117" operator="equal" id="{DC714730-4BFF-41AF-9BAF-5FF26DE88121}">
            <xm:f>Datos!$AO$3</xm:f>
            <x14:dxf>
              <fill>
                <patternFill>
                  <bgColor rgb="FFFFFF00"/>
                </patternFill>
              </fill>
            </x14:dxf>
          </x14:cfRule>
          <x14:cfRule type="cellIs" priority="118" operator="equal" id="{8C108706-153C-4CE9-BD7F-FE1E18D55D96}">
            <xm:f>Datos!$AO$2</xm:f>
            <x14:dxf>
              <fill>
                <patternFill>
                  <bgColor rgb="FF92D050"/>
                </patternFill>
              </fill>
            </x14:dxf>
          </x14:cfRule>
          <xm:sqref>AR106</xm:sqref>
        </x14:conditionalFormatting>
        <x14:conditionalFormatting xmlns:xm="http://schemas.microsoft.com/office/excel/2006/main">
          <x14:cfRule type="cellIs" priority="113" operator="equal" id="{D06FCAF3-C3EB-49D1-87EA-AAFB82B67A32}">
            <xm:f>Datos!$AO$4</xm:f>
            <x14:dxf>
              <fill>
                <patternFill>
                  <bgColor theme="5" tint="0.39994506668294322"/>
                </patternFill>
              </fill>
            </x14:dxf>
          </x14:cfRule>
          <x14:cfRule type="cellIs" priority="114" operator="equal" id="{8B270D8C-E392-42E5-8FE1-C31724B33426}">
            <xm:f>Datos!$AO$3</xm:f>
            <x14:dxf>
              <fill>
                <patternFill>
                  <bgColor rgb="FFFFFF00"/>
                </patternFill>
              </fill>
            </x14:dxf>
          </x14:cfRule>
          <x14:cfRule type="cellIs" priority="115" operator="equal" id="{0A29F643-991D-402A-AF47-A6C069EA447B}">
            <xm:f>Datos!$AO$2</xm:f>
            <x14:dxf>
              <fill>
                <patternFill>
                  <bgColor rgb="FF92D050"/>
                </patternFill>
              </fill>
            </x14:dxf>
          </x14:cfRule>
          <xm:sqref>AR107</xm:sqref>
        </x14:conditionalFormatting>
        <x14:conditionalFormatting xmlns:xm="http://schemas.microsoft.com/office/excel/2006/main">
          <x14:cfRule type="cellIs" priority="110" operator="equal" id="{80B57BA4-737E-4D05-BC1A-44BB3BB95CE1}">
            <xm:f>Datos!$AO$4</xm:f>
            <x14:dxf>
              <fill>
                <patternFill>
                  <bgColor theme="5" tint="0.39994506668294322"/>
                </patternFill>
              </fill>
            </x14:dxf>
          </x14:cfRule>
          <x14:cfRule type="cellIs" priority="111" operator="equal" id="{6BD89B83-2DB5-4253-A875-4E438FDCBBB4}">
            <xm:f>Datos!$AO$3</xm:f>
            <x14:dxf>
              <fill>
                <patternFill>
                  <bgColor rgb="FFFFFF00"/>
                </patternFill>
              </fill>
            </x14:dxf>
          </x14:cfRule>
          <x14:cfRule type="cellIs" priority="112" operator="equal" id="{BD11FE76-E63C-4CDF-8D4D-65486EF924A1}">
            <xm:f>Datos!$AO$2</xm:f>
            <x14:dxf>
              <fill>
                <patternFill>
                  <bgColor rgb="FF92D050"/>
                </patternFill>
              </fill>
            </x14:dxf>
          </x14:cfRule>
          <xm:sqref>AR108</xm:sqref>
        </x14:conditionalFormatting>
        <x14:conditionalFormatting xmlns:xm="http://schemas.microsoft.com/office/excel/2006/main">
          <x14:cfRule type="cellIs" priority="107" operator="equal" id="{0B0F4CFA-E219-46FD-8C4A-B838EFAD4E80}">
            <xm:f>Datos!$AO$4</xm:f>
            <x14:dxf>
              <fill>
                <patternFill>
                  <bgColor theme="5" tint="0.39994506668294322"/>
                </patternFill>
              </fill>
            </x14:dxf>
          </x14:cfRule>
          <x14:cfRule type="cellIs" priority="108" operator="equal" id="{587E9779-896B-48C3-8DE8-538FC6EF88CA}">
            <xm:f>Datos!$AO$3</xm:f>
            <x14:dxf>
              <fill>
                <patternFill>
                  <bgColor rgb="FFFFFF00"/>
                </patternFill>
              </fill>
            </x14:dxf>
          </x14:cfRule>
          <x14:cfRule type="cellIs" priority="109" operator="equal" id="{07A1584A-5BDD-4784-9EBE-A684926B1670}">
            <xm:f>Datos!$AO$2</xm:f>
            <x14:dxf>
              <fill>
                <patternFill>
                  <bgColor rgb="FF92D050"/>
                </patternFill>
              </fill>
            </x14:dxf>
          </x14:cfRule>
          <xm:sqref>AR109</xm:sqref>
        </x14:conditionalFormatting>
        <x14:conditionalFormatting xmlns:xm="http://schemas.microsoft.com/office/excel/2006/main">
          <x14:cfRule type="cellIs" priority="104" operator="equal" id="{F62B8FB2-E758-4217-AF64-E48CE9B329D0}">
            <xm:f>Datos!$AO$4</xm:f>
            <x14:dxf>
              <fill>
                <patternFill>
                  <bgColor theme="5" tint="0.39994506668294322"/>
                </patternFill>
              </fill>
            </x14:dxf>
          </x14:cfRule>
          <x14:cfRule type="cellIs" priority="105" operator="equal" id="{B910B1B7-0595-420F-BDE8-873284BA7471}">
            <xm:f>Datos!$AO$3</xm:f>
            <x14:dxf>
              <fill>
                <patternFill>
                  <bgColor rgb="FFFFFF00"/>
                </patternFill>
              </fill>
            </x14:dxf>
          </x14:cfRule>
          <x14:cfRule type="cellIs" priority="106" operator="equal" id="{471F80E0-C71D-4D3C-843D-A8EE700987BB}">
            <xm:f>Datos!$AO$2</xm:f>
            <x14:dxf>
              <fill>
                <patternFill>
                  <bgColor rgb="FF92D050"/>
                </patternFill>
              </fill>
            </x14:dxf>
          </x14:cfRule>
          <xm:sqref>AR110</xm:sqref>
        </x14:conditionalFormatting>
        <x14:conditionalFormatting xmlns:xm="http://schemas.microsoft.com/office/excel/2006/main">
          <x14:cfRule type="cellIs" priority="101" operator="equal" id="{DAFC247C-9710-45D3-9F40-C51880262E0F}">
            <xm:f>Datos!$AO$4</xm:f>
            <x14:dxf>
              <fill>
                <patternFill>
                  <bgColor theme="5" tint="0.39994506668294322"/>
                </patternFill>
              </fill>
            </x14:dxf>
          </x14:cfRule>
          <x14:cfRule type="cellIs" priority="102" operator="equal" id="{303C7A5C-59F8-4DBA-82AD-CA4885B7E181}">
            <xm:f>Datos!$AO$3</xm:f>
            <x14:dxf>
              <fill>
                <patternFill>
                  <bgColor rgb="FFFFFF00"/>
                </patternFill>
              </fill>
            </x14:dxf>
          </x14:cfRule>
          <x14:cfRule type="cellIs" priority="103" operator="equal" id="{0FD7BD5D-2046-4C5A-898D-A449A8197365}">
            <xm:f>Datos!$AO$2</xm:f>
            <x14:dxf>
              <fill>
                <patternFill>
                  <bgColor rgb="FF92D050"/>
                </patternFill>
              </fill>
            </x14:dxf>
          </x14:cfRule>
          <xm:sqref>AT101</xm:sqref>
        </x14:conditionalFormatting>
        <x14:conditionalFormatting xmlns:xm="http://schemas.microsoft.com/office/excel/2006/main">
          <x14:cfRule type="cellIs" priority="98" operator="equal" id="{147DE287-FD41-4BD5-9B73-9A9C479FC192}">
            <xm:f>Datos!$AO$4</xm:f>
            <x14:dxf>
              <fill>
                <patternFill>
                  <bgColor theme="5" tint="0.39994506668294322"/>
                </patternFill>
              </fill>
            </x14:dxf>
          </x14:cfRule>
          <x14:cfRule type="cellIs" priority="99" operator="equal" id="{D316CFA5-B44D-403C-B00F-BE8E0F1A45E3}">
            <xm:f>Datos!$AO$3</xm:f>
            <x14:dxf>
              <fill>
                <patternFill>
                  <bgColor rgb="FFFFFF00"/>
                </patternFill>
              </fill>
            </x14:dxf>
          </x14:cfRule>
          <x14:cfRule type="cellIs" priority="100" operator="equal" id="{A425F3F2-DF70-475D-99AA-FDCD6595CD00}">
            <xm:f>Datos!$AO$2</xm:f>
            <x14:dxf>
              <fill>
                <patternFill>
                  <bgColor rgb="FF92D050"/>
                </patternFill>
              </fill>
            </x14:dxf>
          </x14:cfRule>
          <xm:sqref>AT103</xm:sqref>
        </x14:conditionalFormatting>
        <x14:conditionalFormatting xmlns:xm="http://schemas.microsoft.com/office/excel/2006/main">
          <x14:cfRule type="cellIs" priority="95" operator="equal" id="{9535D735-97A4-4A94-ABD5-E112B8994706}">
            <xm:f>Datos!$AO$4</xm:f>
            <x14:dxf>
              <fill>
                <patternFill>
                  <bgColor theme="5" tint="0.39994506668294322"/>
                </patternFill>
              </fill>
            </x14:dxf>
          </x14:cfRule>
          <x14:cfRule type="cellIs" priority="96" operator="equal" id="{C3518AFB-B728-492D-9C6F-700D205F1F03}">
            <xm:f>Datos!$AO$3</xm:f>
            <x14:dxf>
              <fill>
                <patternFill>
                  <bgColor rgb="FFFFFF00"/>
                </patternFill>
              </fill>
            </x14:dxf>
          </x14:cfRule>
          <x14:cfRule type="cellIs" priority="97" operator="equal" id="{9555C957-0D0A-40BD-97F1-CC64A49F9C0A}">
            <xm:f>Datos!$AO$2</xm:f>
            <x14:dxf>
              <fill>
                <patternFill>
                  <bgColor rgb="FF92D050"/>
                </patternFill>
              </fill>
            </x14:dxf>
          </x14:cfRule>
          <xm:sqref>AT104</xm:sqref>
        </x14:conditionalFormatting>
        <x14:conditionalFormatting xmlns:xm="http://schemas.microsoft.com/office/excel/2006/main">
          <x14:cfRule type="cellIs" priority="92" operator="equal" id="{AA28A5AA-3CCA-46C0-A9CD-06DC3CC368CF}">
            <xm:f>Datos!$AO$4</xm:f>
            <x14:dxf>
              <fill>
                <patternFill>
                  <bgColor theme="5" tint="0.39994506668294322"/>
                </patternFill>
              </fill>
            </x14:dxf>
          </x14:cfRule>
          <x14:cfRule type="cellIs" priority="93" operator="equal" id="{882041BE-30FD-4E6B-8981-5A56AF427863}">
            <xm:f>Datos!$AO$3</xm:f>
            <x14:dxf>
              <fill>
                <patternFill>
                  <bgColor rgb="FFFFFF00"/>
                </patternFill>
              </fill>
            </x14:dxf>
          </x14:cfRule>
          <x14:cfRule type="cellIs" priority="94" operator="equal" id="{D03FF395-A781-4272-8ACE-E3FF68DC9072}">
            <xm:f>Datos!$AO$2</xm:f>
            <x14:dxf>
              <fill>
                <patternFill>
                  <bgColor rgb="FF92D050"/>
                </patternFill>
              </fill>
            </x14:dxf>
          </x14:cfRule>
          <xm:sqref>AT105</xm:sqref>
        </x14:conditionalFormatting>
        <x14:conditionalFormatting xmlns:xm="http://schemas.microsoft.com/office/excel/2006/main">
          <x14:cfRule type="cellIs" priority="89" operator="equal" id="{50072F21-67B0-43C8-8A30-FAB6CC596501}">
            <xm:f>Datos!$AO$4</xm:f>
            <x14:dxf>
              <fill>
                <patternFill>
                  <bgColor theme="5" tint="0.39994506668294322"/>
                </patternFill>
              </fill>
            </x14:dxf>
          </x14:cfRule>
          <x14:cfRule type="cellIs" priority="90" operator="equal" id="{039D91FF-A102-4DB4-9455-1F0A4144B14A}">
            <xm:f>Datos!$AO$3</xm:f>
            <x14:dxf>
              <fill>
                <patternFill>
                  <bgColor rgb="FFFFFF00"/>
                </patternFill>
              </fill>
            </x14:dxf>
          </x14:cfRule>
          <x14:cfRule type="cellIs" priority="91" operator="equal" id="{A15BC967-A27C-4C91-B33F-296CB6A5286D}">
            <xm:f>Datos!$AO$2</xm:f>
            <x14:dxf>
              <fill>
                <patternFill>
                  <bgColor rgb="FF92D050"/>
                </patternFill>
              </fill>
            </x14:dxf>
          </x14:cfRule>
          <xm:sqref>AT106</xm:sqref>
        </x14:conditionalFormatting>
        <x14:conditionalFormatting xmlns:xm="http://schemas.microsoft.com/office/excel/2006/main">
          <x14:cfRule type="cellIs" priority="86" operator="equal" id="{90FC55CD-F8AC-4DDC-BCFA-ADD6BF4A3F06}">
            <xm:f>Datos!$AO$4</xm:f>
            <x14:dxf>
              <fill>
                <patternFill>
                  <bgColor theme="5" tint="0.39994506668294322"/>
                </patternFill>
              </fill>
            </x14:dxf>
          </x14:cfRule>
          <x14:cfRule type="cellIs" priority="87" operator="equal" id="{A9CBBAD4-A3D4-4BAB-943E-736892169EB9}">
            <xm:f>Datos!$AO$3</xm:f>
            <x14:dxf>
              <fill>
                <patternFill>
                  <bgColor rgb="FFFFFF00"/>
                </patternFill>
              </fill>
            </x14:dxf>
          </x14:cfRule>
          <x14:cfRule type="cellIs" priority="88" operator="equal" id="{DCBBAAA8-B8B6-4021-8D22-EA093ACDFA8C}">
            <xm:f>Datos!$AO$2</xm:f>
            <x14:dxf>
              <fill>
                <patternFill>
                  <bgColor rgb="FF92D050"/>
                </patternFill>
              </fill>
            </x14:dxf>
          </x14:cfRule>
          <xm:sqref>AT107</xm:sqref>
        </x14:conditionalFormatting>
        <x14:conditionalFormatting xmlns:xm="http://schemas.microsoft.com/office/excel/2006/main">
          <x14:cfRule type="cellIs" priority="83" operator="equal" id="{FEFB84B9-76D3-4335-A2C0-C3996D4060C9}">
            <xm:f>Datos!$AO$4</xm:f>
            <x14:dxf>
              <fill>
                <patternFill>
                  <bgColor theme="5" tint="0.39994506668294322"/>
                </patternFill>
              </fill>
            </x14:dxf>
          </x14:cfRule>
          <x14:cfRule type="cellIs" priority="84" operator="equal" id="{888B1A32-D4E2-4EAB-9FEA-3AEC00F84104}">
            <xm:f>Datos!$AO$3</xm:f>
            <x14:dxf>
              <fill>
                <patternFill>
                  <bgColor rgb="FFFFFF00"/>
                </patternFill>
              </fill>
            </x14:dxf>
          </x14:cfRule>
          <x14:cfRule type="cellIs" priority="85" operator="equal" id="{ABE4909D-8EFF-4A6C-9278-E5DAD71D7856}">
            <xm:f>Datos!$AO$2</xm:f>
            <x14:dxf>
              <fill>
                <patternFill>
                  <bgColor rgb="FF92D050"/>
                </patternFill>
              </fill>
            </x14:dxf>
          </x14:cfRule>
          <xm:sqref>AT108</xm:sqref>
        </x14:conditionalFormatting>
        <x14:conditionalFormatting xmlns:xm="http://schemas.microsoft.com/office/excel/2006/main">
          <x14:cfRule type="cellIs" priority="80" operator="equal" id="{E4654E47-7A48-4F20-A932-B3A6331E5930}">
            <xm:f>Datos!$AO$4</xm:f>
            <x14:dxf>
              <fill>
                <patternFill>
                  <bgColor theme="5" tint="0.39994506668294322"/>
                </patternFill>
              </fill>
            </x14:dxf>
          </x14:cfRule>
          <x14:cfRule type="cellIs" priority="81" operator="equal" id="{EB14DDE5-AD80-4C08-8C0C-7A059D7DA7EB}">
            <xm:f>Datos!$AO$3</xm:f>
            <x14:dxf>
              <fill>
                <patternFill>
                  <bgColor rgb="FFFFFF00"/>
                </patternFill>
              </fill>
            </x14:dxf>
          </x14:cfRule>
          <x14:cfRule type="cellIs" priority="82" operator="equal" id="{B9AEAEA8-8F34-4F3E-A400-D4E1FC20879A}">
            <xm:f>Datos!$AO$2</xm:f>
            <x14:dxf>
              <fill>
                <patternFill>
                  <bgColor rgb="FF92D050"/>
                </patternFill>
              </fill>
            </x14:dxf>
          </x14:cfRule>
          <xm:sqref>AT109</xm:sqref>
        </x14:conditionalFormatting>
        <x14:conditionalFormatting xmlns:xm="http://schemas.microsoft.com/office/excel/2006/main">
          <x14:cfRule type="cellIs" priority="77" operator="equal" id="{E1C86A6B-0DB8-48D3-9558-3C85AFC45CC7}">
            <xm:f>Datos!$AO$4</xm:f>
            <x14:dxf>
              <fill>
                <patternFill>
                  <bgColor theme="5" tint="0.39994506668294322"/>
                </patternFill>
              </fill>
            </x14:dxf>
          </x14:cfRule>
          <x14:cfRule type="cellIs" priority="78" operator="equal" id="{C8862539-3DF7-4D68-B9E0-2842D216B3CA}">
            <xm:f>Datos!$AO$3</xm:f>
            <x14:dxf>
              <fill>
                <patternFill>
                  <bgColor rgb="FFFFFF00"/>
                </patternFill>
              </fill>
            </x14:dxf>
          </x14:cfRule>
          <x14:cfRule type="cellIs" priority="79" operator="equal" id="{7F925804-3683-47DA-AF0C-A85391DF7338}">
            <xm:f>Datos!$AO$2</xm:f>
            <x14:dxf>
              <fill>
                <patternFill>
                  <bgColor rgb="FF92D050"/>
                </patternFill>
              </fill>
            </x14:dxf>
          </x14:cfRule>
          <xm:sqref>AT110</xm:sqref>
        </x14:conditionalFormatting>
        <x14:conditionalFormatting xmlns:xm="http://schemas.microsoft.com/office/excel/2006/main">
          <x14:cfRule type="cellIs" priority="74" operator="equal" id="{6ABDAE3C-9156-4CED-A31D-44E8728FDAEE}">
            <xm:f>Datos!$AO$4</xm:f>
            <x14:dxf>
              <fill>
                <patternFill>
                  <bgColor theme="5" tint="0.39994506668294322"/>
                </patternFill>
              </fill>
            </x14:dxf>
          </x14:cfRule>
          <x14:cfRule type="cellIs" priority="75" operator="equal" id="{82DB912A-B3A6-4267-B08D-20FD12815F2A}">
            <xm:f>Datos!$AO$3</xm:f>
            <x14:dxf>
              <fill>
                <patternFill>
                  <bgColor rgb="FFFFFF00"/>
                </patternFill>
              </fill>
            </x14:dxf>
          </x14:cfRule>
          <x14:cfRule type="cellIs" priority="76" operator="equal" id="{29223E07-82DE-4EAA-A478-93B426D72EED}">
            <xm:f>Datos!$AO$2</xm:f>
            <x14:dxf>
              <fill>
                <patternFill>
                  <bgColor rgb="FF92D050"/>
                </patternFill>
              </fill>
            </x14:dxf>
          </x14:cfRule>
          <xm:sqref>AW86</xm:sqref>
        </x14:conditionalFormatting>
        <x14:conditionalFormatting xmlns:xm="http://schemas.microsoft.com/office/excel/2006/main">
          <x14:cfRule type="cellIs" priority="71" operator="equal" id="{C08F2F76-BDC5-448C-98C4-F2E17BDCE738}">
            <xm:f>Datos!$AO$4</xm:f>
            <x14:dxf>
              <fill>
                <patternFill>
                  <bgColor theme="5" tint="0.39994506668294322"/>
                </patternFill>
              </fill>
            </x14:dxf>
          </x14:cfRule>
          <x14:cfRule type="cellIs" priority="72" operator="equal" id="{7B9319E7-53EF-4C20-8AB6-2205FEF355F8}">
            <xm:f>Datos!$AO$3</xm:f>
            <x14:dxf>
              <fill>
                <patternFill>
                  <bgColor rgb="FFFFFF00"/>
                </patternFill>
              </fill>
            </x14:dxf>
          </x14:cfRule>
          <x14:cfRule type="cellIs" priority="73" operator="equal" id="{414BB8AE-7978-4DC8-A00E-199C0504CAD3}">
            <xm:f>Datos!$AO$2</xm:f>
            <x14:dxf>
              <fill>
                <patternFill>
                  <bgColor rgb="FF92D050"/>
                </patternFill>
              </fill>
            </x14:dxf>
          </x14:cfRule>
          <xm:sqref>AW101</xm:sqref>
        </x14:conditionalFormatting>
        <x14:conditionalFormatting xmlns:xm="http://schemas.microsoft.com/office/excel/2006/main">
          <x14:cfRule type="expression" priority="68" id="{5BF35816-757F-4F86-9C5F-5DE53D7F0092}">
            <xm:f>AND($AP$125&lt;&gt;Datos!$S$5,$AP$125&lt;&gt;Datos!$T$5)</xm:f>
            <x14:dxf>
              <font>
                <color theme="0"/>
              </font>
              <fill>
                <patternFill patternType="none">
                  <bgColor auto="1"/>
                </patternFill>
              </fill>
              <border>
                <left/>
                <right/>
                <top/>
                <bottom/>
              </border>
            </x14:dxf>
          </x14:cfRule>
          <xm:sqref>AL143:AR145</xm:sqref>
        </x14:conditionalFormatting>
        <x14:conditionalFormatting xmlns:xm="http://schemas.microsoft.com/office/excel/2006/main">
          <x14:cfRule type="cellIs" priority="50" operator="equal" id="{CA320185-D1A2-4DA5-9880-F02E9F4DFAA5}">
            <xm:f>Datos!$AQ$3</xm:f>
            <x14:dxf>
              <fill>
                <patternFill>
                  <bgColor theme="5" tint="0.39994506668294322"/>
                </patternFill>
              </fill>
            </x14:dxf>
          </x14:cfRule>
          <x14:cfRule type="cellIs" priority="51" operator="equal" id="{6C3A11D9-18EE-4BC5-8013-D660155A464C}">
            <xm:f>Datos!$AQ$2</xm:f>
            <x14:dxf>
              <fill>
                <patternFill>
                  <bgColor rgb="FF92D050"/>
                </patternFill>
              </fill>
            </x14:dxf>
          </x14:cfRule>
          <xm:sqref>AZ86:BB95</xm:sqref>
        </x14:conditionalFormatting>
        <x14:conditionalFormatting xmlns:xm="http://schemas.microsoft.com/office/excel/2006/main">
          <x14:cfRule type="cellIs" priority="47" operator="equal" id="{8066F79A-3070-4163-AD8F-7C8B4A082C5C}">
            <xm:f>Datos!$AR$4</xm:f>
            <x14:dxf>
              <fill>
                <patternFill>
                  <bgColor theme="5" tint="0.39994506668294322"/>
                </patternFill>
              </fill>
            </x14:dxf>
          </x14:cfRule>
          <x14:cfRule type="cellIs" priority="48" operator="equal" id="{04BFEB5E-0DF1-4BC6-9B07-5661E5A3D96E}">
            <xm:f>Datos!$AR$3</xm:f>
            <x14:dxf>
              <fill>
                <patternFill>
                  <bgColor rgb="FFFFFF00"/>
                </patternFill>
              </fill>
            </x14:dxf>
          </x14:cfRule>
          <x14:cfRule type="cellIs" priority="49" operator="equal" id="{4B883B47-ADC7-468F-B1B5-BBC2EF04833C}">
            <xm:f>Datos!$AR$2</xm:f>
            <x14:dxf>
              <fill>
                <patternFill>
                  <bgColor rgb="FF92D050"/>
                </patternFill>
              </fill>
            </x14:dxf>
          </x14:cfRule>
          <xm:sqref>AZ101</xm:sqref>
        </x14:conditionalFormatting>
        <x14:conditionalFormatting xmlns:xm="http://schemas.microsoft.com/office/excel/2006/main">
          <x14:cfRule type="expression" priority="20" id="{908E45AF-1429-48AC-BC9E-B522037B3763}">
            <xm:f>OR($AP$67=Datos!$S$5,$AP$67=Datos!$T$5)</xm:f>
            <x14:dxf>
              <fill>
                <patternFill>
                  <bgColor rgb="FF92D050"/>
                </patternFill>
              </fill>
            </x14:dxf>
          </x14:cfRule>
          <x14:cfRule type="expression" priority="21" id="{0FFA2055-B88F-41C9-9FE2-C25004B4D757}">
            <xm:f>OR($AP$67=Datos!$S$4,$AP$67=Datos!$T$4)</xm:f>
            <x14:dxf>
              <fill>
                <patternFill>
                  <bgColor rgb="FFFFFF00"/>
                </patternFill>
              </fill>
            </x14:dxf>
          </x14:cfRule>
          <x14:cfRule type="expression" priority="22" id="{8BB7B52A-B0F0-43FB-A0AA-9A8AFABC06FE}">
            <xm:f>OR($AP$67=Datos!$S$3,$AP$67=Datos!$T$3)</xm:f>
            <x14:dxf>
              <fill>
                <patternFill>
                  <bgColor rgb="FFFFC000"/>
                </patternFill>
              </fill>
            </x14:dxf>
          </x14:cfRule>
          <x14:cfRule type="expression" priority="23" id="{14F63F4A-BB9D-4B5B-84DB-23AB4FB29F26}">
            <xm:f>OR($AP$67=Datos!$S$2,$AP$67=Datos!$T$2)</xm:f>
            <x14:dxf>
              <fill>
                <patternFill>
                  <bgColor rgb="FFFF0000"/>
                </patternFill>
              </fill>
            </x14:dxf>
          </x14:cfRule>
          <xm:sqref>AP67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Datos!$I$2:$I$21</xm:f>
          </x14:formula1>
          <xm:sqref>S17:V17</xm:sqref>
        </x14:dataValidation>
        <x14:dataValidation type="list" allowBlank="1" showInputMessage="1" showErrorMessage="1" promptTitle="Categorías" prompt="Las categorías establecidas para riesgos u oportunidades están descritas al final de la Hoja de Contexto del Proceso.">
          <x14:formula1>
            <xm:f>IF($AK$12=1,Categoría_corrupción,IF($AK$12=2,Datos!$F$2:$F$16,IF($AK$12=3,Datos!$F$2:$F$16,IF($AK$12=4,Categoría_seguridad_información,IF($AK$12=5,Categoría_oportunidad)))))</xm:f>
          </x14:formula1>
          <xm:sqref>D17:Q17</xm:sqref>
        </x14:dataValidation>
        <x14:dataValidation type="list" allowBlank="1" showInputMessage="1">
          <x14:formula1>
            <xm:f>'Contexto Proceso'!$C$23:$C$32</xm:f>
          </x14:formula1>
          <xm:sqref>J39:AB47</xm:sqref>
        </x14:dataValidation>
        <x14:dataValidation type="list" allowBlank="1" showInputMessage="1">
          <x14:formula1>
            <xm:f>'Contexto Proceso'!$C$23:$C$29</xm:f>
          </x14:formula1>
          <xm:sqref>J38:AB38</xm:sqref>
        </x14:dataValidation>
        <x14:dataValidation type="list" allowBlank="1" showInputMessage="1">
          <x14:formula1>
            <xm:f>'Contexto Proceso'!$C$41:$C$47</xm:f>
          </x14:formula1>
          <xm:sqref>J50:AB59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H231"/>
  <sheetViews>
    <sheetView showGridLines="0" view="pageBreakPreview" zoomScale="80" zoomScaleNormal="100" zoomScaleSheetLayoutView="80" workbookViewId="0">
      <selection activeCell="AA14" sqref="AA14"/>
    </sheetView>
  </sheetViews>
  <sheetFormatPr baseColWidth="10" defaultColWidth="11.5703125" defaultRowHeight="15"/>
  <cols>
    <col min="1" max="6" width="2.7109375" style="6" customWidth="1"/>
    <col min="7" max="7" width="3.140625" style="6" customWidth="1"/>
    <col min="8" max="8" width="4.42578125" style="6" customWidth="1"/>
    <col min="9" max="9" width="3.7109375" style="6" customWidth="1"/>
    <col min="10" max="11" width="2.7109375" style="6" customWidth="1"/>
    <col min="12" max="12" width="3.42578125" style="6" customWidth="1"/>
    <col min="13" max="15" width="2.7109375" style="6" customWidth="1"/>
    <col min="16" max="17" width="4.7109375" style="6" customWidth="1"/>
    <col min="18" max="20" width="2.7109375" style="6" customWidth="1"/>
    <col min="21" max="21" width="4.28515625" style="6" customWidth="1"/>
    <col min="22" max="22" width="7.42578125" style="6" customWidth="1"/>
    <col min="23" max="23" width="5.28515625" style="6" customWidth="1"/>
    <col min="24" max="25" width="5" style="6" customWidth="1"/>
    <col min="26" max="26" width="6.28515625" style="6" customWidth="1"/>
    <col min="27" max="27" width="5" style="6" customWidth="1"/>
    <col min="28" max="37" width="5.42578125" style="6" customWidth="1"/>
    <col min="38" max="38" width="3.5703125" style="6" customWidth="1"/>
    <col min="39" max="39" width="5.28515625" style="6" customWidth="1"/>
    <col min="40" max="44" width="2.7109375" style="6" customWidth="1"/>
    <col min="45" max="45" width="6.85546875" style="6" customWidth="1"/>
    <col min="46" max="47" width="2.7109375" style="6" customWidth="1"/>
    <col min="48" max="48" width="4.7109375" style="6" customWidth="1"/>
    <col min="49" max="50" width="2.7109375" style="6" customWidth="1"/>
    <col min="51" max="51" width="4" style="6" customWidth="1"/>
    <col min="52" max="53" width="2.7109375" style="6" customWidth="1"/>
    <col min="54" max="54" width="7.42578125" style="6" customWidth="1"/>
    <col min="55" max="58" width="2.7109375" style="6" customWidth="1"/>
    <col min="59" max="59" width="37.85546875" style="6" customWidth="1"/>
    <col min="60" max="60" width="2.7109375" style="6" customWidth="1"/>
    <col min="61" max="62" width="2.7109375" style="6" hidden="1" customWidth="1"/>
    <col min="63" max="63" width="31.140625" style="6" hidden="1" customWidth="1"/>
    <col min="64" max="68" width="27.85546875" style="6" hidden="1" customWidth="1"/>
    <col min="69" max="69" width="37.5703125" style="6" hidden="1" customWidth="1"/>
    <col min="70" max="70" width="11.5703125" style="6" hidden="1" customWidth="1"/>
    <col min="71" max="71" width="33.7109375" style="6" hidden="1" customWidth="1"/>
    <col min="72" max="72" width="24.5703125" style="6" hidden="1" customWidth="1"/>
    <col min="73" max="73" width="22" style="6" hidden="1" customWidth="1"/>
    <col min="74" max="74" width="22.42578125" style="6" hidden="1" customWidth="1"/>
    <col min="75" max="76" width="11.5703125" style="6" hidden="1" customWidth="1"/>
    <col min="77" max="77" width="40.42578125" style="6" hidden="1" customWidth="1"/>
    <col min="78" max="78" width="13.140625" style="6" hidden="1" customWidth="1"/>
    <col min="79" max="84" width="11.5703125" style="6" hidden="1" customWidth="1"/>
    <col min="85" max="85" width="36.7109375" style="6" hidden="1" customWidth="1"/>
    <col min="86" max="86" width="11.5703125" style="6" hidden="1" customWidth="1"/>
    <col min="87" max="106" width="11.5703125" style="6" customWidth="1"/>
    <col min="107" max="16384" width="11.5703125" style="6"/>
  </cols>
  <sheetData>
    <row r="1" spans="1:64" s="167" customFormat="1" ht="23.25" customHeight="1">
      <c r="A1" s="633"/>
      <c r="B1" s="634"/>
      <c r="C1" s="634"/>
      <c r="D1" s="634"/>
      <c r="E1" s="634"/>
      <c r="F1" s="634"/>
      <c r="G1" s="634"/>
      <c r="H1" s="634"/>
      <c r="I1" s="634"/>
      <c r="J1" s="634"/>
      <c r="K1" s="634"/>
      <c r="L1" s="634"/>
      <c r="M1" s="634"/>
      <c r="N1" s="634"/>
      <c r="O1" s="634"/>
      <c r="P1" s="634"/>
      <c r="Q1" s="634"/>
      <c r="R1" s="165"/>
      <c r="S1" s="165"/>
      <c r="T1" s="165"/>
      <c r="U1" s="639" t="s">
        <v>364</v>
      </c>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40"/>
      <c r="BB1" s="641" t="s">
        <v>92</v>
      </c>
      <c r="BC1" s="641"/>
      <c r="BD1" s="641"/>
      <c r="BE1" s="641"/>
      <c r="BF1" s="641"/>
      <c r="BG1" s="166" t="s">
        <v>360</v>
      </c>
    </row>
    <row r="2" spans="1:64" s="167" customFormat="1" ht="23.25" customHeight="1">
      <c r="A2" s="635"/>
      <c r="B2" s="636"/>
      <c r="C2" s="636"/>
      <c r="D2" s="636"/>
      <c r="E2" s="636"/>
      <c r="F2" s="636"/>
      <c r="G2" s="636"/>
      <c r="H2" s="636"/>
      <c r="I2" s="636"/>
      <c r="J2" s="636"/>
      <c r="K2" s="636"/>
      <c r="L2" s="636"/>
      <c r="M2" s="636"/>
      <c r="N2" s="636"/>
      <c r="O2" s="636"/>
      <c r="P2" s="636"/>
      <c r="Q2" s="636"/>
      <c r="R2" s="7"/>
      <c r="S2" s="7"/>
      <c r="T2" s="7"/>
      <c r="U2" s="168"/>
      <c r="V2" s="642" t="s">
        <v>365</v>
      </c>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3"/>
      <c r="BB2" s="644" t="s">
        <v>93</v>
      </c>
      <c r="BC2" s="644"/>
      <c r="BD2" s="644"/>
      <c r="BE2" s="644"/>
      <c r="BF2" s="644"/>
      <c r="BG2" s="169">
        <v>2</v>
      </c>
    </row>
    <row r="3" spans="1:64" s="167" customFormat="1" ht="23.25" customHeight="1" thickBot="1">
      <c r="A3" s="637"/>
      <c r="B3" s="638"/>
      <c r="C3" s="638"/>
      <c r="D3" s="638"/>
      <c r="E3" s="638"/>
      <c r="F3" s="638"/>
      <c r="G3" s="638"/>
      <c r="H3" s="638"/>
      <c r="I3" s="638"/>
      <c r="J3" s="638"/>
      <c r="K3" s="638"/>
      <c r="L3" s="638"/>
      <c r="M3" s="638"/>
      <c r="N3" s="638"/>
      <c r="O3" s="638"/>
      <c r="P3" s="638"/>
      <c r="Q3" s="638"/>
      <c r="R3" s="170"/>
      <c r="S3" s="170"/>
      <c r="T3" s="170"/>
      <c r="U3" s="645" t="s">
        <v>366</v>
      </c>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6"/>
      <c r="BB3" s="647" t="s">
        <v>362</v>
      </c>
      <c r="BC3" s="647"/>
      <c r="BD3" s="647"/>
      <c r="BE3" s="647"/>
      <c r="BF3" s="647"/>
      <c r="BG3" s="171">
        <v>43580</v>
      </c>
    </row>
    <row r="4" spans="1:64" ht="15.6"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3"/>
    </row>
    <row r="5" spans="1:64" ht="31.15" customHeight="1">
      <c r="A5" s="10"/>
      <c r="B5" s="11"/>
      <c r="C5" s="12"/>
      <c r="D5" s="655" t="s">
        <v>4</v>
      </c>
      <c r="E5" s="655"/>
      <c r="F5" s="655"/>
      <c r="G5" s="655"/>
      <c r="H5" s="11"/>
      <c r="I5" s="11"/>
      <c r="J5" s="12"/>
      <c r="K5" s="656" t="str">
        <f>IF('Contexto Proceso'!$D$7="","",'Contexto Proceso'!$D$7)</f>
        <v/>
      </c>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13"/>
    </row>
    <row r="6" spans="1:64" ht="11.45" customHeight="1">
      <c r="A6" s="10"/>
      <c r="B6" s="11"/>
      <c r="C6" s="12"/>
      <c r="D6" s="12"/>
      <c r="E6" s="12"/>
      <c r="F6" s="12"/>
      <c r="G6" s="11"/>
      <c r="H6" s="12"/>
      <c r="I6" s="12"/>
      <c r="J6" s="12"/>
      <c r="K6" s="11"/>
      <c r="L6" s="11"/>
      <c r="M6" s="11"/>
      <c r="N6" s="11"/>
      <c r="O6" s="12"/>
      <c r="P6" s="128"/>
      <c r="Q6" s="128"/>
      <c r="R6" s="128"/>
      <c r="S6" s="128"/>
      <c r="T6" s="12"/>
      <c r="U6" s="12"/>
      <c r="V6" s="14"/>
      <c r="W6" s="14"/>
      <c r="X6" s="14"/>
      <c r="Y6" s="14"/>
      <c r="Z6" s="14"/>
      <c r="AA6" s="14"/>
      <c r="AB6" s="14"/>
      <c r="AC6" s="14"/>
      <c r="AD6" s="14"/>
      <c r="AE6" s="14"/>
      <c r="AF6" s="14"/>
      <c r="AG6" s="14"/>
      <c r="AH6" s="14"/>
      <c r="AI6" s="14"/>
      <c r="AJ6" s="14"/>
      <c r="AK6" s="14"/>
      <c r="AL6" s="14"/>
      <c r="AM6" s="14"/>
      <c r="AN6" s="14"/>
      <c r="AO6" s="14"/>
      <c r="AP6" s="14"/>
      <c r="AQ6" s="11"/>
      <c r="AR6" s="11"/>
      <c r="AS6" s="11"/>
      <c r="AT6" s="11"/>
      <c r="AU6" s="11"/>
      <c r="AV6" s="11"/>
      <c r="AW6" s="11"/>
      <c r="AX6" s="11"/>
      <c r="AY6" s="11"/>
      <c r="AZ6" s="11"/>
      <c r="BA6" s="11"/>
      <c r="BB6" s="11"/>
      <c r="BC6" s="11"/>
      <c r="BD6" s="11"/>
      <c r="BE6" s="11"/>
      <c r="BF6" s="11"/>
      <c r="BG6" s="13"/>
    </row>
    <row r="7" spans="1:64" ht="31.15" customHeight="1">
      <c r="A7" s="10"/>
      <c r="B7" s="11"/>
      <c r="C7" s="12"/>
      <c r="D7" s="655" t="s">
        <v>31</v>
      </c>
      <c r="E7" s="655"/>
      <c r="F7" s="655"/>
      <c r="G7" s="655"/>
      <c r="H7" s="11"/>
      <c r="I7" s="11"/>
      <c r="J7" s="15"/>
      <c r="K7" s="656" t="str">
        <f>IF('Contexto Proceso'!$D$15="","",'Contexto Proceso'!$D$15)</f>
        <v/>
      </c>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c r="BC7" s="656"/>
      <c r="BD7" s="656"/>
      <c r="BE7" s="656"/>
      <c r="BF7" s="656"/>
      <c r="BG7" s="13"/>
    </row>
    <row r="8" spans="1:64" ht="11.45" customHeight="1">
      <c r="A8" s="10"/>
      <c r="B8" s="11"/>
      <c r="C8" s="12"/>
      <c r="D8" s="128"/>
      <c r="E8" s="128"/>
      <c r="F8" s="128"/>
      <c r="G8" s="128"/>
      <c r="H8" s="11"/>
      <c r="I8" s="11"/>
      <c r="J8" s="15"/>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1"/>
      <c r="BD8" s="11"/>
      <c r="BE8" s="11"/>
      <c r="BF8" s="11"/>
      <c r="BG8" s="13"/>
    </row>
    <row r="9" spans="1:64" ht="31.15" customHeight="1">
      <c r="A9" s="10"/>
      <c r="B9" s="11"/>
      <c r="C9" s="12"/>
      <c r="D9" s="655" t="s">
        <v>30</v>
      </c>
      <c r="E9" s="655"/>
      <c r="F9" s="655"/>
      <c r="G9" s="655"/>
      <c r="H9" s="655"/>
      <c r="I9" s="655"/>
      <c r="J9" s="15"/>
      <c r="K9" s="652"/>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4"/>
      <c r="AK9" s="92"/>
      <c r="AL9" s="15"/>
      <c r="AM9" s="15"/>
      <c r="AN9" s="15"/>
      <c r="AO9" s="15"/>
      <c r="AP9" s="15"/>
      <c r="AQ9" s="657" t="s">
        <v>5</v>
      </c>
      <c r="AR9" s="657"/>
      <c r="AS9" s="657"/>
      <c r="AT9" s="657"/>
      <c r="AU9" s="657"/>
      <c r="AV9" s="657"/>
      <c r="AW9" s="658"/>
      <c r="AX9" s="659"/>
      <c r="AY9" s="660"/>
      <c r="AZ9" s="660"/>
      <c r="BA9" s="660"/>
      <c r="BB9" s="660"/>
      <c r="BC9" s="660"/>
      <c r="BD9" s="660"/>
      <c r="BE9" s="660"/>
      <c r="BF9" s="661"/>
      <c r="BG9" s="13"/>
    </row>
    <row r="10" spans="1:64" ht="23.45" hidden="1" customHeight="1">
      <c r="A10" s="10"/>
      <c r="B10" s="11"/>
      <c r="C10" s="12"/>
      <c r="D10" s="12"/>
      <c r="E10" s="12"/>
      <c r="F10" s="128"/>
      <c r="G10" s="128"/>
      <c r="H10" s="128"/>
      <c r="I10" s="128"/>
      <c r="J10" s="15"/>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650" t="s">
        <v>3</v>
      </c>
      <c r="AU10" s="650"/>
      <c r="AV10" s="650"/>
      <c r="AW10" s="650"/>
      <c r="AX10" s="650"/>
      <c r="AY10" s="650"/>
      <c r="AZ10" s="650"/>
      <c r="BA10" s="650"/>
      <c r="BB10" s="650"/>
      <c r="BC10" s="650"/>
      <c r="BD10" s="11"/>
      <c r="BE10" s="11"/>
      <c r="BF10" s="11"/>
      <c r="BG10" s="13"/>
    </row>
    <row r="11" spans="1:64" ht="23.45" customHeight="1">
      <c r="A11" s="10"/>
      <c r="B11" s="11"/>
      <c r="C11" s="12"/>
      <c r="D11" s="12"/>
      <c r="E11" s="12"/>
      <c r="F11" s="128"/>
      <c r="G11" s="128"/>
      <c r="H11" s="128"/>
      <c r="I11" s="128"/>
      <c r="J11" s="15"/>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6"/>
      <c r="AU11" s="16"/>
      <c r="AV11" s="16"/>
      <c r="AW11" s="16"/>
      <c r="AX11" s="16"/>
      <c r="AY11" s="16"/>
      <c r="AZ11" s="16"/>
      <c r="BA11" s="16"/>
      <c r="BB11" s="16"/>
      <c r="BC11" s="16"/>
      <c r="BD11" s="11"/>
      <c r="BE11" s="11"/>
      <c r="BF11" s="11"/>
      <c r="BG11" s="13"/>
      <c r="BJ11" s="220" t="s">
        <v>32</v>
      </c>
      <c r="BK11" s="17" t="s">
        <v>29</v>
      </c>
    </row>
    <row r="12" spans="1:64" ht="31.15" customHeight="1">
      <c r="A12" s="10"/>
      <c r="B12" s="11"/>
      <c r="C12" s="12"/>
      <c r="D12" s="11"/>
      <c r="E12" s="18"/>
      <c r="F12" s="18"/>
      <c r="G12" s="18"/>
      <c r="H12" s="18"/>
      <c r="I12" s="18"/>
      <c r="J12" s="18"/>
      <c r="K12" s="11"/>
      <c r="L12" s="18"/>
      <c r="M12" s="651" t="s">
        <v>119</v>
      </c>
      <c r="N12" s="651"/>
      <c r="O12" s="651"/>
      <c r="P12" s="651"/>
      <c r="Q12" s="651"/>
      <c r="R12" s="651"/>
      <c r="S12" s="651"/>
      <c r="T12" s="651"/>
      <c r="U12" s="18"/>
      <c r="V12" s="652" t="s">
        <v>146</v>
      </c>
      <c r="W12" s="653"/>
      <c r="X12" s="653"/>
      <c r="Y12" s="653"/>
      <c r="Z12" s="653"/>
      <c r="AA12" s="653"/>
      <c r="AB12" s="653"/>
      <c r="AC12" s="653"/>
      <c r="AD12" s="653"/>
      <c r="AE12" s="653"/>
      <c r="AF12" s="653"/>
      <c r="AG12" s="653"/>
      <c r="AH12" s="653"/>
      <c r="AI12" s="653"/>
      <c r="AJ12" s="654"/>
      <c r="AK12" s="228">
        <f>IF(V12=Datos!B2,1,IF(V12=Datos!B3,2,IF(V12=Datos!B4,3,IF(V12=Datos!B5,4,IF(V12=Datos!B6,5,"")))))</f>
        <v>1</v>
      </c>
      <c r="AL12" s="11"/>
      <c r="AM12" s="11"/>
      <c r="AN12" s="11"/>
      <c r="AO12" s="11"/>
      <c r="AP12" s="11"/>
      <c r="AQ12" s="11"/>
      <c r="AR12" s="11"/>
      <c r="AS12" s="11"/>
      <c r="AT12" s="11"/>
      <c r="AU12" s="129"/>
      <c r="AV12" s="129"/>
      <c r="AW12" s="129"/>
      <c r="AX12" s="129"/>
      <c r="AY12" s="129"/>
      <c r="AZ12" s="129"/>
      <c r="BA12" s="129"/>
      <c r="BB12" s="129"/>
      <c r="BC12" s="11"/>
      <c r="BD12" s="11"/>
      <c r="BE12" s="11"/>
      <c r="BF12" s="11"/>
      <c r="BG12" s="13"/>
      <c r="BJ12" s="19">
        <v>1</v>
      </c>
      <c r="BK12" s="19" t="s">
        <v>1</v>
      </c>
      <c r="BL12" s="6" t="s">
        <v>107</v>
      </c>
    </row>
    <row r="13" spans="1:64" ht="30" customHeight="1" thickBo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11"/>
      <c r="BG13" s="13"/>
      <c r="BJ13" s="19">
        <v>2</v>
      </c>
      <c r="BK13" s="19" t="s">
        <v>105</v>
      </c>
      <c r="BL13" s="6" t="s">
        <v>108</v>
      </c>
    </row>
    <row r="14" spans="1:64" s="222" customFormat="1" ht="32.450000000000003" customHeight="1" thickBot="1">
      <c r="A14" s="546" t="str">
        <f>IF(AK12=Datos!$A$9,"IDENTIFICACIÓN DE LA OPORTUNIDAD","IDENTIFICACIÓN DEL RIESGO")</f>
        <v>IDENTIFICACIÓN DEL RIESGO</v>
      </c>
      <c r="B14" s="547"/>
      <c r="C14" s="547"/>
      <c r="D14" s="547"/>
      <c r="E14" s="547"/>
      <c r="F14" s="547"/>
      <c r="G14" s="547"/>
      <c r="H14" s="547"/>
      <c r="I14" s="547"/>
      <c r="J14" s="548"/>
      <c r="K14" s="230"/>
      <c r="L14" s="230"/>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4"/>
      <c r="BJ14" s="229">
        <v>3</v>
      </c>
      <c r="BK14" s="229" t="s">
        <v>0</v>
      </c>
      <c r="BL14" s="222" t="s">
        <v>109</v>
      </c>
    </row>
    <row r="15" spans="1:64" s="222" customFormat="1" ht="15.6" customHeight="1">
      <c r="A15" s="225"/>
      <c r="B15" s="231"/>
      <c r="C15" s="231"/>
      <c r="D15" s="231"/>
      <c r="E15" s="231"/>
      <c r="F15" s="231"/>
      <c r="G15" s="231"/>
      <c r="H15" s="231"/>
      <c r="I15" s="231"/>
      <c r="J15" s="231"/>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7"/>
      <c r="BJ15" s="229">
        <v>4</v>
      </c>
      <c r="BK15" s="229" t="s">
        <v>2</v>
      </c>
      <c r="BL15" s="222" t="s">
        <v>110</v>
      </c>
    </row>
    <row r="16" spans="1:64" s="222" customFormat="1" ht="15.6" customHeight="1">
      <c r="A16" s="225"/>
      <c r="B16" s="231"/>
      <c r="C16" s="231"/>
      <c r="D16" s="532" t="s">
        <v>6</v>
      </c>
      <c r="E16" s="532"/>
      <c r="F16" s="532"/>
      <c r="G16" s="532"/>
      <c r="H16" s="532"/>
      <c r="I16" s="532"/>
      <c r="J16" s="532"/>
      <c r="K16" s="532"/>
      <c r="L16" s="532"/>
      <c r="M16" s="532"/>
      <c r="N16" s="532"/>
      <c r="O16" s="532"/>
      <c r="P16" s="532"/>
      <c r="Q16" s="532"/>
      <c r="R16" s="226"/>
      <c r="S16" s="532" t="s">
        <v>20</v>
      </c>
      <c r="T16" s="532"/>
      <c r="U16" s="532"/>
      <c r="V16" s="532"/>
      <c r="W16" s="226"/>
      <c r="X16" s="532" t="s">
        <v>28</v>
      </c>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532"/>
      <c r="AU16" s="532"/>
      <c r="AV16" s="532"/>
      <c r="AW16" s="532"/>
      <c r="AX16" s="532"/>
      <c r="AY16" s="532"/>
      <c r="AZ16" s="532"/>
      <c r="BA16" s="532"/>
      <c r="BB16" s="532"/>
      <c r="BC16" s="226"/>
      <c r="BD16" s="226"/>
      <c r="BE16" s="226"/>
      <c r="BF16" s="226"/>
      <c r="BG16" s="227"/>
      <c r="BJ16" s="229">
        <v>5</v>
      </c>
      <c r="BK16" s="229" t="s">
        <v>106</v>
      </c>
      <c r="BL16" s="222" t="s">
        <v>111</v>
      </c>
    </row>
    <row r="17" spans="1:85" s="222" customFormat="1" ht="31.15" customHeight="1">
      <c r="A17" s="225"/>
      <c r="B17" s="226"/>
      <c r="C17" s="226"/>
      <c r="D17" s="648"/>
      <c r="E17" s="648"/>
      <c r="F17" s="648"/>
      <c r="G17" s="648"/>
      <c r="H17" s="648"/>
      <c r="I17" s="648"/>
      <c r="J17" s="648"/>
      <c r="K17" s="648"/>
      <c r="L17" s="648"/>
      <c r="M17" s="648"/>
      <c r="N17" s="648"/>
      <c r="O17" s="648"/>
      <c r="P17" s="648"/>
      <c r="Q17" s="648"/>
      <c r="R17" s="226"/>
      <c r="S17" s="649"/>
      <c r="T17" s="649"/>
      <c r="U17" s="649"/>
      <c r="V17" s="649"/>
      <c r="W17" s="226"/>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49"/>
      <c r="BB17" s="649"/>
      <c r="BC17" s="649"/>
      <c r="BD17" s="649"/>
      <c r="BE17" s="649"/>
      <c r="BF17" s="649"/>
      <c r="BG17" s="227"/>
    </row>
    <row r="18" spans="1:85" s="222" customFormat="1" ht="15.6" customHeight="1">
      <c r="A18" s="225"/>
      <c r="B18" s="269"/>
      <c r="C18" s="269"/>
      <c r="D18" s="269"/>
      <c r="E18" s="269"/>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65"/>
      <c r="BG18" s="262" t="s">
        <v>86</v>
      </c>
      <c r="BK18" s="222" t="s">
        <v>176</v>
      </c>
      <c r="BL18" s="222" t="s">
        <v>177</v>
      </c>
      <c r="BM18" s="222" t="s">
        <v>178</v>
      </c>
      <c r="BN18" s="222" t="s">
        <v>179</v>
      </c>
      <c r="BO18" s="222" t="s">
        <v>180</v>
      </c>
      <c r="BP18" s="222" t="s">
        <v>181</v>
      </c>
      <c r="BQ18" s="222" t="s">
        <v>196</v>
      </c>
      <c r="BS18" s="222" t="s">
        <v>183</v>
      </c>
      <c r="BT18" s="222" t="s">
        <v>184</v>
      </c>
      <c r="BU18" s="222" t="s">
        <v>185</v>
      </c>
      <c r="BV18" s="222" t="s">
        <v>186</v>
      </c>
      <c r="BW18" s="222" t="s">
        <v>187</v>
      </c>
      <c r="BX18" s="222" t="s">
        <v>188</v>
      </c>
      <c r="BY18" s="222" t="s">
        <v>197</v>
      </c>
      <c r="CA18" s="222" t="s">
        <v>189</v>
      </c>
      <c r="CB18" s="222" t="s">
        <v>190</v>
      </c>
      <c r="CC18" s="222" t="s">
        <v>191</v>
      </c>
      <c r="CD18" s="222" t="s">
        <v>192</v>
      </c>
      <c r="CE18" s="222" t="s">
        <v>193</v>
      </c>
      <c r="CF18" s="222" t="s">
        <v>194</v>
      </c>
      <c r="CG18" s="222" t="s">
        <v>195</v>
      </c>
    </row>
    <row r="19" spans="1:85" s="222" customFormat="1" ht="15.6" customHeight="1">
      <c r="A19" s="225"/>
      <c r="B19" s="269"/>
      <c r="C19" s="269"/>
      <c r="D19" s="662" t="str">
        <f>IF(AK12=Datos!$A$6,"Nombre de la oportunidad","Nombre del riesgo")</f>
        <v>Nombre del riesgo</v>
      </c>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226"/>
      <c r="BE19" s="226"/>
      <c r="BF19" s="226"/>
      <c r="BG19" s="227"/>
      <c r="BK19" s="229" t="str">
        <f>IF('Contexto Estrat. Ins'!$C$9&lt;&gt;"",'Contexto Estrat. Ins'!$C$8,"")</f>
        <v/>
      </c>
      <c r="BL19" s="229" t="str">
        <f>IF('Contexto Estrat. Ins'!$C$10&lt;&gt;"",'Contexto Estrat. Ins'!$C$8,"")</f>
        <v/>
      </c>
      <c r="BM19" s="229" t="str">
        <f>IF('Contexto Estrat. Ins'!$C$11&lt;&gt;"",'Contexto Estrat. Ins'!$C$8,"")</f>
        <v/>
      </c>
      <c r="BN19" s="229" t="str">
        <f>IF('Contexto Estrat. Ins'!$C$12&lt;&gt;"",'Contexto Estrat. Ins'!$C$8,"")</f>
        <v/>
      </c>
      <c r="BO19" s="229" t="str">
        <f>IF('Contexto Estrat. Ins'!$C$13&lt;&gt;"",'Contexto Estrat. Ins'!$C$8,"")</f>
        <v/>
      </c>
      <c r="BP19" s="229" t="str">
        <f>IF('Contexto Estrat. Ins'!$C$14&lt;&gt;"",'Contexto Estrat. Ins'!$C$8,"")</f>
        <v/>
      </c>
      <c r="BQ19" s="229" t="str">
        <f>IF($D$28='Contexto Estrat. Ins'!$B$9,BK19,IF($D$28='Contexto Estrat. Ins'!$B$10,BL19,IF($D$28='Contexto Estrat. Ins'!$B$11,BM19,IF($D$28='Contexto Estrat. Ins'!$B$12,BN19,IF($D$28='Contexto Estrat. Ins'!$B$13,BO19,IF($D$28='Contexto Estrat. Ins'!$B$14,BP19,""))))))</f>
        <v/>
      </c>
      <c r="BS19" s="229" t="str">
        <f>IF('Contexto Estrat. Ins'!$C$39&lt;&gt;"",'Contexto Estrat. Ins'!$C$38,"")</f>
        <v/>
      </c>
      <c r="BT19" s="229" t="str">
        <f>IF('Contexto Estrat. Ins'!$C$40&lt;&gt;"",'Contexto Estrat. Ins'!$C$38,"")</f>
        <v/>
      </c>
      <c r="BU19" s="229" t="str">
        <f>IF('Contexto Estrat. Ins'!$C$41&lt;&gt;"",'Contexto Estrat. Ins'!$C$38,"")</f>
        <v/>
      </c>
      <c r="BV19" s="229" t="str">
        <f>IF('Contexto Estrat. Ins'!$C$42&lt;&gt;"",'Contexto Estrat. Ins'!$C$38,"")</f>
        <v/>
      </c>
      <c r="BW19" s="229" t="str">
        <f>IF('Contexto Estrat. Ins'!$C$43&lt;&gt;"",'Contexto Estrat. Ins'!$C$38,"")</f>
        <v/>
      </c>
      <c r="BX19" s="229" t="str">
        <f>IF('Contexto Estrat. Ins'!$C$44&lt;&gt;"",'Contexto Estrat. Ins'!$C$38,"")</f>
        <v/>
      </c>
      <c r="BY19" s="229" t="str">
        <f>IF($D$28='Contexto Estrat. Ins'!$B$39,BS19,IF($D$28='Contexto Estrat. Ins'!$B$40,BT19,IF($D$28='Contexto Estrat. Ins'!$B$41,BU19,IF($D$28='Contexto Estrat. Ins'!$B$42,BV19,IF($D$28='Contexto Estrat. Ins'!$B$43,BW19,IF($D$28='Contexto Estrat. Ins'!$B$44,BX19,""))))))</f>
        <v/>
      </c>
      <c r="CA19" s="229" t="str">
        <f>IF('Contexto Estrat. Ins'!$C$19&lt;&gt;"",'Contexto Estrat. Ins'!$C$18,"")</f>
        <v/>
      </c>
      <c r="CB19" s="229" t="str">
        <f>IF('Contexto Estrat. Ins'!$C$20&lt;&gt;"",'Contexto Estrat. Ins'!$C$18,"")</f>
        <v/>
      </c>
      <c r="CC19" s="229" t="str">
        <f>IF('Contexto Estrat. Ins'!$C$21&lt;&gt;"",'Contexto Estrat. Ins'!$C$18,"")</f>
        <v/>
      </c>
      <c r="CD19" s="229" t="str">
        <f>IF('Contexto Estrat. Ins'!$C$22&lt;&gt;"",'Contexto Estrat. Ins'!$C$18,"")</f>
        <v/>
      </c>
      <c r="CE19" s="229" t="str">
        <f>IF('Contexto Estrat. Ins'!$C$23&lt;&gt;"",'Contexto Estrat. Ins'!$C$18,"")</f>
        <v/>
      </c>
      <c r="CF19" s="229" t="str">
        <f>IF('Contexto Estrat. Ins'!$C$24&lt;&gt;"",'Contexto Estrat. Ins'!$C$18,"")</f>
        <v/>
      </c>
      <c r="CG19" s="229" t="str">
        <f>IF($D$28='Contexto Estrat. Ins'!$B$19,CA19,IF($D$28='Contexto Estrat. Ins'!$B$20,CB19,IF($D$28='Contexto Estrat. Ins'!$B$21,CC19,IF($D$28='Contexto Estrat. Ins'!$B$22,CD19,IF($D$28='Contexto Estrat. Ins'!$B$23,CE19,IF($D$28='Contexto Estrat. Ins'!$B$24,CF19,""))))))</f>
        <v/>
      </c>
    </row>
    <row r="20" spans="1:85" s="222" customFormat="1" ht="31.9" customHeight="1">
      <c r="A20" s="225"/>
      <c r="B20" s="269"/>
      <c r="C20" s="269"/>
      <c r="D20" s="663" t="str">
        <f>IF(X17="","",CONCATENATE(D17," ",S17," ",X17))</f>
        <v/>
      </c>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227"/>
      <c r="BK20" s="229" t="str">
        <f>IF('Contexto Estrat. Ins'!$D$9&lt;&gt;"",'Contexto Estrat. Ins'!$D$8,"")</f>
        <v/>
      </c>
      <c r="BL20" s="229" t="str">
        <f>IF('Contexto Estrat. Ins'!$D$10&lt;&gt;"",'Contexto Estrat. Ins'!$D$8,"")</f>
        <v/>
      </c>
      <c r="BM20" s="229" t="str">
        <f>IF('Contexto Estrat. Ins'!$D$11&lt;&gt;"",'Contexto Estrat. Ins'!$D$8,"")</f>
        <v/>
      </c>
      <c r="BN20" s="229" t="str">
        <f>IF('Contexto Estrat. Ins'!$D$12&lt;&gt;"",'Contexto Estrat. Ins'!$D$8,"")</f>
        <v/>
      </c>
      <c r="BO20" s="229" t="str">
        <f>IF('Contexto Estrat. Ins'!$D$13&lt;&gt;"",'Contexto Estrat. Ins'!$D$8,"")</f>
        <v/>
      </c>
      <c r="BP20" s="229" t="str">
        <f>IF('Contexto Estrat. Ins'!$D$14&lt;&gt;"",'Contexto Estrat. Ins'!$D$8,"")</f>
        <v/>
      </c>
      <c r="BQ20" s="229" t="str">
        <f>IF($D$28='Contexto Estrat. Ins'!$B$9,BK20,IF($D$28='Contexto Estrat. Ins'!$B$10,BL20,IF($D$28='Contexto Estrat. Ins'!$B$11,BM20,IF($D$28='Contexto Estrat. Ins'!$B$12,BN20,IF($D$28='Contexto Estrat. Ins'!$B$13,BO20,IF($D$28='Contexto Estrat. Ins'!$B$14,BP20,""))))))</f>
        <v/>
      </c>
      <c r="BS20" s="229" t="str">
        <f>IF('Contexto Estrat. Ins'!$D$39&lt;&gt;"",'Contexto Estrat. Ins'!$D$38,"")</f>
        <v/>
      </c>
      <c r="BT20" s="229" t="str">
        <f>IF('Contexto Estrat. Ins'!$D$40&lt;&gt;"",'Contexto Estrat. Ins'!$D$38,"")</f>
        <v/>
      </c>
      <c r="BU20" s="229" t="str">
        <f>IF('Contexto Estrat. Ins'!$D$41&lt;&gt;"",'Contexto Estrat. Ins'!$D$38,"")</f>
        <v/>
      </c>
      <c r="BV20" s="229" t="str">
        <f>IF('Contexto Estrat. Ins'!$D$42&lt;&gt;"",'Contexto Estrat. Ins'!$D$38,"")</f>
        <v/>
      </c>
      <c r="BW20" s="229" t="str">
        <f>IF('Contexto Estrat. Ins'!$D$43&lt;&gt;"",'Contexto Estrat. Ins'!$D$38,"")</f>
        <v/>
      </c>
      <c r="BX20" s="229" t="str">
        <f>IF('Contexto Estrat. Ins'!$D$44&lt;&gt;"",'Contexto Estrat. Ins'!$D$38,"")</f>
        <v/>
      </c>
      <c r="BY20" s="229" t="str">
        <f>IF($D$28='Contexto Estrat. Ins'!$B$39,BS20,IF($D$28='Contexto Estrat. Ins'!$B$40,BT20,IF($D$28='Contexto Estrat. Ins'!$B$41,BU20,IF($D$28='Contexto Estrat. Ins'!$B$42,BV20,IF($D$28='Contexto Estrat. Ins'!$B$43,BW20,IF($D$28='Contexto Estrat. Ins'!$B$44,BX20,""))))))</f>
        <v/>
      </c>
      <c r="CA20" s="229" t="str">
        <f>IF('Contexto Estrat. Ins'!$D$19&lt;&gt;"",'Contexto Estrat. Ins'!$D$18,"")</f>
        <v/>
      </c>
      <c r="CB20" s="229" t="str">
        <f>IF('Contexto Estrat. Ins'!$D$20&lt;&gt;"",'Contexto Estrat. Ins'!$D$18,"")</f>
        <v/>
      </c>
      <c r="CC20" s="229" t="str">
        <f>IF('Contexto Estrat. Ins'!$D$21&lt;&gt;"",'Contexto Estrat. Ins'!$D$18,"")</f>
        <v/>
      </c>
      <c r="CD20" s="229" t="str">
        <f>IF('Contexto Estrat. Ins'!$D$22&lt;&gt;"",'Contexto Estrat. Ins'!$D$18,"")</f>
        <v/>
      </c>
      <c r="CE20" s="229" t="str">
        <f>IF('Contexto Estrat. Ins'!$D$23&lt;&gt;"",'Contexto Estrat. Ins'!$D$18,"")</f>
        <v/>
      </c>
      <c r="CF20" s="229" t="str">
        <f>IF('Contexto Estrat. Ins'!$D$24&lt;&gt;"",'Contexto Estrat. Ins'!$D$18,"")</f>
        <v/>
      </c>
      <c r="CG20" s="229" t="str">
        <f>IF($D$28='Contexto Estrat. Ins'!$B$19,CA20,IF($D$28='Contexto Estrat. Ins'!$B$20,CB20,IF($D$28='Contexto Estrat. Ins'!$B$21,CC20,IF($D$28='Contexto Estrat. Ins'!$B$22,CD20,IF($D$28='Contexto Estrat. Ins'!$B$23,CE20,IF($D$28='Contexto Estrat. Ins'!$B$24,CF20,""))))))</f>
        <v/>
      </c>
    </row>
    <row r="21" spans="1:85" s="222" customFormat="1" ht="15" customHeight="1">
      <c r="A21" s="225"/>
      <c r="B21" s="226"/>
      <c r="C21" s="226"/>
      <c r="D21" s="664" t="s">
        <v>440</v>
      </c>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227"/>
      <c r="BK21" s="229" t="str">
        <f>IF('Contexto Estrat. Ins'!$E$9&lt;&gt;"",'Contexto Estrat. Ins'!$E$8,"")</f>
        <v/>
      </c>
      <c r="BL21" s="229" t="str">
        <f>IF('Contexto Estrat. Ins'!$E$10&lt;&gt;"",'Contexto Estrat. Ins'!$E$8,"")</f>
        <v/>
      </c>
      <c r="BM21" s="229" t="str">
        <f>IF('Contexto Estrat. Ins'!$E$11&lt;&gt;"",'Contexto Estrat. Ins'!$E$8,"")</f>
        <v/>
      </c>
      <c r="BN21" s="229" t="str">
        <f>IF('Contexto Estrat. Ins'!$E$12&lt;&gt;"",'Contexto Estrat. Ins'!$E$8,"")</f>
        <v/>
      </c>
      <c r="BO21" s="229" t="str">
        <f>IF('Contexto Estrat. Ins'!$E$13&lt;&gt;"",'Contexto Estrat. Ins'!$E$8,"")</f>
        <v/>
      </c>
      <c r="BP21" s="229" t="str">
        <f>IF('Contexto Estrat. Ins'!$E$14&lt;&gt;"",'Contexto Estrat. Ins'!$E$8,"")</f>
        <v/>
      </c>
      <c r="BQ21" s="229" t="str">
        <f>IF($D$28='Contexto Estrat. Ins'!$B$9,BK21,IF($D$28='Contexto Estrat. Ins'!$B$10,BL21,IF($D$28='Contexto Estrat. Ins'!$B$11,BM21,IF($D$28='Contexto Estrat. Ins'!$B$12,BN21,IF($D$28='Contexto Estrat. Ins'!$B$13,BO21,IF($D$28='Contexto Estrat. Ins'!$B$14,BP21,""))))))</f>
        <v/>
      </c>
      <c r="BS21" s="229" t="str">
        <f>IF('Contexto Estrat. Ins'!$E$39&lt;&gt;"",'Contexto Estrat. Ins'!$E$38,"")</f>
        <v/>
      </c>
      <c r="BT21" s="229" t="str">
        <f>IF('Contexto Estrat. Ins'!$E$40&lt;&gt;"",'Contexto Estrat. Ins'!$E$38,"")</f>
        <v/>
      </c>
      <c r="BU21" s="229" t="str">
        <f>IF('Contexto Estrat. Ins'!$E$41&lt;&gt;"",'Contexto Estrat. Ins'!$E$38,"")</f>
        <v/>
      </c>
      <c r="BV21" s="229" t="str">
        <f>IF('Contexto Estrat. Ins'!$E$42&lt;&gt;"",'Contexto Estrat. Ins'!$E$38,"")</f>
        <v/>
      </c>
      <c r="BW21" s="229" t="str">
        <f>IF('Contexto Estrat. Ins'!$E$43&lt;&gt;"",'Contexto Estrat. Ins'!$E$38,"")</f>
        <v/>
      </c>
      <c r="BX21" s="229" t="str">
        <f>IF('Contexto Estrat. Ins'!$E$44&lt;&gt;"",'Contexto Estrat. Ins'!$E$38,"")</f>
        <v/>
      </c>
      <c r="BY21" s="229" t="str">
        <f>IF($D$28='Contexto Estrat. Ins'!$B$39,BS21,IF($D$28='Contexto Estrat. Ins'!$B$40,BT21,IF($D$28='Contexto Estrat. Ins'!$B$41,BU21,IF($D$28='Contexto Estrat. Ins'!$B$42,BV21,IF($D$28='Contexto Estrat. Ins'!$B$43,BW21,IF($D$28='Contexto Estrat. Ins'!$B$44,BX21,""))))))</f>
        <v/>
      </c>
      <c r="CA21" s="229" t="str">
        <f>IF('Contexto Estrat. Ins'!$E$19&lt;&gt;"",'Contexto Estrat. Ins'!$E$18,"")</f>
        <v/>
      </c>
      <c r="CB21" s="229" t="str">
        <f>IF('Contexto Estrat. Ins'!$E$20&lt;&gt;"",'Contexto Estrat. Ins'!$E$18,"")</f>
        <v/>
      </c>
      <c r="CC21" s="229" t="str">
        <f>IF('Contexto Estrat. Ins'!$E$21&lt;&gt;"",'Contexto Estrat. Ins'!$E$18,"")</f>
        <v/>
      </c>
      <c r="CD21" s="229" t="str">
        <f>IF('Contexto Estrat. Ins'!$E$22&lt;&gt;"",'Contexto Estrat. Ins'!$E$18,"")</f>
        <v/>
      </c>
      <c r="CE21" s="229" t="str">
        <f>IF('Contexto Estrat. Ins'!$E$23&lt;&gt;"",'Contexto Estrat. Ins'!$E$18,"")</f>
        <v/>
      </c>
      <c r="CF21" s="229" t="str">
        <f>IF('Contexto Estrat. Ins'!$E$24&lt;&gt;"",'Contexto Estrat. Ins'!$E$18,"")</f>
        <v/>
      </c>
      <c r="CG21" s="229" t="str">
        <f>IF($D$28='Contexto Estrat. Ins'!$B$19,CA21,IF($D$28='Contexto Estrat. Ins'!$B$20,CB21,IF($D$28='Contexto Estrat. Ins'!$B$21,CC21,IF($D$28='Contexto Estrat. Ins'!$B$22,CD21,IF($D$28='Contexto Estrat. Ins'!$B$23,CE21,IF($D$28='Contexto Estrat. Ins'!$B$24,CF21,""))))))</f>
        <v/>
      </c>
    </row>
    <row r="22" spans="1:85" s="222" customFormat="1" ht="15" customHeight="1">
      <c r="A22" s="225"/>
      <c r="B22" s="226"/>
      <c r="C22" s="226"/>
      <c r="D22" s="662" t="str">
        <f>IF(AK12=Datos!$A$6,"Explicación de la oportunidad","Explicación del riesgo")</f>
        <v>Explicación del riesgo</v>
      </c>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234"/>
      <c r="AT22" s="263"/>
      <c r="AU22" s="263"/>
      <c r="AV22" s="263"/>
      <c r="AW22" s="263"/>
      <c r="AX22" s="263"/>
      <c r="AY22" s="669" t="str">
        <f>IF(AK12=Datos!$A$6,"Clase de oportunidad","Clase de riesgo")</f>
        <v>Clase de riesgo</v>
      </c>
      <c r="AZ22" s="669"/>
      <c r="BA22" s="669"/>
      <c r="BB22" s="669"/>
      <c r="BC22" s="669"/>
      <c r="BD22" s="669"/>
      <c r="BE22" s="669"/>
      <c r="BF22" s="669"/>
      <c r="BG22" s="227"/>
      <c r="BK22" s="229" t="str">
        <f>IF('Contexto Estrat. Ins'!$F$9&lt;&gt;"",'Contexto Estrat. Ins'!$F$8,"")</f>
        <v/>
      </c>
      <c r="BL22" s="229" t="str">
        <f>IF('Contexto Estrat. Ins'!$F$10&lt;&gt;"",'Contexto Estrat. Ins'!$F$8,"")</f>
        <v/>
      </c>
      <c r="BM22" s="229" t="str">
        <f>IF('Contexto Estrat. Ins'!$F$11&lt;&gt;"",'Contexto Estrat. Ins'!$F$8,"")</f>
        <v/>
      </c>
      <c r="BN22" s="229" t="str">
        <f>IF('Contexto Estrat. Ins'!$F$12&lt;&gt;"",'Contexto Estrat. Ins'!$F$8,"")</f>
        <v/>
      </c>
      <c r="BO22" s="229" t="str">
        <f>IF('Contexto Estrat. Ins'!$F$13&lt;&gt;"",'Contexto Estrat. Ins'!$F$8,"")</f>
        <v/>
      </c>
      <c r="BP22" s="229" t="str">
        <f>IF('Contexto Estrat. Ins'!$F$14&lt;&gt;"",'Contexto Estrat. Ins'!$F$8,"")</f>
        <v/>
      </c>
      <c r="BQ22" s="229" t="str">
        <f>IF($D$28='Contexto Estrat. Ins'!$B$9,BK22,IF($D$28='Contexto Estrat. Ins'!$B$10,BL22,IF($D$28='Contexto Estrat. Ins'!$B$11,BM22,IF($D$28='Contexto Estrat. Ins'!$B$12,BN22,IF($D$28='Contexto Estrat. Ins'!$B$13,BO22,IF($D$28='Contexto Estrat. Ins'!$B$14,BP22,""))))))</f>
        <v/>
      </c>
      <c r="BS22" s="229" t="str">
        <f>IF('Contexto Estrat. Ins'!$F$39&lt;&gt;"",'Contexto Estrat. Ins'!$F$38,"")</f>
        <v/>
      </c>
      <c r="BT22" s="229" t="str">
        <f>IF('Contexto Estrat. Ins'!$F$40&lt;&gt;"",'Contexto Estrat. Ins'!$F$38,"")</f>
        <v/>
      </c>
      <c r="BU22" s="229" t="str">
        <f>IF('Contexto Estrat. Ins'!$F$41&lt;&gt;"",'Contexto Estrat. Ins'!$F$38,"")</f>
        <v/>
      </c>
      <c r="BV22" s="229" t="str">
        <f>IF('Contexto Estrat. Ins'!$F$42&lt;&gt;"",'Contexto Estrat. Ins'!$F$38,"")</f>
        <v/>
      </c>
      <c r="BW22" s="229" t="str">
        <f>IF('Contexto Estrat. Ins'!$F$43&lt;&gt;"",'Contexto Estrat. Ins'!$F$38,"")</f>
        <v/>
      </c>
      <c r="BX22" s="229" t="str">
        <f>IF('Contexto Estrat. Ins'!$F$44&lt;&gt;"",'Contexto Estrat. Ins'!$F$38,"")</f>
        <v/>
      </c>
      <c r="BY22" s="229" t="str">
        <f>IF($D$28='Contexto Estrat. Ins'!$B$39,BS22,IF($D$28='Contexto Estrat. Ins'!$B$40,BT22,IF($D$28='Contexto Estrat. Ins'!$B$41,BU22,IF($D$28='Contexto Estrat. Ins'!$B$42,BV22,IF($D$28='Contexto Estrat. Ins'!$B$43,BW22,IF($D$28='Contexto Estrat. Ins'!$B$44,BX22,""))))))</f>
        <v/>
      </c>
      <c r="CA22" s="229" t="str">
        <f>IF('Contexto Estrat. Ins'!$F$19&lt;&gt;"",'Contexto Estrat. Ins'!$F$18,"")</f>
        <v/>
      </c>
      <c r="CB22" s="229" t="str">
        <f>IF('Contexto Estrat. Ins'!$F$20&lt;&gt;"",'Contexto Estrat. Ins'!$F$18,"")</f>
        <v/>
      </c>
      <c r="CC22" s="229" t="str">
        <f>IF('Contexto Estrat. Ins'!$F$21&lt;&gt;"",'Contexto Estrat. Ins'!$F$18,"")</f>
        <v/>
      </c>
      <c r="CD22" s="229" t="str">
        <f>IF('Contexto Estrat. Ins'!$F$22&lt;&gt;"",'Contexto Estrat. Ins'!$F$18,"")</f>
        <v/>
      </c>
      <c r="CE22" s="229" t="str">
        <f>IF('Contexto Estrat. Ins'!$F$23&lt;&gt;"",'Contexto Estrat. Ins'!$F$18,"")</f>
        <v/>
      </c>
      <c r="CF22" s="229" t="str">
        <f>IF('Contexto Estrat. Ins'!$F$24&lt;&gt;"",'Contexto Estrat. Ins'!$F$18,"")</f>
        <v/>
      </c>
      <c r="CG22" s="229" t="str">
        <f>IF($D$28='Contexto Estrat. Ins'!$B$19,CA22,IF($D$28='Contexto Estrat. Ins'!$B$20,CB22,IF($D$28='Contexto Estrat. Ins'!$B$21,CC22,IF($D$28='Contexto Estrat. Ins'!$B$22,CD22,IF($D$28='Contexto Estrat. Ins'!$B$23,CE22,IF($D$28='Contexto Estrat. Ins'!$B$24,CF22,""))))))</f>
        <v/>
      </c>
    </row>
    <row r="23" spans="1:85" s="222" customFormat="1" ht="31.15" customHeight="1">
      <c r="A23" s="225"/>
      <c r="B23" s="226"/>
      <c r="C23" s="226"/>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266"/>
      <c r="AX23" s="266"/>
      <c r="AY23" s="671" t="s">
        <v>148</v>
      </c>
      <c r="AZ23" s="671"/>
      <c r="BA23" s="671"/>
      <c r="BB23" s="671"/>
      <c r="BC23" s="671"/>
      <c r="BD23" s="671"/>
      <c r="BE23" s="671"/>
      <c r="BF23" s="671"/>
      <c r="BG23" s="227"/>
      <c r="BK23" s="229" t="str">
        <f>IF('Contexto Estrat. Ins'!$G$9&lt;&gt;"",'Contexto Estrat. Ins'!$G$8,"")</f>
        <v/>
      </c>
      <c r="BL23" s="229" t="str">
        <f>IF('Contexto Estrat. Ins'!$G$10&lt;&gt;"",'Contexto Estrat. Ins'!$G$8,"")</f>
        <v/>
      </c>
      <c r="BM23" s="229" t="str">
        <f>IF('Contexto Estrat. Ins'!$G$11&lt;&gt;"",'Contexto Estrat. Ins'!$G$8,"")</f>
        <v/>
      </c>
      <c r="BN23" s="229" t="str">
        <f>IF('Contexto Estrat. Ins'!$G$12&lt;&gt;"",'Contexto Estrat. Ins'!$G$8,"")</f>
        <v/>
      </c>
      <c r="BO23" s="229" t="str">
        <f>IF('Contexto Estrat. Ins'!$G$13&lt;&gt;"",'Contexto Estrat. Ins'!$G$8,"")</f>
        <v/>
      </c>
      <c r="BP23" s="229" t="str">
        <f>IF('Contexto Estrat. Ins'!$G$14&lt;&gt;"",'Contexto Estrat. Ins'!$G$8,"")</f>
        <v/>
      </c>
      <c r="BQ23" s="229" t="str">
        <f>IF($D$28='Contexto Estrat. Ins'!$B$9,BK23,IF($D$28='Contexto Estrat. Ins'!$B$10,BL23,IF($D$28='Contexto Estrat. Ins'!$B$11,BM23,IF($D$28='Contexto Estrat. Ins'!$B$12,BN23,IF($D$28='Contexto Estrat. Ins'!$B$13,BO23,IF($D$28='Contexto Estrat. Ins'!$B$14,BP23,""))))))</f>
        <v/>
      </c>
      <c r="BS23" s="229" t="str">
        <f>IF('Contexto Estrat. Ins'!$G$39&lt;&gt;"",'Contexto Estrat. Ins'!$G$38,"")</f>
        <v/>
      </c>
      <c r="BT23" s="229" t="str">
        <f>IF('Contexto Estrat. Ins'!$G$40&lt;&gt;"",'Contexto Estrat. Ins'!$G$38,"")</f>
        <v/>
      </c>
      <c r="BU23" s="229" t="str">
        <f>IF('Contexto Estrat. Ins'!$G$41&lt;&gt;"",'Contexto Estrat. Ins'!$G$38,"")</f>
        <v/>
      </c>
      <c r="BV23" s="229" t="str">
        <f>IF('Contexto Estrat. Ins'!$G$42&lt;&gt;"",'Contexto Estrat. Ins'!$G$38,"")</f>
        <v/>
      </c>
      <c r="BW23" s="229" t="str">
        <f>IF('Contexto Estrat. Ins'!$G$43&lt;&gt;"",'Contexto Estrat. Ins'!$G$38,"")</f>
        <v/>
      </c>
      <c r="BX23" s="229" t="str">
        <f>IF('Contexto Estrat. Ins'!$G$44&lt;&gt;"",'Contexto Estrat. Ins'!$G$38,"")</f>
        <v/>
      </c>
      <c r="BY23" s="229" t="str">
        <f>IF($D$28='Contexto Estrat. Ins'!$B$39,BS23,IF($D$28='Contexto Estrat. Ins'!$B$40,BT23,IF($D$28='Contexto Estrat. Ins'!$B$41,BU23,IF($D$28='Contexto Estrat. Ins'!$B$42,BV23,IF($D$28='Contexto Estrat. Ins'!$B$43,BW23,IF($D$28='Contexto Estrat. Ins'!$B$44,BX23,""))))))</f>
        <v/>
      </c>
      <c r="CA23" s="229" t="str">
        <f>IF('Contexto Estrat. Ins'!$G$19&lt;&gt;"",'Contexto Estrat. Ins'!$G$18,"")</f>
        <v/>
      </c>
      <c r="CB23" s="229" t="str">
        <f>IF('Contexto Estrat. Ins'!$G$20&lt;&gt;"",'Contexto Estrat. Ins'!$G$18,"")</f>
        <v/>
      </c>
      <c r="CC23" s="229" t="str">
        <f>IF('Contexto Estrat. Ins'!$G$21&lt;&gt;"",'Contexto Estrat. Ins'!$G$18,"")</f>
        <v/>
      </c>
      <c r="CD23" s="229" t="str">
        <f>IF('Contexto Estrat. Ins'!$G$22&lt;&gt;"",'Contexto Estrat. Ins'!$G$18,"")</f>
        <v/>
      </c>
      <c r="CE23" s="229" t="str">
        <f>IF('Contexto Estrat. Ins'!$G$23&lt;&gt;"",'Contexto Estrat. Ins'!$G$18,"")</f>
        <v/>
      </c>
      <c r="CF23" s="229" t="str">
        <f>IF('Contexto Estrat. Ins'!$G$24&lt;&gt;"",'Contexto Estrat. Ins'!$G$18,"")</f>
        <v/>
      </c>
      <c r="CG23" s="229" t="str">
        <f>IF($D$28='Contexto Estrat. Ins'!$B$19,CA23,IF($D$28='Contexto Estrat. Ins'!$B$20,CB23,IF($D$28='Contexto Estrat. Ins'!$B$21,CC23,IF($D$28='Contexto Estrat. Ins'!$B$22,CD23,IF($D$28='Contexto Estrat. Ins'!$B$23,CE23,IF($D$28='Contexto Estrat. Ins'!$B$24,CF23,""))))))</f>
        <v/>
      </c>
    </row>
    <row r="24" spans="1:85" s="278" customFormat="1" ht="31.15" customHeight="1">
      <c r="A24" s="272"/>
      <c r="B24" s="273"/>
      <c r="C24" s="273"/>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5"/>
      <c r="AX24" s="275"/>
      <c r="AY24" s="276"/>
      <c r="AZ24" s="276"/>
      <c r="BA24" s="276"/>
      <c r="BB24" s="276"/>
      <c r="BC24" s="276"/>
      <c r="BD24" s="276"/>
      <c r="BE24" s="276"/>
      <c r="BF24" s="276"/>
      <c r="BG24" s="277"/>
      <c r="BK24" s="279"/>
      <c r="BL24" s="279"/>
      <c r="BM24" s="279"/>
      <c r="BN24" s="279"/>
      <c r="BO24" s="279"/>
      <c r="BP24" s="279"/>
      <c r="BQ24" s="279"/>
      <c r="BS24" s="279"/>
      <c r="BT24" s="279"/>
      <c r="BU24" s="279"/>
      <c r="BV24" s="279"/>
      <c r="BW24" s="279"/>
      <c r="BX24" s="279"/>
      <c r="BY24" s="279"/>
      <c r="CA24" s="279"/>
      <c r="CB24" s="279"/>
      <c r="CC24" s="279"/>
      <c r="CD24" s="279"/>
      <c r="CE24" s="279"/>
      <c r="CF24" s="279"/>
      <c r="CG24" s="279"/>
    </row>
    <row r="25" spans="1:85" s="222" customFormat="1" ht="31.15" customHeight="1">
      <c r="A25" s="225"/>
      <c r="B25" s="226"/>
      <c r="C25" s="273"/>
      <c r="D25" s="674" t="s">
        <v>435</v>
      </c>
      <c r="E25" s="675"/>
      <c r="F25" s="675"/>
      <c r="G25" s="675"/>
      <c r="H25" s="675"/>
      <c r="I25" s="675"/>
      <c r="J25" s="675"/>
      <c r="K25" s="675"/>
      <c r="L25" s="675"/>
      <c r="M25" s="675"/>
      <c r="N25" s="675"/>
      <c r="O25" s="675"/>
      <c r="P25" s="280" t="s">
        <v>436</v>
      </c>
      <c r="Q25" s="281"/>
      <c r="R25" s="676" t="s">
        <v>437</v>
      </c>
      <c r="S25" s="676"/>
      <c r="T25" s="281"/>
      <c r="U25" s="282"/>
      <c r="V25" s="274"/>
      <c r="W25" s="674" t="s">
        <v>438</v>
      </c>
      <c r="X25" s="675"/>
      <c r="Y25" s="675"/>
      <c r="Z25" s="675"/>
      <c r="AA25" s="675"/>
      <c r="AB25" s="675"/>
      <c r="AC25" s="675"/>
      <c r="AD25" s="271" t="s">
        <v>436</v>
      </c>
      <c r="AE25" s="281"/>
      <c r="AF25" s="271" t="s">
        <v>437</v>
      </c>
      <c r="AG25" s="282"/>
      <c r="AH25" s="234"/>
      <c r="AI25" s="674" t="s">
        <v>439</v>
      </c>
      <c r="AJ25" s="675"/>
      <c r="AK25" s="675"/>
      <c r="AL25" s="675"/>
      <c r="AM25" s="675"/>
      <c r="AN25" s="675"/>
      <c r="AO25" s="675"/>
      <c r="AP25" s="675"/>
      <c r="AQ25" s="675"/>
      <c r="AR25" s="675"/>
      <c r="AS25" s="271" t="s">
        <v>436</v>
      </c>
      <c r="AT25" s="281"/>
      <c r="AU25" s="677" t="s">
        <v>437</v>
      </c>
      <c r="AV25" s="677"/>
      <c r="AW25" s="283"/>
      <c r="AX25" s="284"/>
      <c r="AY25" s="276"/>
      <c r="AZ25" s="276"/>
      <c r="BA25" s="276"/>
      <c r="BB25" s="276"/>
      <c r="BC25" s="276"/>
      <c r="BD25" s="276"/>
      <c r="BE25" s="276"/>
      <c r="BF25" s="276"/>
      <c r="BG25" s="227"/>
      <c r="BK25" s="229"/>
      <c r="BL25" s="229"/>
      <c r="BM25" s="229"/>
      <c r="BN25" s="229"/>
      <c r="BO25" s="229"/>
      <c r="BP25" s="229"/>
      <c r="BQ25" s="229"/>
      <c r="BS25" s="229"/>
      <c r="BT25" s="229"/>
      <c r="BU25" s="229"/>
      <c r="BV25" s="229"/>
      <c r="BW25" s="229"/>
      <c r="BX25" s="229"/>
      <c r="BY25" s="229"/>
      <c r="CA25" s="229"/>
      <c r="CB25" s="229"/>
      <c r="CC25" s="229"/>
      <c r="CD25" s="229"/>
      <c r="CE25" s="229"/>
      <c r="CF25" s="229"/>
      <c r="CG25" s="229"/>
    </row>
    <row r="26" spans="1:85" s="222" customFormat="1" ht="15.6" customHeight="1">
      <c r="A26" s="225"/>
      <c r="B26" s="226"/>
      <c r="C26" s="226"/>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3"/>
      <c r="AT26" s="236"/>
      <c r="AU26" s="236"/>
      <c r="AV26" s="236"/>
      <c r="AW26" s="236"/>
      <c r="AX26" s="236"/>
      <c r="AY26" s="236"/>
      <c r="AZ26" s="236"/>
      <c r="BA26" s="236"/>
      <c r="BB26" s="236"/>
      <c r="BC26" s="226"/>
      <c r="BD26" s="226"/>
      <c r="BE26" s="226"/>
      <c r="BF26" s="226"/>
      <c r="BG26" s="227"/>
      <c r="BK26" s="229" t="str">
        <f>IF('Contexto Estrat. Ins'!$H$9&lt;&gt;"",'Contexto Estrat. Ins'!$H$8,"")</f>
        <v/>
      </c>
      <c r="BL26" s="229" t="str">
        <f>IF('Contexto Estrat. Ins'!$H$10&lt;&gt;"",'Contexto Estrat. Ins'!$H$8,"")</f>
        <v/>
      </c>
      <c r="BM26" s="229" t="str">
        <f>IF('Contexto Estrat. Ins'!$H$11&lt;&gt;"",'Contexto Estrat. Ins'!$H$8,"")</f>
        <v/>
      </c>
      <c r="BN26" s="229" t="str">
        <f>IF('Contexto Estrat. Ins'!$H$12&lt;&gt;"",'Contexto Estrat. Ins'!$H$8,"")</f>
        <v/>
      </c>
      <c r="BO26" s="229" t="str">
        <f>IF('Contexto Estrat. Ins'!$H$13&lt;&gt;"",'Contexto Estrat. Ins'!$H$8,"")</f>
        <v/>
      </c>
      <c r="BP26" s="229" t="str">
        <f>IF('Contexto Estrat. Ins'!$H$14&lt;&gt;"",'Contexto Estrat. Ins'!$H$8,"")</f>
        <v/>
      </c>
      <c r="BQ26" s="229" t="str">
        <f>IF($D$28='Contexto Estrat. Ins'!$B$9,BK26,IF($D$28='Contexto Estrat. Ins'!$B$10,BL26,IF($D$28='Contexto Estrat. Ins'!$B$11,BM26,IF($D$28='Contexto Estrat. Ins'!$B$12,BN26,IF($D$28='Contexto Estrat. Ins'!$B$13,BO26,IF($D$28='Contexto Estrat. Ins'!$B$14,BP26,""))))))</f>
        <v/>
      </c>
      <c r="BS26" s="229" t="str">
        <f>IF('Contexto Estrat. Ins'!$H$39&lt;&gt;"",'Contexto Estrat. Ins'!$H$38,"")</f>
        <v/>
      </c>
      <c r="BT26" s="229" t="str">
        <f>IF('Contexto Estrat. Ins'!$H$40&lt;&gt;"",'Contexto Estrat. Ins'!$H$38,"")</f>
        <v/>
      </c>
      <c r="BU26" s="229" t="str">
        <f>IF('Contexto Estrat. Ins'!$H$41&lt;&gt;"",'Contexto Estrat. Ins'!$H$38,"")</f>
        <v/>
      </c>
      <c r="BV26" s="229" t="str">
        <f>IF('Contexto Estrat. Ins'!$H$42&lt;&gt;"",'Contexto Estrat. Ins'!$H$38,"")</f>
        <v/>
      </c>
      <c r="BW26" s="229" t="str">
        <f>IF('Contexto Estrat. Ins'!$H$43&lt;&gt;"",'Contexto Estrat. Ins'!$H$38,"")</f>
        <v/>
      </c>
      <c r="BX26" s="229" t="str">
        <f>IF('Contexto Estrat. Ins'!$H$44&lt;&gt;"",'Contexto Estrat. Ins'!$H$38,"")</f>
        <v/>
      </c>
      <c r="BY26" s="229" t="str">
        <f>IF($D$28='Contexto Estrat. Ins'!$B$39,BS26,IF($D$28='Contexto Estrat. Ins'!$B$40,BT26,IF($D$28='Contexto Estrat. Ins'!$B$41,BU26,IF($D$28='Contexto Estrat. Ins'!$B$42,BV26,IF($D$28='Contexto Estrat. Ins'!$B$43,BW26,IF($D$28='Contexto Estrat. Ins'!$B$44,BX26,""))))))</f>
        <v/>
      </c>
      <c r="CA26" s="229" t="str">
        <f>IF('Contexto Estrat. Ins'!$H$19&lt;&gt;"",'Contexto Estrat. Ins'!$H$18,"")</f>
        <v/>
      </c>
      <c r="CB26" s="229" t="str">
        <f>IF('Contexto Estrat. Ins'!$H$20&lt;&gt;"",'Contexto Estrat. Ins'!$H$18,"")</f>
        <v/>
      </c>
      <c r="CC26" s="229" t="str">
        <f>IF('Contexto Estrat. Ins'!$H$21&lt;&gt;"",'Contexto Estrat. Ins'!$H$18,"")</f>
        <v/>
      </c>
      <c r="CD26" s="229" t="str">
        <f>IF('Contexto Estrat. Ins'!$H$22&lt;&gt;"",'Contexto Estrat. Ins'!$H$18,"")</f>
        <v/>
      </c>
      <c r="CE26" s="229" t="str">
        <f>IF('Contexto Estrat. Ins'!$H$23&lt;&gt;"",'Contexto Estrat. Ins'!$H$18,"")</f>
        <v/>
      </c>
      <c r="CF26" s="229" t="str">
        <f>IF('Contexto Estrat. Ins'!$H$24&lt;&gt;"",'Contexto Estrat. Ins'!$H$18,"")</f>
        <v/>
      </c>
      <c r="CG26" s="229" t="str">
        <f>IF($D$28='Contexto Estrat. Ins'!$B$19,CA26,IF($D$28='Contexto Estrat. Ins'!$B$20,CB26,IF($D$28='Contexto Estrat. Ins'!$B$21,CC26,IF($D$28='Contexto Estrat. Ins'!$B$22,CD26,IF($D$28='Contexto Estrat. Ins'!$B$23,CE26,IF($D$28='Contexto Estrat. Ins'!$B$24,CF26,""))))))</f>
        <v/>
      </c>
    </row>
    <row r="27" spans="1:85" s="222" customFormat="1" ht="34.9" customHeight="1">
      <c r="A27" s="225"/>
      <c r="B27" s="226"/>
      <c r="C27" s="226"/>
      <c r="D27" s="672" t="str">
        <f>IF(OR(AK12=Datos!A2,AK12=Datos!A4,AK12=Datos!A5),"Seleccione los Trámites y OPA's posiblemente afectados",IF(AK12=Datos!A3,"Seleccione los Objetivos Estratégicos posiblemente afectados, inciando por el directamente relacionado",IF(AK12=Datos!A6,"Seleccione los Objetivos Estratégicos posiblemente favorecidos, iniciando por el directamente relacionado","")))</f>
        <v>Seleccione los Trámites y OPA's posiblemente afectados</v>
      </c>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234"/>
      <c r="AD27" s="460" t="str">
        <f>IF(OR(AK12=Datos!A2,AK12=Datos!A3,AK12=Datos!A4,AK12=Datos!A5),"Seleccione o mencione otros procesos del SIG posiblemente afectados",IF(AK12=Datos!A6,"Seleccione o mencione otros procesos del SIG posiblemente favorecidos",""))</f>
        <v>Seleccione o mencione otros procesos del SIG posiblemente afectados</v>
      </c>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227"/>
      <c r="BK27" s="229" t="str">
        <f>IF('Contexto Estrat. Ins'!$I$9&lt;&gt;"",'Contexto Estrat. Ins'!$I$8,"")</f>
        <v/>
      </c>
      <c r="BL27" s="229" t="str">
        <f>IF('Contexto Estrat. Ins'!$I$10&lt;&gt;"",'Contexto Estrat. Ins'!$I$8,"")</f>
        <v/>
      </c>
      <c r="BM27" s="229" t="str">
        <f>IF('Contexto Estrat. Ins'!$I$11&lt;&gt;"",'Contexto Estrat. Ins'!$I$8,"")</f>
        <v/>
      </c>
      <c r="BN27" s="229" t="str">
        <f>IF('Contexto Estrat. Ins'!$I$12&lt;&gt;"",'Contexto Estrat. Ins'!$I$8,"")</f>
        <v/>
      </c>
      <c r="BO27" s="229" t="str">
        <f>IF('Contexto Estrat. Ins'!$I$13&lt;&gt;"",'Contexto Estrat. Ins'!$I$8,"")</f>
        <v/>
      </c>
      <c r="BP27" s="229" t="str">
        <f>IF('Contexto Estrat. Ins'!$I$14&lt;&gt;"",'Contexto Estrat. Ins'!$I$8,"")</f>
        <v/>
      </c>
      <c r="BQ27" s="229" t="str">
        <f>IF($D$28='Contexto Estrat. Ins'!$B$9,BK27,IF($D$28='Contexto Estrat. Ins'!$B$10,BL27,IF($D$28='Contexto Estrat. Ins'!$B$11,BM27,IF($D$28='Contexto Estrat. Ins'!$B$12,BN27,IF($D$28='Contexto Estrat. Ins'!$B$13,BO27,IF($D$28='Contexto Estrat. Ins'!$B$14,BP27,""))))))</f>
        <v/>
      </c>
      <c r="BS27" s="229" t="str">
        <f>IF('Contexto Estrat. Ins'!$I$39&lt;&gt;"",'Contexto Estrat. Ins'!$I$38,"")</f>
        <v/>
      </c>
      <c r="BT27" s="229" t="str">
        <f>IF('Contexto Estrat. Ins'!$I$40&lt;&gt;"",'Contexto Estrat. Ins'!$I$38,"")</f>
        <v/>
      </c>
      <c r="BU27" s="229" t="str">
        <f>IF('Contexto Estrat. Ins'!$I$41&lt;&gt;"",'Contexto Estrat. Ins'!$I$38,"")</f>
        <v/>
      </c>
      <c r="BV27" s="229" t="str">
        <f>IF('Contexto Estrat. Ins'!$I$42&lt;&gt;"",'Contexto Estrat. Ins'!$I$38,"")</f>
        <v/>
      </c>
      <c r="BW27" s="229" t="str">
        <f>IF('Contexto Estrat. Ins'!$I$43&lt;&gt;"",'Contexto Estrat. Ins'!$I$38,"")</f>
        <v/>
      </c>
      <c r="BX27" s="229" t="str">
        <f>IF('Contexto Estrat. Ins'!$I$44&lt;&gt;"",'Contexto Estrat. Ins'!$I$38,"")</f>
        <v/>
      </c>
      <c r="BY27" s="229" t="str">
        <f>IF($D$28='Contexto Estrat. Ins'!$B$39,BS27,IF($D$28='Contexto Estrat. Ins'!$B$40,BT27,IF($D$28='Contexto Estrat. Ins'!$B$41,BU27,IF($D$28='Contexto Estrat. Ins'!$B$42,BV27,IF($D$28='Contexto Estrat. Ins'!$B$43,BW27,IF($D$28='Contexto Estrat. Ins'!$B$44,BX27,""))))))</f>
        <v/>
      </c>
      <c r="CA27" s="229" t="str">
        <f>IF('Contexto Estrat. Ins'!$I$19&lt;&gt;"",'Contexto Estrat. Ins'!$I$18,"")</f>
        <v/>
      </c>
      <c r="CB27" s="229" t="str">
        <f>IF('Contexto Estrat. Ins'!$I$20&lt;&gt;"",'Contexto Estrat. Ins'!$I$18,"")</f>
        <v/>
      </c>
      <c r="CC27" s="229" t="str">
        <f>IF('Contexto Estrat. Ins'!$I$21&lt;&gt;"",'Contexto Estrat. Ins'!$I$18,"")</f>
        <v/>
      </c>
      <c r="CD27" s="229" t="str">
        <f>IF('Contexto Estrat. Ins'!$I$22&lt;&gt;"",'Contexto Estrat. Ins'!$I$18,"")</f>
        <v/>
      </c>
      <c r="CE27" s="229" t="str">
        <f>IF('Contexto Estrat. Ins'!$I$23&lt;&gt;"",'Contexto Estrat. Ins'!$I$18,"")</f>
        <v/>
      </c>
      <c r="CF27" s="229" t="str">
        <f>IF('Contexto Estrat. Ins'!$I$24&lt;&gt;"",'Contexto Estrat. Ins'!$I$18,"")</f>
        <v/>
      </c>
      <c r="CG27" s="229" t="str">
        <f>IF($D$28='Contexto Estrat. Ins'!$B$19,CA27,IF($D$28='Contexto Estrat. Ins'!$B$20,CB27,IF($D$28='Contexto Estrat. Ins'!$B$21,CC27,IF($D$28='Contexto Estrat. Ins'!$B$22,CD27,IF($D$28='Contexto Estrat. Ins'!$B$23,CE27,IF($D$28='Contexto Estrat. Ins'!$B$24,CF27,""))))))</f>
        <v/>
      </c>
    </row>
    <row r="28" spans="1:85" s="222" customFormat="1" ht="31.15" customHeight="1">
      <c r="A28" s="225"/>
      <c r="B28" s="226"/>
      <c r="C28" s="226"/>
      <c r="D28" s="665"/>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7"/>
      <c r="AC28" s="237"/>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8"/>
      <c r="BB28" s="668"/>
      <c r="BC28" s="668"/>
      <c r="BD28" s="668"/>
      <c r="BE28" s="668"/>
      <c r="BF28" s="668"/>
      <c r="BG28" s="227"/>
      <c r="BK28" s="229" t="str">
        <f>IF('Contexto Estrat. Ins'!$J$9&lt;&gt;"",'Contexto Estrat. Ins'!$J$8,"")</f>
        <v/>
      </c>
      <c r="BL28" s="229" t="str">
        <f>IF('Contexto Estrat. Ins'!$J$10&lt;&gt;"",'Contexto Estrat. Ins'!$J$8,"")</f>
        <v/>
      </c>
      <c r="BM28" s="229" t="str">
        <f>IF('Contexto Estrat. Ins'!$J$11&lt;&gt;"",'Contexto Estrat. Ins'!$J$8,"")</f>
        <v/>
      </c>
      <c r="BN28" s="229" t="str">
        <f>IF('Contexto Estrat. Ins'!$J$12&lt;&gt;"",'Contexto Estrat. Ins'!$J$8,"")</f>
        <v/>
      </c>
      <c r="BO28" s="229" t="str">
        <f>IF('Contexto Estrat. Ins'!$J$13&lt;&gt;"",'Contexto Estrat. Ins'!$J$8,"")</f>
        <v/>
      </c>
      <c r="BP28" s="229" t="str">
        <f>IF('Contexto Estrat. Ins'!$J$14&lt;&gt;"",'Contexto Estrat. Ins'!$J$8,"")</f>
        <v/>
      </c>
      <c r="BQ28" s="229" t="str">
        <f>IF($D$28='Contexto Estrat. Ins'!$B$9,BK28,IF($D$28='Contexto Estrat. Ins'!$B$10,BL28,IF($D$28='Contexto Estrat. Ins'!$B$11,BM28,IF($D$28='Contexto Estrat. Ins'!$B$12,BN28,IF($D$28='Contexto Estrat. Ins'!$B$13,BO28,IF($D$28='Contexto Estrat. Ins'!$B$14,BP28,""))))))</f>
        <v/>
      </c>
      <c r="BS28" s="229" t="str">
        <f>IF('Contexto Estrat. Ins'!$J$39&lt;&gt;"",'Contexto Estrat. Ins'!$J$38,"")</f>
        <v/>
      </c>
      <c r="BT28" s="229" t="str">
        <f>IF('Contexto Estrat. Ins'!$J$40&lt;&gt;"",'Contexto Estrat. Ins'!$J$38,"")</f>
        <v/>
      </c>
      <c r="BU28" s="229" t="str">
        <f>IF('Contexto Estrat. Ins'!$J$41&lt;&gt;"",'Contexto Estrat. Ins'!$J$38,"")</f>
        <v/>
      </c>
      <c r="BV28" s="229" t="str">
        <f>IF('Contexto Estrat. Ins'!$J$42&lt;&gt;"",'Contexto Estrat. Ins'!$J$38,"")</f>
        <v/>
      </c>
      <c r="BW28" s="229" t="str">
        <f>IF('Contexto Estrat. Ins'!$J$43&lt;&gt;"",'Contexto Estrat. Ins'!$J$38,"")</f>
        <v/>
      </c>
      <c r="BX28" s="229" t="str">
        <f>IF('Contexto Estrat. Ins'!$J$44&lt;&gt;"",'Contexto Estrat. Ins'!$J$38,"")</f>
        <v/>
      </c>
      <c r="BY28" s="229" t="str">
        <f>IF($D$28='Contexto Estrat. Ins'!$B$39,BS28,IF($D$28='Contexto Estrat. Ins'!$B$40,BT28,IF($D$28='Contexto Estrat. Ins'!$B$41,BU28,IF($D$28='Contexto Estrat. Ins'!$B$42,BV28,IF($D$28='Contexto Estrat. Ins'!$B$43,BW28,IF($D$28='Contexto Estrat. Ins'!$B$44,BX28,""))))))</f>
        <v/>
      </c>
      <c r="CA28" s="229" t="str">
        <f>IF('Contexto Estrat. Ins'!$J$19&lt;&gt;"",'Contexto Estrat. Ins'!$J$18,"")</f>
        <v/>
      </c>
      <c r="CB28" s="229" t="str">
        <f>IF('Contexto Estrat. Ins'!$J$20&lt;&gt;"",'Contexto Estrat. Ins'!$J$18,"")</f>
        <v/>
      </c>
      <c r="CC28" s="229" t="str">
        <f>IF('Contexto Estrat. Ins'!$J$21&lt;&gt;"",'Contexto Estrat. Ins'!$J$18,"")</f>
        <v/>
      </c>
      <c r="CD28" s="229" t="str">
        <f>IF('Contexto Estrat. Ins'!$J$22&lt;&gt;"",'Contexto Estrat. Ins'!$J$18,"")</f>
        <v/>
      </c>
      <c r="CE28" s="229" t="str">
        <f>IF('Contexto Estrat. Ins'!$J$23&lt;&gt;"",'Contexto Estrat. Ins'!$J$18,"")</f>
        <v/>
      </c>
      <c r="CF28" s="229" t="str">
        <f>IF('Contexto Estrat. Ins'!$J$24&lt;&gt;"",'Contexto Estrat. Ins'!$J$18,"")</f>
        <v/>
      </c>
      <c r="CG28" s="229" t="str">
        <f>IF($D$28='Contexto Estrat. Ins'!$B$19,CA28,IF($D$28='Contexto Estrat. Ins'!$B$20,CB28,IF($D$28='Contexto Estrat. Ins'!$B$21,CC28,IF($D$28='Contexto Estrat. Ins'!$B$22,CD28,IF($D$28='Contexto Estrat. Ins'!$B$23,CE28,IF($D$28='Contexto Estrat. Ins'!$B$24,CF28,""))))))</f>
        <v/>
      </c>
    </row>
    <row r="29" spans="1:85" s="222" customFormat="1" ht="31.15" customHeight="1">
      <c r="A29" s="225"/>
      <c r="B29" s="226"/>
      <c r="C29" s="226"/>
      <c r="D29" s="665"/>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7"/>
      <c r="AC29" s="237"/>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c r="BA29" s="668"/>
      <c r="BB29" s="668"/>
      <c r="BC29" s="668"/>
      <c r="BD29" s="668"/>
      <c r="BE29" s="668"/>
      <c r="BF29" s="668"/>
      <c r="BG29" s="227"/>
      <c r="BK29" s="229" t="str">
        <f>IF('Contexto Estrat. Ins'!$K$9&lt;&gt;"",'Contexto Estrat. Ins'!$K$8,"")</f>
        <v/>
      </c>
      <c r="BL29" s="229" t="str">
        <f>IF('Contexto Estrat. Ins'!$K$10&lt;&gt;"",'Contexto Estrat. Ins'!$K$8,"")</f>
        <v/>
      </c>
      <c r="BM29" s="229" t="str">
        <f>IF('Contexto Estrat. Ins'!$K$11&lt;&gt;"",'Contexto Estrat. Ins'!$K$8,"")</f>
        <v/>
      </c>
      <c r="BN29" s="229" t="str">
        <f>IF('Contexto Estrat. Ins'!$K$12&lt;&gt;"",'Contexto Estrat. Ins'!$K$8,"")</f>
        <v/>
      </c>
      <c r="BO29" s="229" t="str">
        <f>IF('Contexto Estrat. Ins'!$K$13&lt;&gt;"",'Contexto Estrat. Ins'!$K$8,"")</f>
        <v/>
      </c>
      <c r="BP29" s="229" t="str">
        <f>IF('Contexto Estrat. Ins'!$K$14&lt;&gt;"",'Contexto Estrat. Ins'!$K$8,"")</f>
        <v/>
      </c>
      <c r="BQ29" s="229" t="str">
        <f>IF($D$28='Contexto Estrat. Ins'!$B$9,BK29,IF($D$28='Contexto Estrat. Ins'!$B$10,BL29,IF($D$28='Contexto Estrat. Ins'!$B$11,BM29,IF($D$28='Contexto Estrat. Ins'!$B$12,BN29,IF($D$28='Contexto Estrat. Ins'!$B$13,BO29,IF($D$28='Contexto Estrat. Ins'!$B$14,BP29,""))))))</f>
        <v/>
      </c>
      <c r="BS29" s="229" t="str">
        <f>IF('Contexto Estrat. Ins'!$K$39&lt;&gt;"",'Contexto Estrat. Ins'!$K$38,"")</f>
        <v/>
      </c>
      <c r="BT29" s="229" t="str">
        <f>IF('Contexto Estrat. Ins'!$K$40&lt;&gt;"",'Contexto Estrat. Ins'!$K$38,"")</f>
        <v/>
      </c>
      <c r="BU29" s="229" t="str">
        <f>IF('Contexto Estrat. Ins'!$K$41&lt;&gt;"",'Contexto Estrat. Ins'!$K$38,"")</f>
        <v/>
      </c>
      <c r="BV29" s="229" t="str">
        <f>IF('Contexto Estrat. Ins'!$K$42&lt;&gt;"",'Contexto Estrat. Ins'!$K$38,"")</f>
        <v/>
      </c>
      <c r="BW29" s="229" t="str">
        <f>IF('Contexto Estrat. Ins'!$K$43&lt;&gt;"",'Contexto Estrat. Ins'!$K$38,"")</f>
        <v/>
      </c>
      <c r="BX29" s="229" t="str">
        <f>IF('Contexto Estrat. Ins'!$K$44&lt;&gt;"",'Contexto Estrat. Ins'!$K$38,"")</f>
        <v/>
      </c>
      <c r="BY29" s="229" t="str">
        <f>IF($D$28='Contexto Estrat. Ins'!$B$39,BS29,IF($D$28='Contexto Estrat. Ins'!$B$40,BT29,IF($D$28='Contexto Estrat. Ins'!$B$41,BU29,IF($D$28='Contexto Estrat. Ins'!$B$42,BV29,IF($D$28='Contexto Estrat. Ins'!$B$43,BW29,IF($D$28='Contexto Estrat. Ins'!$B$44,BX29,""))))))</f>
        <v/>
      </c>
      <c r="CA29" s="229" t="str">
        <f>IF('Contexto Estrat. Ins'!$K$19&lt;&gt;"",'Contexto Estrat. Ins'!$K$18,"")</f>
        <v/>
      </c>
      <c r="CB29" s="229" t="str">
        <f>IF('Contexto Estrat. Ins'!$K$20&lt;&gt;"",'Contexto Estrat. Ins'!$K$18,"")</f>
        <v/>
      </c>
      <c r="CC29" s="229" t="str">
        <f>IF('Contexto Estrat. Ins'!$K$21&lt;&gt;"",'Contexto Estrat. Ins'!$K$18,"")</f>
        <v/>
      </c>
      <c r="CD29" s="229" t="str">
        <f>IF('Contexto Estrat. Ins'!$K$22&lt;&gt;"",'Contexto Estrat. Ins'!$K$18,"")</f>
        <v/>
      </c>
      <c r="CE29" s="229" t="str">
        <f>IF('Contexto Estrat. Ins'!$K$23&lt;&gt;"",'Contexto Estrat. Ins'!$K$18,"")</f>
        <v/>
      </c>
      <c r="CF29" s="229" t="str">
        <f>IF('Contexto Estrat. Ins'!$K$24&lt;&gt;"",'Contexto Estrat. Ins'!$K$18,"")</f>
        <v/>
      </c>
      <c r="CG29" s="229" t="str">
        <f>IF($D$28='Contexto Estrat. Ins'!$B$19,CA29,IF($D$28='Contexto Estrat. Ins'!$B$20,CB29,IF($D$28='Contexto Estrat. Ins'!$B$21,CC29,IF($D$28='Contexto Estrat. Ins'!$B$22,CD29,IF($D$28='Contexto Estrat. Ins'!$B$23,CE29,IF($D$28='Contexto Estrat. Ins'!$B$24,CF29,""))))))</f>
        <v/>
      </c>
    </row>
    <row r="30" spans="1:85" s="222" customFormat="1" ht="31.15" customHeight="1">
      <c r="A30" s="225"/>
      <c r="B30" s="226"/>
      <c r="C30" s="226"/>
      <c r="D30" s="665"/>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7"/>
      <c r="AC30" s="237"/>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8"/>
      <c r="BB30" s="668"/>
      <c r="BC30" s="668"/>
      <c r="BD30" s="668"/>
      <c r="BE30" s="668"/>
      <c r="BF30" s="668"/>
      <c r="BG30" s="227"/>
      <c r="BK30" s="229" t="str">
        <f>IF('Contexto Estrat. Ins'!$L$9&lt;&gt;"",'Contexto Estrat. Ins'!$L$8,"")</f>
        <v/>
      </c>
      <c r="BL30" s="229" t="str">
        <f>IF('Contexto Estrat. Ins'!$L$10&lt;&gt;"",'Contexto Estrat. Ins'!$L$8,"")</f>
        <v/>
      </c>
      <c r="BM30" s="229" t="str">
        <f>IF('Contexto Estrat. Ins'!$L$11&lt;&gt;"",'Contexto Estrat. Ins'!$L$8,"")</f>
        <v/>
      </c>
      <c r="BN30" s="229" t="str">
        <f>IF('Contexto Estrat. Ins'!$L$12&lt;&gt;"",'Contexto Estrat. Ins'!$L$8,"")</f>
        <v/>
      </c>
      <c r="BO30" s="229" t="str">
        <f>IF('Contexto Estrat. Ins'!$L$13&lt;&gt;"",'Contexto Estrat. Ins'!$L$8,"")</f>
        <v/>
      </c>
      <c r="BP30" s="229" t="str">
        <f>IF('Contexto Estrat. Ins'!$L$14&lt;&gt;"",'Contexto Estrat. Ins'!$L$8,"")</f>
        <v/>
      </c>
      <c r="BQ30" s="229" t="str">
        <f>IF($D$28='Contexto Estrat. Ins'!$B$9,BK30,IF($D$28='Contexto Estrat. Ins'!$B$10,BL30,IF($D$28='Contexto Estrat. Ins'!$B$11,BM30,IF($D$28='Contexto Estrat. Ins'!$B$12,BN30,IF($D$28='Contexto Estrat. Ins'!$B$13,BO30,IF($D$28='Contexto Estrat. Ins'!$B$14,BP30,""))))))</f>
        <v/>
      </c>
      <c r="BS30" s="229" t="str">
        <f>IF('Contexto Estrat. Ins'!$L$39&lt;&gt;"",'Contexto Estrat. Ins'!$L$38,"")</f>
        <v/>
      </c>
      <c r="BT30" s="229" t="str">
        <f>IF('Contexto Estrat. Ins'!$L$40&lt;&gt;"",'Contexto Estrat. Ins'!$L$38,"")</f>
        <v/>
      </c>
      <c r="BU30" s="229" t="str">
        <f>IF('Contexto Estrat. Ins'!$L$41&lt;&gt;"",'Contexto Estrat. Ins'!$L$38,"")</f>
        <v/>
      </c>
      <c r="BV30" s="229" t="str">
        <f>IF('Contexto Estrat. Ins'!$L$42&lt;&gt;"",'Contexto Estrat. Ins'!$L$38,"")</f>
        <v/>
      </c>
      <c r="BW30" s="229" t="str">
        <f>IF('Contexto Estrat. Ins'!$L$43&lt;&gt;"",'Contexto Estrat. Ins'!$L$38,"")</f>
        <v/>
      </c>
      <c r="BX30" s="229" t="str">
        <f>IF('Contexto Estrat. Ins'!$L$44&lt;&gt;"",'Contexto Estrat. Ins'!$L$38,"")</f>
        <v/>
      </c>
      <c r="BY30" s="229" t="str">
        <f>IF($D$28='Contexto Estrat. Ins'!$B$39,BS30,IF($D$28='Contexto Estrat. Ins'!$B$40,BT30,IF($D$28='Contexto Estrat. Ins'!$B$41,BU30,IF($D$28='Contexto Estrat. Ins'!$B$42,BV30,IF($D$28='Contexto Estrat. Ins'!$B$43,BW30,IF($D$28='Contexto Estrat. Ins'!$B$44,BX30,""))))))</f>
        <v/>
      </c>
      <c r="CA30" s="229" t="str">
        <f>IF('Contexto Estrat. Ins'!$L$19&lt;&gt;"",'Contexto Estrat. Ins'!$L$18,"")</f>
        <v/>
      </c>
      <c r="CB30" s="229" t="str">
        <f>IF('Contexto Estrat. Ins'!$L$20&lt;&gt;"",'Contexto Estrat. Ins'!$L$18,"")</f>
        <v/>
      </c>
      <c r="CC30" s="229" t="str">
        <f>IF('Contexto Estrat. Ins'!$L$21&lt;&gt;"",'Contexto Estrat. Ins'!$L$18,"")</f>
        <v/>
      </c>
      <c r="CD30" s="229" t="str">
        <f>IF('Contexto Estrat. Ins'!$L$22&lt;&gt;"",'Contexto Estrat. Ins'!$L$18,"")</f>
        <v/>
      </c>
      <c r="CE30" s="229" t="str">
        <f>IF('Contexto Estrat. Ins'!$L$23&lt;&gt;"",'Contexto Estrat. Ins'!$L$18,"")</f>
        <v/>
      </c>
      <c r="CF30" s="229" t="str">
        <f>IF('Contexto Estrat. Ins'!$L$24&lt;&gt;"",'Contexto Estrat. Ins'!$L$18,"")</f>
        <v/>
      </c>
      <c r="CG30" s="229" t="str">
        <f>IF($D$28='Contexto Estrat. Ins'!$B$19,CA30,IF($D$28='Contexto Estrat. Ins'!$B$20,CB30,IF($D$28='Contexto Estrat. Ins'!$B$21,CC30,IF($D$28='Contexto Estrat. Ins'!$B$22,CD30,IF($D$28='Contexto Estrat. Ins'!$B$23,CE30,IF($D$28='Contexto Estrat. Ins'!$B$24,CF30,""))))))</f>
        <v/>
      </c>
    </row>
    <row r="31" spans="1:85" s="222" customFormat="1" ht="31.15" customHeight="1">
      <c r="A31" s="225"/>
      <c r="B31" s="226"/>
      <c r="C31" s="226"/>
      <c r="D31" s="665"/>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7"/>
      <c r="AC31" s="237"/>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227"/>
      <c r="BK31" s="229" t="str">
        <f>IF('Contexto Estrat. Ins'!$M$9&lt;&gt;"",'Contexto Estrat. Ins'!$M$8,"")</f>
        <v/>
      </c>
      <c r="BL31" s="229" t="str">
        <f>IF('Contexto Estrat. Ins'!$M$10&lt;&gt;"",'Contexto Estrat. Ins'!$M$8,"")</f>
        <v/>
      </c>
      <c r="BM31" s="229" t="str">
        <f>IF('Contexto Estrat. Ins'!$M$11&lt;&gt;"",'Contexto Estrat. Ins'!$M$8,"")</f>
        <v/>
      </c>
      <c r="BN31" s="229" t="str">
        <f>IF('Contexto Estrat. Ins'!$M$12&lt;&gt;"",'Contexto Estrat. Ins'!$M$8,"")</f>
        <v/>
      </c>
      <c r="BO31" s="229" t="str">
        <f>IF('Contexto Estrat. Ins'!$M$13&lt;&gt;"",'Contexto Estrat. Ins'!$M$8,"")</f>
        <v/>
      </c>
      <c r="BP31" s="229" t="str">
        <f>IF('Contexto Estrat. Ins'!$M$14&lt;&gt;"",'Contexto Estrat. Ins'!$M$8,"")</f>
        <v/>
      </c>
      <c r="BQ31" s="229" t="str">
        <f>IF($D$28='Contexto Estrat. Ins'!$B$9,BK31,IF($D$28='Contexto Estrat. Ins'!$B$10,BL31,IF($D$28='Contexto Estrat. Ins'!$B$11,BM31,IF($D$28='Contexto Estrat. Ins'!$B$12,BN31,IF($D$28='Contexto Estrat. Ins'!$B$13,BO31,IF($D$28='Contexto Estrat. Ins'!$B$14,BP31,""))))))</f>
        <v/>
      </c>
      <c r="BS31" s="229" t="str">
        <f>IF('Contexto Estrat. Ins'!$M$39&lt;&gt;"",'Contexto Estrat. Ins'!$M$38,"")</f>
        <v/>
      </c>
      <c r="BT31" s="229" t="str">
        <f>IF('Contexto Estrat. Ins'!$M$40&lt;&gt;"",'Contexto Estrat. Ins'!$M$38,"")</f>
        <v/>
      </c>
      <c r="BU31" s="229" t="str">
        <f>IF('Contexto Estrat. Ins'!$M$41&lt;&gt;"",'Contexto Estrat. Ins'!$M$38,"")</f>
        <v/>
      </c>
      <c r="BV31" s="229" t="str">
        <f>IF('Contexto Estrat. Ins'!$M$42&lt;&gt;"",'Contexto Estrat. Ins'!$M$38,"")</f>
        <v/>
      </c>
      <c r="BW31" s="229" t="str">
        <f>IF('Contexto Estrat. Ins'!$M$43&lt;&gt;"",'Contexto Estrat. Ins'!$M$38,"")</f>
        <v/>
      </c>
      <c r="BX31" s="229" t="str">
        <f>IF('Contexto Estrat. Ins'!$M$44&lt;&gt;"",'Contexto Estrat. Ins'!$M$38,"")</f>
        <v/>
      </c>
      <c r="BY31" s="229" t="str">
        <f>IF($D$28='Contexto Estrat. Ins'!$B$39,BS31,IF($D$28='Contexto Estrat. Ins'!$B$40,BT31,IF($D$28='Contexto Estrat. Ins'!$B$41,BU31,IF($D$28='Contexto Estrat. Ins'!$B$42,BV31,IF($D$28='Contexto Estrat. Ins'!$B$43,BW31,IF($D$28='Contexto Estrat. Ins'!$B$44,BX31,""))))))</f>
        <v/>
      </c>
      <c r="CA31" s="229" t="str">
        <f>IF('Contexto Estrat. Ins'!$M$19&lt;&gt;"",'Contexto Estrat. Ins'!$M$18,"")</f>
        <v/>
      </c>
      <c r="CB31" s="229" t="str">
        <f>IF('Contexto Estrat. Ins'!$M$20&lt;&gt;"",'Contexto Estrat. Ins'!$M$18,"")</f>
        <v/>
      </c>
      <c r="CC31" s="229" t="str">
        <f>IF('Contexto Estrat. Ins'!$M$21&lt;&gt;"",'Contexto Estrat. Ins'!$M$18,"")</f>
        <v/>
      </c>
      <c r="CD31" s="229" t="str">
        <f>IF('Contexto Estrat. Ins'!$M$22&lt;&gt;"",'Contexto Estrat. Ins'!$M$18,"")</f>
        <v/>
      </c>
      <c r="CE31" s="229" t="str">
        <f>IF('Contexto Estrat. Ins'!$M$23&lt;&gt;"",'Contexto Estrat. Ins'!$M$18,"")</f>
        <v/>
      </c>
      <c r="CF31" s="229" t="str">
        <f>IF('Contexto Estrat. Ins'!$M$24&lt;&gt;"",'Contexto Estrat. Ins'!$M$18,"")</f>
        <v/>
      </c>
      <c r="CG31" s="229" t="str">
        <f>IF($D$28='Contexto Estrat. Ins'!$B$19,CA31,IF($D$28='Contexto Estrat. Ins'!$B$20,CB31,IF($D$28='Contexto Estrat. Ins'!$B$21,CC31,IF($D$28='Contexto Estrat. Ins'!$B$22,CD31,IF($D$28='Contexto Estrat. Ins'!$B$23,CE31,IF($D$28='Contexto Estrat. Ins'!$B$24,CF31,""))))))</f>
        <v/>
      </c>
    </row>
    <row r="32" spans="1:85" s="222" customFormat="1" ht="31.15" customHeight="1">
      <c r="A32" s="225"/>
      <c r="B32" s="226"/>
      <c r="C32" s="226"/>
      <c r="D32" s="665"/>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7"/>
      <c r="AC32" s="237"/>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227"/>
      <c r="BK32" s="229" t="str">
        <f>IF('Contexto Estrat. Ins'!$N$9&lt;&gt;"",'Contexto Estrat. Ins'!$N$8,"")</f>
        <v/>
      </c>
      <c r="BL32" s="229" t="str">
        <f>IF('Contexto Estrat. Ins'!$N$10&lt;&gt;"",'Contexto Estrat. Ins'!$N$8,"")</f>
        <v/>
      </c>
      <c r="BM32" s="229" t="str">
        <f>IF('Contexto Estrat. Ins'!$N$11&lt;&gt;"",'Contexto Estrat. Ins'!$N$8,"")</f>
        <v/>
      </c>
      <c r="BN32" s="229" t="str">
        <f>IF('Contexto Estrat. Ins'!$N$12&lt;&gt;"",'Contexto Estrat. Ins'!$N$8,"")</f>
        <v/>
      </c>
      <c r="BO32" s="229" t="str">
        <f>IF('Contexto Estrat. Ins'!$N$13&lt;&gt;"",'Contexto Estrat. Ins'!$N$8,"")</f>
        <v/>
      </c>
      <c r="BP32" s="229" t="str">
        <f>IF('Contexto Estrat. Ins'!$N$14&lt;&gt;"",'Contexto Estrat. Ins'!$N$8,"")</f>
        <v/>
      </c>
      <c r="BQ32" s="229" t="str">
        <f>IF($D$28='Contexto Estrat. Ins'!$B$9,BK32,IF($D$28='Contexto Estrat. Ins'!$B$10,BL32,IF($D$28='Contexto Estrat. Ins'!$B$11,BM32,IF($D$28='Contexto Estrat. Ins'!$B$12,BN32,IF($D$28='Contexto Estrat. Ins'!$B$13,BO32,IF($D$28='Contexto Estrat. Ins'!$B$14,BP32,""))))))</f>
        <v/>
      </c>
      <c r="BS32" s="229" t="str">
        <f>IF('Contexto Estrat. Ins'!$N$39&lt;&gt;"",'Contexto Estrat. Ins'!$N$38,"")</f>
        <v/>
      </c>
      <c r="BT32" s="229" t="str">
        <f>IF('Contexto Estrat. Ins'!$N$40&lt;&gt;"",'Contexto Estrat. Ins'!$N$38,"")</f>
        <v/>
      </c>
      <c r="BU32" s="229" t="str">
        <f>IF('Contexto Estrat. Ins'!$N$41&lt;&gt;"",'Contexto Estrat. Ins'!$N$38,"")</f>
        <v/>
      </c>
      <c r="BV32" s="229" t="str">
        <f>IF('Contexto Estrat. Ins'!$N$42&lt;&gt;"",'Contexto Estrat. Ins'!$N$38,"")</f>
        <v/>
      </c>
      <c r="BW32" s="229" t="str">
        <f>IF('Contexto Estrat. Ins'!$N$43&lt;&gt;"",'Contexto Estrat. Ins'!$N$38,"")</f>
        <v/>
      </c>
      <c r="BX32" s="229" t="str">
        <f>IF('Contexto Estrat. Ins'!$N$44&lt;&gt;"",'Contexto Estrat. Ins'!$N$38,"")</f>
        <v/>
      </c>
      <c r="BY32" s="229" t="str">
        <f>IF($D$28='Contexto Estrat. Ins'!$B$39,BS32,IF($D$28='Contexto Estrat. Ins'!$B$40,BT32,IF($D$28='Contexto Estrat. Ins'!$B$41,BU32,IF($D$28='Contexto Estrat. Ins'!$B$42,BV32,IF($D$28='Contexto Estrat. Ins'!$B$43,BW32,IF($D$28='Contexto Estrat. Ins'!$B$44,BX32,""))))))</f>
        <v/>
      </c>
      <c r="CA32" s="229" t="str">
        <f>IF('Contexto Estrat. Ins'!$N$19&lt;&gt;"",'Contexto Estrat. Ins'!$N$18,"")</f>
        <v/>
      </c>
      <c r="CB32" s="229" t="str">
        <f>IF('Contexto Estrat. Ins'!$N$20&lt;&gt;"",'Contexto Estrat. Ins'!$N$18,"")</f>
        <v/>
      </c>
      <c r="CC32" s="229" t="str">
        <f>IF('Contexto Estrat. Ins'!$N$21&lt;&gt;"",'Contexto Estrat. Ins'!$N$18,"")</f>
        <v/>
      </c>
      <c r="CD32" s="229" t="str">
        <f>IF('Contexto Estrat. Ins'!$N$22&lt;&gt;"",'Contexto Estrat. Ins'!$N$18,"")</f>
        <v/>
      </c>
      <c r="CE32" s="229" t="str">
        <f>IF('Contexto Estrat. Ins'!$N$23&lt;&gt;"",'Contexto Estrat. Ins'!$N$18,"")</f>
        <v/>
      </c>
      <c r="CF32" s="229" t="str">
        <f>IF('Contexto Estrat. Ins'!$N$24&lt;&gt;"",'Contexto Estrat. Ins'!$N$18,"")</f>
        <v/>
      </c>
      <c r="CG32" s="229" t="str">
        <f>IF($D$28='Contexto Estrat. Ins'!$B$19,CA32,IF($D$28='Contexto Estrat. Ins'!$B$20,CB32,IF($D$28='Contexto Estrat. Ins'!$B$21,CC32,IF($D$28='Contexto Estrat. Ins'!$B$22,CD32,IF($D$28='Contexto Estrat. Ins'!$B$23,CE32,IF($D$28='Contexto Estrat. Ins'!$B$24,CF32,""))))))</f>
        <v/>
      </c>
    </row>
    <row r="33" spans="1:86" s="222" customFormat="1" ht="31.15" customHeight="1">
      <c r="A33" s="225"/>
      <c r="B33" s="226"/>
      <c r="C33" s="226"/>
      <c r="D33" s="665"/>
      <c r="E33" s="666"/>
      <c r="F33" s="666"/>
      <c r="G33" s="666"/>
      <c r="H33" s="666"/>
      <c r="I33" s="666"/>
      <c r="J33" s="666"/>
      <c r="K33" s="666"/>
      <c r="L33" s="666"/>
      <c r="M33" s="666"/>
      <c r="N33" s="666"/>
      <c r="O33" s="666"/>
      <c r="P33" s="666"/>
      <c r="Q33" s="666"/>
      <c r="R33" s="666"/>
      <c r="S33" s="666"/>
      <c r="T33" s="666"/>
      <c r="U33" s="666"/>
      <c r="V33" s="666"/>
      <c r="W33" s="666"/>
      <c r="X33" s="666"/>
      <c r="Y33" s="666"/>
      <c r="Z33" s="666"/>
      <c r="AA33" s="666"/>
      <c r="AB33" s="667"/>
      <c r="AC33" s="237"/>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227"/>
      <c r="BK33" s="229" t="str">
        <f>IF('Contexto Estrat. Ins'!$O$9&lt;&gt;"",'Contexto Estrat. Ins'!$O$8,"")</f>
        <v/>
      </c>
      <c r="BL33" s="229" t="str">
        <f>IF('Contexto Estrat. Ins'!$O$10&lt;&gt;"",'Contexto Estrat. Ins'!$O$8,"")</f>
        <v/>
      </c>
      <c r="BM33" s="229" t="str">
        <f>IF('Contexto Estrat. Ins'!$O$11&lt;&gt;"",'Contexto Estrat. Ins'!$O$8,"")</f>
        <v/>
      </c>
      <c r="BN33" s="229" t="str">
        <f>IF('Contexto Estrat. Ins'!$O$12&lt;&gt;"",'Contexto Estrat. Ins'!$O$8,"")</f>
        <v/>
      </c>
      <c r="BO33" s="229" t="str">
        <f>IF('Contexto Estrat. Ins'!$O$13&lt;&gt;"",'Contexto Estrat. Ins'!$O$8,"")</f>
        <v/>
      </c>
      <c r="BP33" s="229" t="str">
        <f>IF('Contexto Estrat. Ins'!$O$14&lt;&gt;"",'Contexto Estrat. Ins'!$O$8,"")</f>
        <v/>
      </c>
      <c r="BQ33" s="229" t="str">
        <f>IF($D$28='Contexto Estrat. Ins'!$B$9,BK33,IF($D$28='Contexto Estrat. Ins'!$B$10,BL33,IF($D$28='Contexto Estrat. Ins'!$B$11,BM33,IF($D$28='Contexto Estrat. Ins'!$B$12,BN33,IF($D$28='Contexto Estrat. Ins'!$B$13,BO33,IF($D$28='Contexto Estrat. Ins'!$B$14,BP33,""))))))</f>
        <v/>
      </c>
      <c r="BS33" s="229" t="str">
        <f>IF('Contexto Estrat. Ins'!$O$39&lt;&gt;"",'Contexto Estrat. Ins'!$O$38,"")</f>
        <v/>
      </c>
      <c r="BT33" s="229" t="str">
        <f>IF('Contexto Estrat. Ins'!$O$40&lt;&gt;"",'Contexto Estrat. Ins'!$O$38,"")</f>
        <v/>
      </c>
      <c r="BU33" s="229" t="str">
        <f>IF('Contexto Estrat. Ins'!$O$41&lt;&gt;"",'Contexto Estrat. Ins'!$O$38,"")</f>
        <v/>
      </c>
      <c r="BV33" s="229" t="str">
        <f>IF('Contexto Estrat. Ins'!$O$42&lt;&gt;"",'Contexto Estrat. Ins'!$O$38,"")</f>
        <v/>
      </c>
      <c r="BW33" s="229" t="str">
        <f>IF('Contexto Estrat. Ins'!$O$43&lt;&gt;"",'Contexto Estrat. Ins'!$O$38,"")</f>
        <v/>
      </c>
      <c r="BX33" s="229" t="str">
        <f>IF('Contexto Estrat. Ins'!$O$44&lt;&gt;"",'Contexto Estrat. Ins'!$O$38,"")</f>
        <v/>
      </c>
      <c r="BY33" s="229" t="str">
        <f>IF($D$28='Contexto Estrat. Ins'!$B$39,BS33,IF($D$28='Contexto Estrat. Ins'!$B$40,BT33,IF($D$28='Contexto Estrat. Ins'!$B$41,BU33,IF($D$28='Contexto Estrat. Ins'!$B$42,BV33,IF($D$28='Contexto Estrat. Ins'!$B$43,BW33,IF($D$28='Contexto Estrat. Ins'!$B$44,BX33,""))))))</f>
        <v/>
      </c>
      <c r="CA33" s="229" t="str">
        <f>IF('Contexto Estrat. Ins'!$O$19&lt;&gt;"",'Contexto Estrat. Ins'!$O$18,"")</f>
        <v/>
      </c>
      <c r="CB33" s="229" t="str">
        <f>IF('Contexto Estrat. Ins'!$O$20&lt;&gt;"",'Contexto Estrat. Ins'!$O$18,"")</f>
        <v/>
      </c>
      <c r="CC33" s="229" t="str">
        <f>IF('Contexto Estrat. Ins'!$O$21&lt;&gt;"",'Contexto Estrat. Ins'!$O$18,"")</f>
        <v/>
      </c>
      <c r="CD33" s="229" t="str">
        <f>IF('Contexto Estrat. Ins'!$O$22&lt;&gt;"",'Contexto Estrat. Ins'!$O$18,"")</f>
        <v/>
      </c>
      <c r="CE33" s="229" t="str">
        <f>IF('Contexto Estrat. Ins'!$O$23&lt;&gt;"",'Contexto Estrat. Ins'!$O$18,"")</f>
        <v/>
      </c>
      <c r="CF33" s="229" t="str">
        <f>IF('Contexto Estrat. Ins'!$O$24&lt;&gt;"",'Contexto Estrat. Ins'!$O$18,"")</f>
        <v/>
      </c>
      <c r="CG33" s="229" t="str">
        <f>IF($D$28='Contexto Estrat. Ins'!$B$19,CA33,IF($D$28='Contexto Estrat. Ins'!$B$20,CB33,IF($D$28='Contexto Estrat. Ins'!$B$21,CC33,IF($D$28='Contexto Estrat. Ins'!$B$22,CD33,IF($D$28='Contexto Estrat. Ins'!$B$23,CE33,IF($D$28='Contexto Estrat. Ins'!$B$24,CF33,""))))))</f>
        <v/>
      </c>
    </row>
    <row r="34" spans="1:86" s="222" customFormat="1" ht="15.6" customHeight="1">
      <c r="A34" s="238"/>
      <c r="B34" s="239"/>
      <c r="C34" s="239"/>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7"/>
      <c r="BK34" s="229" t="str">
        <f>IF('Contexto Estrat. Ins'!$P$9&lt;&gt;"",'Contexto Estrat. Ins'!$P$8,"")</f>
        <v/>
      </c>
      <c r="BL34" s="229" t="str">
        <f>IF('Contexto Estrat. Ins'!$P$10&lt;&gt;"",'Contexto Estrat. Ins'!$P$8,"")</f>
        <v/>
      </c>
      <c r="BM34" s="229" t="str">
        <f>IF('Contexto Estrat. Ins'!$P$11&lt;&gt;"",'Contexto Estrat. Ins'!$P$8,"")</f>
        <v/>
      </c>
      <c r="BN34" s="229" t="str">
        <f>IF('Contexto Estrat. Ins'!$P$12&lt;&gt;"",'Contexto Estrat. Ins'!$P$8,"")</f>
        <v/>
      </c>
      <c r="BO34" s="229" t="str">
        <f>IF('Contexto Estrat. Ins'!$P$13&lt;&gt;"",'Contexto Estrat. Ins'!$P$8,"")</f>
        <v/>
      </c>
      <c r="BP34" s="229" t="str">
        <f>IF('Contexto Estrat. Ins'!$P$14&lt;&gt;"",'Contexto Estrat. Ins'!$P$8,"")</f>
        <v/>
      </c>
      <c r="BQ34" s="229" t="str">
        <f>IF($D$28='Contexto Estrat. Ins'!$B$9,BK34,IF($D$28='Contexto Estrat. Ins'!$B$10,BL34,IF($D$28='Contexto Estrat. Ins'!$B$11,BM34,IF($D$28='Contexto Estrat. Ins'!$B$12,BN34,IF($D$28='Contexto Estrat. Ins'!$B$13,BO34,IF($D$28='Contexto Estrat. Ins'!$B$14,BP34,""))))))</f>
        <v/>
      </c>
      <c r="BS34" s="229" t="str">
        <f>IF('Contexto Estrat. Ins'!$P$39&lt;&gt;"",'Contexto Estrat. Ins'!$P$38,"")</f>
        <v/>
      </c>
      <c r="BT34" s="229" t="str">
        <f>IF('Contexto Estrat. Ins'!$P$40&lt;&gt;"",'Contexto Estrat. Ins'!$P$38,"")</f>
        <v/>
      </c>
      <c r="BU34" s="229" t="str">
        <f>IF('Contexto Estrat. Ins'!$P$41&lt;&gt;"",'Contexto Estrat. Ins'!$P$38,"")</f>
        <v/>
      </c>
      <c r="BV34" s="229" t="str">
        <f>IF('Contexto Estrat. Ins'!$P$42&lt;&gt;"",'Contexto Estrat. Ins'!$P$38,"")</f>
        <v/>
      </c>
      <c r="BW34" s="229" t="str">
        <f>IF('Contexto Estrat. Ins'!$P$43&lt;&gt;"",'Contexto Estrat. Ins'!$P$38,"")</f>
        <v/>
      </c>
      <c r="BX34" s="229" t="str">
        <f>IF('Contexto Estrat. Ins'!$P$44&lt;&gt;"",'Contexto Estrat. Ins'!$P$38,"")</f>
        <v/>
      </c>
      <c r="BY34" s="229" t="str">
        <f>IF($D$28='Contexto Estrat. Ins'!$B$39,BS34,IF($D$28='Contexto Estrat. Ins'!$B$40,BT34,IF($D$28='Contexto Estrat. Ins'!$B$41,BU34,IF($D$28='Contexto Estrat. Ins'!$B$42,BV34,IF($D$28='Contexto Estrat. Ins'!$B$43,BW34,IF($D$28='Contexto Estrat. Ins'!$B$44,BX34,""))))))</f>
        <v/>
      </c>
      <c r="CA34" s="229" t="str">
        <f>IF('Contexto Estrat. Ins'!$P$19&lt;&gt;"",'Contexto Estrat. Ins'!$P$18,"")</f>
        <v/>
      </c>
      <c r="CB34" s="229" t="str">
        <f>IF('Contexto Estrat. Ins'!$P$20&lt;&gt;"",'Contexto Estrat. Ins'!$P$18,"")</f>
        <v/>
      </c>
      <c r="CC34" s="229" t="str">
        <f>IF('Contexto Estrat. Ins'!$P$21&lt;&gt;"",'Contexto Estrat. Ins'!$P$18,"")</f>
        <v/>
      </c>
      <c r="CD34" s="229" t="str">
        <f>IF('Contexto Estrat. Ins'!$P$22&lt;&gt;"",'Contexto Estrat. Ins'!$P$18,"")</f>
        <v/>
      </c>
      <c r="CE34" s="229" t="str">
        <f>IF('Contexto Estrat. Ins'!$P$23&lt;&gt;"",'Contexto Estrat. Ins'!$P$18,"")</f>
        <v/>
      </c>
      <c r="CF34" s="229" t="str">
        <f>IF('Contexto Estrat. Ins'!$P$24&lt;&gt;"",'Contexto Estrat. Ins'!$P$18,"")</f>
        <v/>
      </c>
      <c r="CG34" s="229" t="str">
        <f>IF($D$28='Contexto Estrat. Ins'!$B$19,CA34,IF($D$28='Contexto Estrat. Ins'!$B$20,CB34,IF($D$28='Contexto Estrat. Ins'!$B$21,CC34,IF($D$28='Contexto Estrat. Ins'!$B$22,CD34,IF($D$28='Contexto Estrat. Ins'!$B$23,CE34,IF($D$28='Contexto Estrat. Ins'!$B$24,CF34,""))))))</f>
        <v/>
      </c>
    </row>
    <row r="35" spans="1:86" s="222" customFormat="1" ht="15.6" customHeight="1">
      <c r="A35" s="225"/>
      <c r="B35" s="226"/>
      <c r="C35" s="226"/>
      <c r="D35" s="435" t="str">
        <f>IF(AK12=Datos!$A$6,"Causas de la oportunidad (factores de la oportunidad)","Causas del riesgo (factores del riesgo)")</f>
        <v>Causas del riesgo (factores del riesgo)</v>
      </c>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240"/>
      <c r="AD35" s="435" t="str">
        <f>IF(AK12=Datos!$A$6,"Consecuencias (efectos de la oportunidad)","Consecuencias (efectos del riesgo)")</f>
        <v>Consecuencias (efectos del riesgo)</v>
      </c>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227"/>
      <c r="BK35" s="229" t="str">
        <f>IF('Contexto Estrat. Ins'!$Q$9&lt;&gt;"",'Contexto Estrat. Ins'!$Q$8,"")</f>
        <v/>
      </c>
      <c r="BL35" s="229" t="str">
        <f>IF('Contexto Estrat. Ins'!$Q$10&lt;&gt;"",'Contexto Estrat. Ins'!$Q$8,"")</f>
        <v/>
      </c>
      <c r="BM35" s="229" t="str">
        <f>IF('Contexto Estrat. Ins'!$Q$11&lt;&gt;"",'Contexto Estrat. Ins'!$Q$8,"")</f>
        <v/>
      </c>
      <c r="BN35" s="229" t="str">
        <f>IF('Contexto Estrat. Ins'!$Q$12&lt;&gt;"",'Contexto Estrat. Ins'!$Q$8,"")</f>
        <v/>
      </c>
      <c r="BO35" s="229" t="str">
        <f>IF('Contexto Estrat. Ins'!$Q$13&lt;&gt;"",'Contexto Estrat. Ins'!$Q$8,"")</f>
        <v/>
      </c>
      <c r="BP35" s="229" t="str">
        <f>IF('Contexto Estrat. Ins'!$Q$14&lt;&gt;"",'Contexto Estrat. Ins'!$Q$8,"")</f>
        <v/>
      </c>
      <c r="BQ35" s="229" t="str">
        <f>IF($D$28='Contexto Estrat. Ins'!$B$9,BK35,IF($D$28='Contexto Estrat. Ins'!$B$10,BL35,IF($D$28='Contexto Estrat. Ins'!$B$11,BM35,IF($D$28='Contexto Estrat. Ins'!$B$12,BN35,IF($D$28='Contexto Estrat. Ins'!$B$13,BO35,IF($D$28='Contexto Estrat. Ins'!$B$14,BP35,""))))))</f>
        <v/>
      </c>
      <c r="BS35" s="229" t="str">
        <f>IF('Contexto Estrat. Ins'!$Q$39&lt;&gt;"",'Contexto Estrat. Ins'!$Q$38,"")</f>
        <v/>
      </c>
      <c r="BT35" s="229" t="str">
        <f>IF('Contexto Estrat. Ins'!$Q$40&lt;&gt;"",'Contexto Estrat. Ins'!$Q$38,"")</f>
        <v/>
      </c>
      <c r="BU35" s="229" t="str">
        <f>IF('Contexto Estrat. Ins'!$Q$41&lt;&gt;"",'Contexto Estrat. Ins'!$Q$38,"")</f>
        <v/>
      </c>
      <c r="BV35" s="229" t="str">
        <f>IF('Contexto Estrat. Ins'!$Q$42&lt;&gt;"",'Contexto Estrat. Ins'!$Q$38,"")</f>
        <v/>
      </c>
      <c r="BW35" s="229" t="str">
        <f>IF('Contexto Estrat. Ins'!$Q$43&lt;&gt;"",'Contexto Estrat. Ins'!$Q$38,"")</f>
        <v/>
      </c>
      <c r="BX35" s="229" t="str">
        <f>IF('Contexto Estrat. Ins'!$Q$44&lt;&gt;"",'Contexto Estrat. Ins'!$Q$38,"")</f>
        <v/>
      </c>
      <c r="BY35" s="229" t="str">
        <f>IF($D$28='Contexto Estrat. Ins'!$B$39,BS35,IF($D$28='Contexto Estrat. Ins'!$B$40,BT35,IF($D$28='Contexto Estrat. Ins'!$B$41,BU35,IF($D$28='Contexto Estrat. Ins'!$B$42,BV35,IF($D$28='Contexto Estrat. Ins'!$B$43,BW35,IF($D$28='Contexto Estrat. Ins'!$B$44,BX35,""))))))</f>
        <v/>
      </c>
      <c r="CA35" s="229" t="str">
        <f>IF('Contexto Estrat. Ins'!$Q$19&lt;&gt;"",'Contexto Estrat. Ins'!$Q$18,"")</f>
        <v/>
      </c>
      <c r="CB35" s="229" t="str">
        <f>IF('Contexto Estrat. Ins'!$Q$20&lt;&gt;"",'Contexto Estrat. Ins'!$Q$18,"")</f>
        <v/>
      </c>
      <c r="CC35" s="229" t="str">
        <f>IF('Contexto Estrat. Ins'!$Q$21&lt;&gt;"",'Contexto Estrat. Ins'!$Q$18,"")</f>
        <v/>
      </c>
      <c r="CD35" s="229" t="str">
        <f>IF('Contexto Estrat. Ins'!$Q$22&lt;&gt;"",'Contexto Estrat. Ins'!$Q$18,"")</f>
        <v/>
      </c>
      <c r="CE35" s="229" t="str">
        <f>IF('Contexto Estrat. Ins'!$Q$23&lt;&gt;"",'Contexto Estrat. Ins'!$Q$18,"")</f>
        <v/>
      </c>
      <c r="CF35" s="229" t="str">
        <f>IF('Contexto Estrat. Ins'!$Q$24&lt;&gt;"",'Contexto Estrat. Ins'!$Q$18,"")</f>
        <v/>
      </c>
      <c r="CG35" s="229" t="str">
        <f>IF($D$28='Contexto Estrat. Ins'!$B$19,CA35,IF($D$28='Contexto Estrat. Ins'!$B$20,CB35,IF($D$28='Contexto Estrat. Ins'!$B$21,CC35,IF($D$28='Contexto Estrat. Ins'!$B$22,CD35,IF($D$28='Contexto Estrat. Ins'!$B$23,CE35,IF($D$28='Contexto Estrat. Ins'!$B$24,CF35,""))))))</f>
        <v/>
      </c>
    </row>
    <row r="36" spans="1:86" s="222" customFormat="1" ht="15.6" customHeight="1">
      <c r="A36" s="225"/>
      <c r="B36" s="226"/>
      <c r="C36" s="226"/>
      <c r="D36" s="629" t="s">
        <v>33</v>
      </c>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226"/>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227"/>
      <c r="BK36" s="229" t="str">
        <f>IF('Contexto Estrat. Ins'!$R$9&lt;&gt;"",'Contexto Estrat. Ins'!$R$8,"")</f>
        <v/>
      </c>
      <c r="BL36" s="229" t="str">
        <f>IF('Contexto Estrat. Ins'!$R$10&lt;&gt;"",'Contexto Estrat. Ins'!$R$8,"")</f>
        <v/>
      </c>
      <c r="BM36" s="229" t="str">
        <f>IF('Contexto Estrat. Ins'!$R$11&lt;&gt;"",'Contexto Estrat. Ins'!$R$8,"")</f>
        <v/>
      </c>
      <c r="BN36" s="229" t="str">
        <f>IF('Contexto Estrat. Ins'!$R$12&lt;&gt;"",'Contexto Estrat. Ins'!$R$8,"")</f>
        <v/>
      </c>
      <c r="BO36" s="229" t="str">
        <f>IF('Contexto Estrat. Ins'!$R$13&lt;&gt;"",'Contexto Estrat. Ins'!$R$8,"")</f>
        <v/>
      </c>
      <c r="BP36" s="229" t="str">
        <f>IF('Contexto Estrat. Ins'!$R$14&lt;&gt;"",'Contexto Estrat. Ins'!$R$8,"")</f>
        <v/>
      </c>
      <c r="BQ36" s="229" t="str">
        <f>IF($D$28='Contexto Estrat. Ins'!$B$9,BK36,IF($D$28='Contexto Estrat. Ins'!$B$10,BL36,IF($D$28='Contexto Estrat. Ins'!$B$11,BM36,IF($D$28='Contexto Estrat. Ins'!$B$12,BN36,IF($D$28='Contexto Estrat. Ins'!$B$13,BO36,IF($D$28='Contexto Estrat. Ins'!$B$14,BP36,""))))))</f>
        <v/>
      </c>
      <c r="BS36" s="229" t="str">
        <f>IF('Contexto Estrat. Ins'!$R$39&lt;&gt;"",'Contexto Estrat. Ins'!$R$38,"")</f>
        <v/>
      </c>
      <c r="BT36" s="229" t="str">
        <f>IF('Contexto Estrat. Ins'!$R$40&lt;&gt;"",'Contexto Estrat. Ins'!$R$38,"")</f>
        <v/>
      </c>
      <c r="BU36" s="229" t="str">
        <f>IF('Contexto Estrat. Ins'!$R$41&lt;&gt;"",'Contexto Estrat. Ins'!$R$38,"")</f>
        <v/>
      </c>
      <c r="BV36" s="229" t="str">
        <f>IF('Contexto Estrat. Ins'!$R$42&lt;&gt;"",'Contexto Estrat. Ins'!$R$38,"")</f>
        <v/>
      </c>
      <c r="BW36" s="229" t="str">
        <f>IF('Contexto Estrat. Ins'!$R$43&lt;&gt;"",'Contexto Estrat. Ins'!$R$38,"")</f>
        <v/>
      </c>
      <c r="BX36" s="229" t="str">
        <f>IF('Contexto Estrat. Ins'!$R$44&lt;&gt;"",'Contexto Estrat. Ins'!$R$38,"")</f>
        <v/>
      </c>
      <c r="BY36" s="229" t="str">
        <f>IF($D$28='Contexto Estrat. Ins'!$B$39,BS36,IF($D$28='Contexto Estrat. Ins'!$B$40,BT36,IF($D$28='Contexto Estrat. Ins'!$B$41,BU36,IF($D$28='Contexto Estrat. Ins'!$B$42,BV36,IF($D$28='Contexto Estrat. Ins'!$B$43,BW36,IF($D$28='Contexto Estrat. Ins'!$B$44,BX36,""))))))</f>
        <v/>
      </c>
      <c r="CA36" s="229" t="str">
        <f>IF('Contexto Estrat. Ins'!$R$19&lt;&gt;"",'Contexto Estrat. Ins'!$R$18,"")</f>
        <v/>
      </c>
      <c r="CB36" s="229" t="str">
        <f>IF('Contexto Estrat. Ins'!$R$20&lt;&gt;"",'Contexto Estrat. Ins'!$R$18,"")</f>
        <v/>
      </c>
      <c r="CC36" s="229" t="str">
        <f>IF('Contexto Estrat. Ins'!$R$21&lt;&gt;"",'Contexto Estrat. Ins'!$R$18,"")</f>
        <v/>
      </c>
      <c r="CD36" s="229" t="str">
        <f>IF('Contexto Estrat. Ins'!$R$22&lt;&gt;"",'Contexto Estrat. Ins'!$R$18,"")</f>
        <v/>
      </c>
      <c r="CE36" s="229" t="str">
        <f>IF('Contexto Estrat. Ins'!$R$23&lt;&gt;"",'Contexto Estrat. Ins'!$R$18,"")</f>
        <v/>
      </c>
      <c r="CF36" s="229" t="str">
        <f>IF('Contexto Estrat. Ins'!$R$24&lt;&gt;"",'Contexto Estrat. Ins'!$R$18,"")</f>
        <v/>
      </c>
      <c r="CG36" s="229" t="str">
        <f>IF($D$28='Contexto Estrat. Ins'!$B$19,CA36,IF($D$28='Contexto Estrat. Ins'!$B$20,CB36,IF($D$28='Contexto Estrat. Ins'!$B$21,CC36,IF($D$28='Contexto Estrat. Ins'!$B$22,CD36,IF($D$28='Contexto Estrat. Ins'!$B$23,CE36,IF($D$28='Contexto Estrat. Ins'!$B$24,CF36,""))))))</f>
        <v/>
      </c>
    </row>
    <row r="37" spans="1:86" s="222" customFormat="1" ht="15.6" customHeight="1">
      <c r="A37" s="225"/>
      <c r="B37" s="226"/>
      <c r="C37" s="226"/>
      <c r="D37" s="629" t="s">
        <v>34</v>
      </c>
      <c r="E37" s="629"/>
      <c r="F37" s="629"/>
      <c r="G37" s="629"/>
      <c r="H37" s="629"/>
      <c r="I37" s="629"/>
      <c r="J37" s="629" t="s">
        <v>48</v>
      </c>
      <c r="K37" s="629"/>
      <c r="L37" s="629"/>
      <c r="M37" s="629"/>
      <c r="N37" s="629"/>
      <c r="O37" s="629"/>
      <c r="P37" s="629"/>
      <c r="Q37" s="629"/>
      <c r="R37" s="629"/>
      <c r="S37" s="629"/>
      <c r="T37" s="629"/>
      <c r="U37" s="629"/>
      <c r="V37" s="629"/>
      <c r="W37" s="629"/>
      <c r="X37" s="629"/>
      <c r="Y37" s="629"/>
      <c r="Z37" s="629"/>
      <c r="AA37" s="629"/>
      <c r="AB37" s="629"/>
      <c r="AC37" s="226"/>
      <c r="AD37" s="629" t="str">
        <f>IF(AK12=Datos!$A$6,"Puede presentarse la oportunidad, lo que generaría…","Puede presentarse el riesgo, lo que generaría…")</f>
        <v>Puede presentarse el riesgo, lo que generaría…</v>
      </c>
      <c r="AE37" s="629"/>
      <c r="AF37" s="629"/>
      <c r="AG37" s="629"/>
      <c r="AH37" s="629"/>
      <c r="AI37" s="629"/>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227"/>
      <c r="BK37" s="229" t="str">
        <f>IF('Contexto Estrat. Ins'!$S$9&lt;&gt;"",'Contexto Estrat. Ins'!$S$8,"")</f>
        <v/>
      </c>
      <c r="BL37" s="229" t="str">
        <f>IF('Contexto Estrat. Ins'!$S$10&lt;&gt;"",'Contexto Estrat. Ins'!$S$8,"")</f>
        <v/>
      </c>
      <c r="BM37" s="229" t="str">
        <f>IF('Contexto Estrat. Ins'!$S$11&lt;&gt;"",'Contexto Estrat. Ins'!$S$8,"")</f>
        <v/>
      </c>
      <c r="BN37" s="229" t="str">
        <f>IF('Contexto Estrat. Ins'!$S$12&lt;&gt;"",'Contexto Estrat. Ins'!$S$8,"")</f>
        <v/>
      </c>
      <c r="BO37" s="229" t="str">
        <f>IF('Contexto Estrat. Ins'!$S$13&lt;&gt;"",'Contexto Estrat. Ins'!$S$8,"")</f>
        <v/>
      </c>
      <c r="BP37" s="229" t="str">
        <f>IF('Contexto Estrat. Ins'!$S$14&lt;&gt;"",'Contexto Estrat. Ins'!$S$8,"")</f>
        <v/>
      </c>
      <c r="BQ37" s="229" t="str">
        <f>IF($D$28='Contexto Estrat. Ins'!$B$9,BK37,IF($D$28='Contexto Estrat. Ins'!$B$10,BL37,IF($D$28='Contexto Estrat. Ins'!$B$11,BM37,IF($D$28='Contexto Estrat. Ins'!$B$12,BN37,IF($D$28='Contexto Estrat. Ins'!$B$13,BO37,IF($D$28='Contexto Estrat. Ins'!$B$14,BP37,""))))))</f>
        <v/>
      </c>
      <c r="BS37" s="229" t="str">
        <f>IF('Contexto Estrat. Ins'!$S$39&lt;&gt;"",'Contexto Estrat. Ins'!$S$38,"")</f>
        <v/>
      </c>
      <c r="BT37" s="229" t="str">
        <f>IF('Contexto Estrat. Ins'!$S$40&lt;&gt;"",'Contexto Estrat. Ins'!$S$38,"")</f>
        <v/>
      </c>
      <c r="BU37" s="229" t="str">
        <f>IF('Contexto Estrat. Ins'!$S$41&lt;&gt;"",'Contexto Estrat. Ins'!$S$38,"")</f>
        <v/>
      </c>
      <c r="BV37" s="229" t="str">
        <f>IF('Contexto Estrat. Ins'!$S$42&lt;&gt;"",'Contexto Estrat. Ins'!$S$38,"")</f>
        <v/>
      </c>
      <c r="BW37" s="229" t="str">
        <f>IF('Contexto Estrat. Ins'!$S$43&lt;&gt;"",'Contexto Estrat. Ins'!$S$38,"")</f>
        <v/>
      </c>
      <c r="BX37" s="229" t="str">
        <f>IF('Contexto Estrat. Ins'!$S$44&lt;&gt;"",'Contexto Estrat. Ins'!$S$38,"")</f>
        <v/>
      </c>
      <c r="BY37" s="229" t="str">
        <f>IF($D$28='Contexto Estrat. Ins'!$B$39,BS37,IF($D$28='Contexto Estrat. Ins'!$B$40,BT37,IF($D$28='Contexto Estrat. Ins'!$B$41,BU37,IF($D$28='Contexto Estrat. Ins'!$B$42,BV37,IF($D$28='Contexto Estrat. Ins'!$B$43,BW37,IF($D$28='Contexto Estrat. Ins'!$B$44,BX37,""))))))</f>
        <v/>
      </c>
      <c r="CA37" s="229" t="str">
        <f>IF('Contexto Estrat. Ins'!$S$19&lt;&gt;"",'Contexto Estrat. Ins'!$S$18,"")</f>
        <v/>
      </c>
      <c r="CB37" s="229" t="str">
        <f>IF('Contexto Estrat. Ins'!$S$20&lt;&gt;"",'Contexto Estrat. Ins'!$S$18,"")</f>
        <v/>
      </c>
      <c r="CC37" s="229" t="str">
        <f>IF('Contexto Estrat. Ins'!$S$21&lt;&gt;"",'Contexto Estrat. Ins'!$S$18,"")</f>
        <v/>
      </c>
      <c r="CD37" s="229" t="str">
        <f>IF('Contexto Estrat. Ins'!$S$22&lt;&gt;"",'Contexto Estrat. Ins'!$S$18,"")</f>
        <v/>
      </c>
      <c r="CE37" s="229" t="str">
        <f>IF('Contexto Estrat. Ins'!$S$23&lt;&gt;"",'Contexto Estrat. Ins'!$S$18,"")</f>
        <v/>
      </c>
      <c r="CF37" s="229" t="str">
        <f>IF('Contexto Estrat. Ins'!$S$24&lt;&gt;"",'Contexto Estrat. Ins'!$S$18,"")</f>
        <v/>
      </c>
      <c r="CG37" s="229" t="str">
        <f>IF($D$28='Contexto Estrat. Ins'!$B$19,CA37,IF($D$28='Contexto Estrat. Ins'!$B$20,CB37,IF($D$28='Contexto Estrat. Ins'!$B$21,CC37,IF($D$28='Contexto Estrat. Ins'!$B$22,CD37,IF($D$28='Contexto Estrat. Ins'!$B$23,CE37,IF($D$28='Contexto Estrat. Ins'!$B$24,CF37,""))))))</f>
        <v/>
      </c>
    </row>
    <row r="38" spans="1:86" s="222" customFormat="1" ht="15.6" customHeight="1">
      <c r="A38" s="225"/>
      <c r="B38" s="226"/>
      <c r="C38" s="226"/>
      <c r="D38" s="625"/>
      <c r="E38" s="625"/>
      <c r="F38" s="625"/>
      <c r="G38" s="625"/>
      <c r="H38" s="625"/>
      <c r="I38" s="625"/>
      <c r="J38" s="630"/>
      <c r="K38" s="631"/>
      <c r="L38" s="631"/>
      <c r="M38" s="631"/>
      <c r="N38" s="631"/>
      <c r="O38" s="631"/>
      <c r="P38" s="631"/>
      <c r="Q38" s="631"/>
      <c r="R38" s="631"/>
      <c r="S38" s="631"/>
      <c r="T38" s="631"/>
      <c r="U38" s="631"/>
      <c r="V38" s="631"/>
      <c r="W38" s="631"/>
      <c r="X38" s="631"/>
      <c r="Y38" s="631"/>
      <c r="Z38" s="631"/>
      <c r="AA38" s="631"/>
      <c r="AB38" s="632"/>
      <c r="AC38" s="226"/>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227"/>
      <c r="BK38" s="229" t="str">
        <f>IF('Contexto Estrat. Ins'!$T$9&lt;&gt;"",'Contexto Estrat. Ins'!$T$8,"")</f>
        <v/>
      </c>
      <c r="BL38" s="229" t="str">
        <f>IF('Contexto Estrat. Ins'!$T$10&lt;&gt;"",'Contexto Estrat. Ins'!$T$8,"")</f>
        <v/>
      </c>
      <c r="BM38" s="229" t="str">
        <f>IF('Contexto Estrat. Ins'!$T$11&lt;&gt;"",'Contexto Estrat. Ins'!$T$8,"")</f>
        <v/>
      </c>
      <c r="BN38" s="229" t="str">
        <f>IF('Contexto Estrat. Ins'!$T$12&lt;&gt;"",'Contexto Estrat. Ins'!$T$8,"")</f>
        <v/>
      </c>
      <c r="BO38" s="229" t="str">
        <f>IF('Contexto Estrat. Ins'!$T$13&lt;&gt;"",'Contexto Estrat. Ins'!$T$8,"")</f>
        <v/>
      </c>
      <c r="BP38" s="229" t="str">
        <f>IF('Contexto Estrat. Ins'!$T$14&lt;&gt;"",'Contexto Estrat. Ins'!$T$8,"")</f>
        <v/>
      </c>
      <c r="BQ38" s="229" t="str">
        <f>IF($D$28='Contexto Estrat. Ins'!$B$9,BK38,IF($D$28='Contexto Estrat. Ins'!$B$10,BL38,IF($D$28='Contexto Estrat. Ins'!$B$11,BM38,IF($D$28='Contexto Estrat. Ins'!$B$12,BN38,IF($D$28='Contexto Estrat. Ins'!$B$13,BO38,IF($D$28='Contexto Estrat. Ins'!$B$14,BP38,""))))))</f>
        <v/>
      </c>
      <c r="BR38" s="267"/>
      <c r="BS38" s="229" t="str">
        <f>IF('Contexto Estrat. Ins'!$T$39&lt;&gt;"",'Contexto Estrat. Ins'!$T$38,"")</f>
        <v/>
      </c>
      <c r="BT38" s="229" t="str">
        <f>IF('Contexto Estrat. Ins'!$T$40&lt;&gt;"",'Contexto Estrat. Ins'!$T$38,"")</f>
        <v/>
      </c>
      <c r="BU38" s="229" t="str">
        <f>IF('Contexto Estrat. Ins'!$T$41&lt;&gt;"",'Contexto Estrat. Ins'!$T$38,"")</f>
        <v/>
      </c>
      <c r="BV38" s="229" t="str">
        <f>IF('Contexto Estrat. Ins'!$T$42&lt;&gt;"",'Contexto Estrat. Ins'!$T$38,"")</f>
        <v/>
      </c>
      <c r="BW38" s="229" t="str">
        <f>IF('Contexto Estrat. Ins'!$T$43&lt;&gt;"",'Contexto Estrat. Ins'!$T$38,"")</f>
        <v/>
      </c>
      <c r="BX38" s="229" t="str">
        <f>IF('Contexto Estrat. Ins'!$T$44&lt;&gt;"",'Contexto Estrat. Ins'!$T$38,"")</f>
        <v/>
      </c>
      <c r="BY38" s="229" t="str">
        <f>IF($D$28='Contexto Estrat. Ins'!$B$39,BS38,IF($D$28='Contexto Estrat. Ins'!$B$40,BT38,IF($D$28='Contexto Estrat. Ins'!$B$41,BU38,IF($D$28='Contexto Estrat. Ins'!$B$42,BV38,IF($D$28='Contexto Estrat. Ins'!$B$43,BW38,IF($D$28='Contexto Estrat. Ins'!$B$44,BX38,""))))))</f>
        <v/>
      </c>
      <c r="BZ38" s="267"/>
      <c r="CA38" s="229" t="str">
        <f>IF('Contexto Estrat. Ins'!$T$19&lt;&gt;"",'Contexto Estrat. Ins'!$T$18,"")</f>
        <v/>
      </c>
      <c r="CB38" s="229" t="str">
        <f>IF('Contexto Estrat. Ins'!$T$20&lt;&gt;"",'Contexto Estrat. Ins'!$T$18,"")</f>
        <v/>
      </c>
      <c r="CC38" s="229" t="str">
        <f>IF('Contexto Estrat. Ins'!$T$21&lt;&gt;"",'Contexto Estrat. Ins'!$T$18,"")</f>
        <v/>
      </c>
      <c r="CD38" s="229" t="str">
        <f>IF('Contexto Estrat. Ins'!$T$22&lt;&gt;"",'Contexto Estrat. Ins'!$T$18,"")</f>
        <v/>
      </c>
      <c r="CE38" s="229" t="str">
        <f>IF('Contexto Estrat. Ins'!$T$23&lt;&gt;"",'Contexto Estrat. Ins'!$T$18,"")</f>
        <v/>
      </c>
      <c r="CF38" s="229" t="str">
        <f>IF('Contexto Estrat. Ins'!$T$24&lt;&gt;"",'Contexto Estrat. Ins'!$T$18,"")</f>
        <v/>
      </c>
      <c r="CG38" s="229" t="str">
        <f>IF($D$28='Contexto Estrat. Ins'!$B$19,CA38,IF($D$28='Contexto Estrat. Ins'!$B$20,CB38,IF($D$28='Contexto Estrat. Ins'!$B$21,CC38,IF($D$28='Contexto Estrat. Ins'!$B$22,CD38,IF($D$28='Contexto Estrat. Ins'!$B$23,CE38,IF($D$28='Contexto Estrat. Ins'!$B$24,CF38,""))))))</f>
        <v/>
      </c>
      <c r="CH38" s="267"/>
    </row>
    <row r="39" spans="1:86" s="222" customFormat="1" ht="15.6" customHeight="1">
      <c r="A39" s="225"/>
      <c r="B39" s="226"/>
      <c r="C39" s="226"/>
      <c r="D39" s="625"/>
      <c r="E39" s="625"/>
      <c r="F39" s="625"/>
      <c r="G39" s="625"/>
      <c r="H39" s="625"/>
      <c r="I39" s="625"/>
      <c r="J39" s="630"/>
      <c r="K39" s="631"/>
      <c r="L39" s="631"/>
      <c r="M39" s="631"/>
      <c r="N39" s="631"/>
      <c r="O39" s="631"/>
      <c r="P39" s="631"/>
      <c r="Q39" s="631"/>
      <c r="R39" s="631"/>
      <c r="S39" s="631"/>
      <c r="T39" s="631"/>
      <c r="U39" s="631"/>
      <c r="V39" s="631"/>
      <c r="W39" s="631"/>
      <c r="X39" s="631"/>
      <c r="Y39" s="631"/>
      <c r="Z39" s="631"/>
      <c r="AA39" s="631"/>
      <c r="AB39" s="632"/>
      <c r="AC39" s="226"/>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227"/>
      <c r="BK39" s="229" t="str">
        <f>IF('Contexto Estrat. Ins'!$U$9&lt;&gt;"",'Contexto Estrat. Ins'!$U$8,"")</f>
        <v/>
      </c>
      <c r="BL39" s="229" t="str">
        <f>IF('Contexto Estrat. Ins'!$U$10&lt;&gt;"",'Contexto Estrat. Ins'!$U$8,"")</f>
        <v/>
      </c>
      <c r="BM39" s="229" t="str">
        <f>IF('Contexto Estrat. Ins'!$U$11&lt;&gt;"",'Contexto Estrat. Ins'!$U$8,"")</f>
        <v/>
      </c>
      <c r="BN39" s="229" t="str">
        <f>IF('Contexto Estrat. Ins'!$U$12&lt;&gt;"",'Contexto Estrat. Ins'!$U$8,"")</f>
        <v/>
      </c>
      <c r="BO39" s="229" t="str">
        <f>IF('Contexto Estrat. Ins'!$U$13&lt;&gt;"",'Contexto Estrat. Ins'!$U$8,"")</f>
        <v/>
      </c>
      <c r="BP39" s="229" t="str">
        <f>IF('Contexto Estrat. Ins'!$U$14&lt;&gt;"",'Contexto Estrat. Ins'!$U$8,"")</f>
        <v/>
      </c>
      <c r="BQ39" s="229" t="str">
        <f>IF($D$28='Contexto Estrat. Ins'!$B$9,BK39,IF($D$28='Contexto Estrat. Ins'!$B$10,BL39,IF($D$28='Contexto Estrat. Ins'!$B$11,BM39,IF($D$28='Contexto Estrat. Ins'!$B$12,BN39,IF($D$28='Contexto Estrat. Ins'!$B$13,BO39,IF($D$28='Contexto Estrat. Ins'!$B$14,BP39,""))))))</f>
        <v/>
      </c>
      <c r="BR39" s="267"/>
      <c r="BS39" s="229" t="str">
        <f>IF('Contexto Estrat. Ins'!$U$39&lt;&gt;"",'Contexto Estrat. Ins'!$U$38,"")</f>
        <v/>
      </c>
      <c r="BT39" s="229" t="str">
        <f>IF('Contexto Estrat. Ins'!$U$40&lt;&gt;"",'Contexto Estrat. Ins'!$U$38,"")</f>
        <v/>
      </c>
      <c r="BU39" s="229" t="str">
        <f>IF('Contexto Estrat. Ins'!$U$41&lt;&gt;"",'Contexto Estrat. Ins'!$U$38,"")</f>
        <v/>
      </c>
      <c r="BV39" s="229" t="str">
        <f>IF('Contexto Estrat. Ins'!$U$42&lt;&gt;"",'Contexto Estrat. Ins'!$U$38,"")</f>
        <v/>
      </c>
      <c r="BW39" s="229" t="str">
        <f>IF('Contexto Estrat. Ins'!$U$43&lt;&gt;"",'Contexto Estrat. Ins'!$U$38,"")</f>
        <v/>
      </c>
      <c r="BX39" s="229" t="str">
        <f>IF('Contexto Estrat. Ins'!$U$44&lt;&gt;"",'Contexto Estrat. Ins'!$U$38,"")</f>
        <v/>
      </c>
      <c r="BY39" s="229" t="str">
        <f>IF($D$28='Contexto Estrat. Ins'!$B$39,BS39,IF($D$28='Contexto Estrat. Ins'!$B$40,BT39,IF($D$28='Contexto Estrat. Ins'!$B$41,BU39,IF($D$28='Contexto Estrat. Ins'!$B$42,BV39,IF($D$28='Contexto Estrat. Ins'!$B$43,BW39,IF($D$28='Contexto Estrat. Ins'!$B$44,BX39,""))))))</f>
        <v/>
      </c>
      <c r="BZ39" s="267"/>
      <c r="CA39" s="229" t="str">
        <f>IF('Contexto Estrat. Ins'!$U$19&lt;&gt;"",'Contexto Estrat. Ins'!$U$18,"")</f>
        <v/>
      </c>
      <c r="CB39" s="229" t="str">
        <f>IF('Contexto Estrat. Ins'!$U$20&lt;&gt;"",'Contexto Estrat. Ins'!$U$18,"")</f>
        <v/>
      </c>
      <c r="CC39" s="229" t="str">
        <f>IF('Contexto Estrat. Ins'!$U$21&lt;&gt;"",'Contexto Estrat. Ins'!$U$18,"")</f>
        <v/>
      </c>
      <c r="CD39" s="229" t="str">
        <f>IF('Contexto Estrat. Ins'!$U$22&lt;&gt;"",'Contexto Estrat. Ins'!$U$18,"")</f>
        <v/>
      </c>
      <c r="CE39" s="229" t="str">
        <f>IF('Contexto Estrat. Ins'!$U$23&lt;&gt;"",'Contexto Estrat. Ins'!$U$18,"")</f>
        <v/>
      </c>
      <c r="CF39" s="229" t="str">
        <f>IF('Contexto Estrat. Ins'!$U$24&lt;&gt;"",'Contexto Estrat. Ins'!$U$18,"")</f>
        <v/>
      </c>
      <c r="CG39" s="229" t="str">
        <f>IF($D$28='Contexto Estrat. Ins'!$B$19,CA39,IF($D$28='Contexto Estrat. Ins'!$B$20,CB39,IF($D$28='Contexto Estrat. Ins'!$B$21,CC39,IF($D$28='Contexto Estrat. Ins'!$B$22,CD39,IF($D$28='Contexto Estrat. Ins'!$B$23,CE39,IF($D$28='Contexto Estrat. Ins'!$B$24,CF39,""))))))</f>
        <v/>
      </c>
      <c r="CH39" s="267"/>
    </row>
    <row r="40" spans="1:86" s="222" customFormat="1" ht="15.6" customHeight="1">
      <c r="A40" s="225"/>
      <c r="B40" s="226"/>
      <c r="C40" s="226"/>
      <c r="D40" s="625"/>
      <c r="E40" s="625"/>
      <c r="F40" s="625"/>
      <c r="G40" s="625"/>
      <c r="H40" s="625"/>
      <c r="I40" s="625"/>
      <c r="J40" s="630"/>
      <c r="K40" s="631"/>
      <c r="L40" s="631"/>
      <c r="M40" s="631"/>
      <c r="N40" s="631"/>
      <c r="O40" s="631"/>
      <c r="P40" s="631"/>
      <c r="Q40" s="631"/>
      <c r="R40" s="631"/>
      <c r="S40" s="631"/>
      <c r="T40" s="631"/>
      <c r="U40" s="631"/>
      <c r="V40" s="631"/>
      <c r="W40" s="631"/>
      <c r="X40" s="631"/>
      <c r="Y40" s="631"/>
      <c r="Z40" s="631"/>
      <c r="AA40" s="631"/>
      <c r="AB40" s="632"/>
      <c r="AC40" s="226"/>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227"/>
      <c r="BK40" s="229" t="str">
        <f>IF('Contexto Estrat. Ins'!$V$9&lt;&gt;"",'Contexto Estrat. Ins'!$V$8,"")</f>
        <v/>
      </c>
      <c r="BL40" s="229" t="str">
        <f>IF('Contexto Estrat. Ins'!$V$10&lt;&gt;"",'Contexto Estrat. Ins'!$V$8,"")</f>
        <v/>
      </c>
      <c r="BM40" s="229" t="str">
        <f>IF('Contexto Estrat. Ins'!$V$11&lt;&gt;"",'Contexto Estrat. Ins'!$V$8,"")</f>
        <v/>
      </c>
      <c r="BN40" s="229" t="str">
        <f>IF('Contexto Estrat. Ins'!$V$12&lt;&gt;"",'Contexto Estrat. Ins'!$V$8,"")</f>
        <v/>
      </c>
      <c r="BO40" s="229" t="str">
        <f>IF('Contexto Estrat. Ins'!$V$13&lt;&gt;"",'Contexto Estrat. Ins'!$V$8,"")</f>
        <v/>
      </c>
      <c r="BP40" s="229" t="str">
        <f>IF('Contexto Estrat. Ins'!$V$14&lt;&gt;"",'Contexto Estrat. Ins'!$V$8,"")</f>
        <v/>
      </c>
      <c r="BQ40" s="229" t="str">
        <f>IF($D$28='Contexto Estrat. Ins'!$B$9,BK40,IF($D$28='Contexto Estrat. Ins'!$B$10,BL40,IF($D$28='Contexto Estrat. Ins'!$B$11,BM40,IF($D$28='Contexto Estrat. Ins'!$B$12,BN40,IF($D$28='Contexto Estrat. Ins'!$B$13,BO40,IF($D$28='Contexto Estrat. Ins'!$B$14,BP40,""))))))</f>
        <v/>
      </c>
      <c r="BR40" s="267"/>
      <c r="BS40" s="229" t="str">
        <f>IF('Contexto Estrat. Ins'!$V$39&lt;&gt;"",'Contexto Estrat. Ins'!$V$38,"")</f>
        <v/>
      </c>
      <c r="BT40" s="229" t="str">
        <f>IF('Contexto Estrat. Ins'!$V$40&lt;&gt;"",'Contexto Estrat. Ins'!$V$38,"")</f>
        <v/>
      </c>
      <c r="BU40" s="229" t="str">
        <f>IF('Contexto Estrat. Ins'!$V$41&lt;&gt;"",'Contexto Estrat. Ins'!$V$38,"")</f>
        <v/>
      </c>
      <c r="BV40" s="229" t="str">
        <f>IF('Contexto Estrat. Ins'!$V$42&lt;&gt;"",'Contexto Estrat. Ins'!$V$38,"")</f>
        <v/>
      </c>
      <c r="BW40" s="229" t="str">
        <f>IF('Contexto Estrat. Ins'!$V$43&lt;&gt;"",'Contexto Estrat. Ins'!$V$38,"")</f>
        <v/>
      </c>
      <c r="BX40" s="229" t="str">
        <f>IF('Contexto Estrat. Ins'!$V$44&lt;&gt;"",'Contexto Estrat. Ins'!$V$38,"")</f>
        <v/>
      </c>
      <c r="BY40" s="229" t="str">
        <f>IF($D$28='Contexto Estrat. Ins'!$B$39,BS40,IF($D$28='Contexto Estrat. Ins'!$B$40,BT40,IF($D$28='Contexto Estrat. Ins'!$B$41,BU40,IF($D$28='Contexto Estrat. Ins'!$B$42,BV40,IF($D$28='Contexto Estrat. Ins'!$B$43,BW40,IF($D$28='Contexto Estrat. Ins'!$B$44,BX40,""))))))</f>
        <v/>
      </c>
      <c r="BZ40" s="267"/>
      <c r="CA40" s="229" t="str">
        <f>IF('Contexto Estrat. Ins'!$V$19&lt;&gt;"",'Contexto Estrat. Ins'!$V$18,"")</f>
        <v/>
      </c>
      <c r="CB40" s="229" t="str">
        <f>IF('Contexto Estrat. Ins'!$V$20&lt;&gt;"",'Contexto Estrat. Ins'!$V$18,"")</f>
        <v/>
      </c>
      <c r="CC40" s="229" t="str">
        <f>IF('Contexto Estrat. Ins'!$V$21&lt;&gt;"",'Contexto Estrat. Ins'!$V$18,"")</f>
        <v/>
      </c>
      <c r="CD40" s="229" t="str">
        <f>IF('Contexto Estrat. Ins'!$V$22&lt;&gt;"",'Contexto Estrat. Ins'!$V$18,"")</f>
        <v/>
      </c>
      <c r="CE40" s="229" t="str">
        <f>IF('Contexto Estrat. Ins'!$V$23&lt;&gt;"",'Contexto Estrat. Ins'!$V$18,"")</f>
        <v/>
      </c>
      <c r="CF40" s="229" t="str">
        <f>IF('Contexto Estrat. Ins'!$V$24&lt;&gt;"",'Contexto Estrat. Ins'!$V$18,"")</f>
        <v/>
      </c>
      <c r="CG40" s="229" t="str">
        <f>IF($D$28='Contexto Estrat. Ins'!$B$19,CA40,IF($D$28='Contexto Estrat. Ins'!$B$20,CB40,IF($D$28='Contexto Estrat. Ins'!$B$21,CC40,IF($D$28='Contexto Estrat. Ins'!$B$22,CD40,IF($D$28='Contexto Estrat. Ins'!$B$23,CE40,IF($D$28='Contexto Estrat. Ins'!$B$24,CF40,""))))))</f>
        <v/>
      </c>
      <c r="CH40" s="267"/>
    </row>
    <row r="41" spans="1:86" s="222" customFormat="1" ht="15.6" customHeight="1">
      <c r="A41" s="225"/>
      <c r="B41" s="226"/>
      <c r="C41" s="226"/>
      <c r="D41" s="625"/>
      <c r="E41" s="625"/>
      <c r="F41" s="625"/>
      <c r="G41" s="625"/>
      <c r="H41" s="625"/>
      <c r="I41" s="625"/>
      <c r="J41" s="630"/>
      <c r="K41" s="631"/>
      <c r="L41" s="631"/>
      <c r="M41" s="631"/>
      <c r="N41" s="631"/>
      <c r="O41" s="631"/>
      <c r="P41" s="631"/>
      <c r="Q41" s="631"/>
      <c r="R41" s="631"/>
      <c r="S41" s="631"/>
      <c r="T41" s="631"/>
      <c r="U41" s="631"/>
      <c r="V41" s="631"/>
      <c r="W41" s="631"/>
      <c r="X41" s="631"/>
      <c r="Y41" s="631"/>
      <c r="Z41" s="631"/>
      <c r="AA41" s="631"/>
      <c r="AB41" s="632"/>
      <c r="AC41" s="226"/>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4"/>
      <c r="AZ41" s="624"/>
      <c r="BA41" s="624"/>
      <c r="BB41" s="624"/>
      <c r="BC41" s="624"/>
      <c r="BD41" s="624"/>
      <c r="BE41" s="624"/>
      <c r="BF41" s="624"/>
      <c r="BG41" s="227"/>
      <c r="BK41" s="267"/>
      <c r="BL41" s="267"/>
      <c r="BM41" s="267"/>
      <c r="BN41" s="267"/>
      <c r="BO41" s="267"/>
      <c r="BP41" s="267"/>
      <c r="BQ41" s="267"/>
      <c r="BR41" s="267"/>
      <c r="BS41" s="267"/>
      <c r="BT41" s="267"/>
      <c r="BU41" s="267"/>
      <c r="BV41" s="267"/>
      <c r="BW41" s="267"/>
      <c r="BX41" s="267"/>
      <c r="BY41" s="267"/>
      <c r="BZ41" s="267"/>
      <c r="CA41" s="267"/>
      <c r="CB41" s="267"/>
      <c r="CC41" s="267"/>
      <c r="CD41" s="267"/>
    </row>
    <row r="42" spans="1:86" s="222" customFormat="1" ht="15.6" customHeight="1">
      <c r="A42" s="225"/>
      <c r="B42" s="226"/>
      <c r="C42" s="226"/>
      <c r="D42" s="625"/>
      <c r="E42" s="625"/>
      <c r="F42" s="625"/>
      <c r="G42" s="625"/>
      <c r="H42" s="625"/>
      <c r="I42" s="625"/>
      <c r="J42" s="630"/>
      <c r="K42" s="631"/>
      <c r="L42" s="631"/>
      <c r="M42" s="631"/>
      <c r="N42" s="631"/>
      <c r="O42" s="631"/>
      <c r="P42" s="631"/>
      <c r="Q42" s="631"/>
      <c r="R42" s="631"/>
      <c r="S42" s="631"/>
      <c r="T42" s="631"/>
      <c r="U42" s="631"/>
      <c r="V42" s="631"/>
      <c r="W42" s="631"/>
      <c r="X42" s="631"/>
      <c r="Y42" s="631"/>
      <c r="Z42" s="631"/>
      <c r="AA42" s="631"/>
      <c r="AB42" s="632"/>
      <c r="AC42" s="226"/>
      <c r="AD42" s="624"/>
      <c r="AE42" s="624"/>
      <c r="AF42" s="624"/>
      <c r="AG42" s="624"/>
      <c r="AH42" s="624"/>
      <c r="AI42" s="624"/>
      <c r="AJ42" s="624"/>
      <c r="AK42" s="624"/>
      <c r="AL42" s="624"/>
      <c r="AM42" s="624"/>
      <c r="AN42" s="624"/>
      <c r="AO42" s="624"/>
      <c r="AP42" s="624"/>
      <c r="AQ42" s="624"/>
      <c r="AR42" s="624"/>
      <c r="AS42" s="624"/>
      <c r="AT42" s="624"/>
      <c r="AU42" s="624"/>
      <c r="AV42" s="624"/>
      <c r="AW42" s="624"/>
      <c r="AX42" s="624"/>
      <c r="AY42" s="624"/>
      <c r="AZ42" s="624"/>
      <c r="BA42" s="624"/>
      <c r="BB42" s="624"/>
      <c r="BC42" s="624"/>
      <c r="BD42" s="624"/>
      <c r="BE42" s="624"/>
      <c r="BF42" s="624"/>
      <c r="BG42" s="227"/>
      <c r="BK42" s="267"/>
      <c r="BL42" s="267"/>
      <c r="BM42" s="267"/>
      <c r="BN42" s="267"/>
      <c r="BO42" s="267"/>
      <c r="BP42" s="267"/>
      <c r="BQ42" s="267"/>
      <c r="BR42" s="267"/>
      <c r="BS42" s="267"/>
      <c r="BT42" s="267"/>
      <c r="BU42" s="267"/>
      <c r="BV42" s="267"/>
      <c r="BW42" s="267"/>
      <c r="BX42" s="267"/>
      <c r="BY42" s="267"/>
      <c r="BZ42" s="267"/>
      <c r="CA42" s="267"/>
      <c r="CB42" s="267"/>
      <c r="CC42" s="267"/>
      <c r="CD42" s="267"/>
    </row>
    <row r="43" spans="1:86" s="222" customFormat="1" ht="15.6" customHeight="1">
      <c r="A43" s="225"/>
      <c r="B43" s="226"/>
      <c r="C43" s="226"/>
      <c r="D43" s="625"/>
      <c r="E43" s="625"/>
      <c r="F43" s="625"/>
      <c r="G43" s="625"/>
      <c r="H43" s="625"/>
      <c r="I43" s="625"/>
      <c r="J43" s="627"/>
      <c r="K43" s="627"/>
      <c r="L43" s="627"/>
      <c r="M43" s="627"/>
      <c r="N43" s="627"/>
      <c r="O43" s="627"/>
      <c r="P43" s="627"/>
      <c r="Q43" s="627"/>
      <c r="R43" s="627"/>
      <c r="S43" s="627"/>
      <c r="T43" s="627"/>
      <c r="U43" s="627"/>
      <c r="V43" s="627"/>
      <c r="W43" s="627"/>
      <c r="X43" s="627"/>
      <c r="Y43" s="627"/>
      <c r="Z43" s="627"/>
      <c r="AA43" s="627"/>
      <c r="AB43" s="627"/>
      <c r="AC43" s="226"/>
      <c r="AD43" s="624"/>
      <c r="AE43" s="624"/>
      <c r="AF43" s="624"/>
      <c r="AG43" s="624"/>
      <c r="AH43" s="624"/>
      <c r="AI43" s="624"/>
      <c r="AJ43" s="624"/>
      <c r="AK43" s="624"/>
      <c r="AL43" s="624"/>
      <c r="AM43" s="624"/>
      <c r="AN43" s="624"/>
      <c r="AO43" s="624"/>
      <c r="AP43" s="624"/>
      <c r="AQ43" s="624"/>
      <c r="AR43" s="624"/>
      <c r="AS43" s="624"/>
      <c r="AT43" s="624"/>
      <c r="AU43" s="624"/>
      <c r="AV43" s="624"/>
      <c r="AW43" s="624"/>
      <c r="AX43" s="624"/>
      <c r="AY43" s="624"/>
      <c r="AZ43" s="624"/>
      <c r="BA43" s="624"/>
      <c r="BB43" s="624"/>
      <c r="BC43" s="624"/>
      <c r="BD43" s="624"/>
      <c r="BE43" s="624"/>
      <c r="BF43" s="624"/>
      <c r="BG43" s="227"/>
      <c r="BK43" s="267"/>
      <c r="BL43" s="267"/>
      <c r="BM43" s="267"/>
      <c r="BN43" s="267"/>
      <c r="BO43" s="267"/>
      <c r="BP43" s="267"/>
      <c r="BQ43" s="267"/>
      <c r="BR43" s="267"/>
      <c r="BS43" s="267"/>
      <c r="BT43" s="267"/>
      <c r="BU43" s="267"/>
      <c r="BV43" s="267"/>
      <c r="BW43" s="267"/>
      <c r="BX43" s="267"/>
      <c r="BY43" s="267"/>
      <c r="BZ43" s="267"/>
      <c r="CA43" s="267"/>
      <c r="CB43" s="267"/>
      <c r="CC43" s="267"/>
      <c r="CD43" s="267"/>
    </row>
    <row r="44" spans="1:86" s="222" customFormat="1" ht="15.6" customHeight="1">
      <c r="A44" s="225"/>
      <c r="B44" s="226"/>
      <c r="C44" s="226"/>
      <c r="D44" s="623"/>
      <c r="E44" s="623"/>
      <c r="F44" s="623"/>
      <c r="G44" s="623"/>
      <c r="H44" s="623"/>
      <c r="I44" s="623"/>
      <c r="J44" s="624"/>
      <c r="K44" s="624"/>
      <c r="L44" s="624"/>
      <c r="M44" s="624"/>
      <c r="N44" s="624"/>
      <c r="O44" s="624"/>
      <c r="P44" s="624"/>
      <c r="Q44" s="624"/>
      <c r="R44" s="624"/>
      <c r="S44" s="624"/>
      <c r="T44" s="624"/>
      <c r="U44" s="624"/>
      <c r="V44" s="624"/>
      <c r="W44" s="624"/>
      <c r="X44" s="624"/>
      <c r="Y44" s="624"/>
      <c r="Z44" s="624"/>
      <c r="AA44" s="624"/>
      <c r="AB44" s="624"/>
      <c r="AC44" s="226"/>
      <c r="AD44" s="624"/>
      <c r="AE44" s="624"/>
      <c r="AF44" s="624"/>
      <c r="AG44" s="624"/>
      <c r="AH44" s="624"/>
      <c r="AI44" s="624"/>
      <c r="AJ44" s="624"/>
      <c r="AK44" s="624"/>
      <c r="AL44" s="624"/>
      <c r="AM44" s="624"/>
      <c r="AN44" s="624"/>
      <c r="AO44" s="624"/>
      <c r="AP44" s="624"/>
      <c r="AQ44" s="624"/>
      <c r="AR44" s="624"/>
      <c r="AS44" s="624"/>
      <c r="AT44" s="624"/>
      <c r="AU44" s="624"/>
      <c r="AV44" s="624"/>
      <c r="AW44" s="624"/>
      <c r="AX44" s="624"/>
      <c r="AY44" s="624"/>
      <c r="AZ44" s="624"/>
      <c r="BA44" s="624"/>
      <c r="BB44" s="624"/>
      <c r="BC44" s="624"/>
      <c r="BD44" s="624"/>
      <c r="BE44" s="624"/>
      <c r="BF44" s="624"/>
      <c r="BG44" s="227"/>
    </row>
    <row r="45" spans="1:86" s="222" customFormat="1" ht="15.6" customHeight="1">
      <c r="A45" s="225"/>
      <c r="B45" s="226"/>
      <c r="C45" s="226"/>
      <c r="D45" s="623"/>
      <c r="E45" s="623"/>
      <c r="F45" s="623"/>
      <c r="G45" s="623"/>
      <c r="H45" s="623"/>
      <c r="I45" s="623"/>
      <c r="J45" s="624"/>
      <c r="K45" s="624"/>
      <c r="L45" s="624"/>
      <c r="M45" s="624"/>
      <c r="N45" s="624"/>
      <c r="O45" s="624"/>
      <c r="P45" s="624"/>
      <c r="Q45" s="624"/>
      <c r="R45" s="624"/>
      <c r="S45" s="624"/>
      <c r="T45" s="624"/>
      <c r="U45" s="624"/>
      <c r="V45" s="624"/>
      <c r="W45" s="624"/>
      <c r="X45" s="624"/>
      <c r="Y45" s="624"/>
      <c r="Z45" s="624"/>
      <c r="AA45" s="624"/>
      <c r="AB45" s="624"/>
      <c r="AC45" s="226"/>
      <c r="AD45" s="624"/>
      <c r="AE45" s="624"/>
      <c r="AF45" s="624"/>
      <c r="AG45" s="624"/>
      <c r="AH45" s="624"/>
      <c r="AI45" s="624"/>
      <c r="AJ45" s="624"/>
      <c r="AK45" s="624"/>
      <c r="AL45" s="624"/>
      <c r="AM45" s="624"/>
      <c r="AN45" s="624"/>
      <c r="AO45" s="624"/>
      <c r="AP45" s="624"/>
      <c r="AQ45" s="624"/>
      <c r="AR45" s="624"/>
      <c r="AS45" s="624"/>
      <c r="AT45" s="624"/>
      <c r="AU45" s="624"/>
      <c r="AV45" s="624"/>
      <c r="AW45" s="624"/>
      <c r="AX45" s="624"/>
      <c r="AY45" s="624"/>
      <c r="AZ45" s="624"/>
      <c r="BA45" s="624"/>
      <c r="BB45" s="624"/>
      <c r="BC45" s="624"/>
      <c r="BD45" s="624"/>
      <c r="BE45" s="624"/>
      <c r="BF45" s="624"/>
      <c r="BG45" s="227"/>
    </row>
    <row r="46" spans="1:86" s="222" customFormat="1" ht="15.6" customHeight="1">
      <c r="A46" s="225"/>
      <c r="B46" s="226"/>
      <c r="C46" s="226"/>
      <c r="D46" s="623"/>
      <c r="E46" s="623"/>
      <c r="F46" s="623"/>
      <c r="G46" s="623"/>
      <c r="H46" s="623"/>
      <c r="I46" s="623"/>
      <c r="J46" s="624"/>
      <c r="K46" s="624"/>
      <c r="L46" s="624"/>
      <c r="M46" s="624"/>
      <c r="N46" s="624"/>
      <c r="O46" s="624"/>
      <c r="P46" s="624"/>
      <c r="Q46" s="624"/>
      <c r="R46" s="624"/>
      <c r="S46" s="624"/>
      <c r="T46" s="624"/>
      <c r="U46" s="624"/>
      <c r="V46" s="624"/>
      <c r="W46" s="624"/>
      <c r="X46" s="624"/>
      <c r="Y46" s="624"/>
      <c r="Z46" s="624"/>
      <c r="AA46" s="624"/>
      <c r="AB46" s="624"/>
      <c r="AC46" s="226"/>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4"/>
      <c r="AZ46" s="624"/>
      <c r="BA46" s="624"/>
      <c r="BB46" s="624"/>
      <c r="BC46" s="624"/>
      <c r="BD46" s="624"/>
      <c r="BE46" s="624"/>
      <c r="BF46" s="624"/>
      <c r="BG46" s="227"/>
    </row>
    <row r="47" spans="1:86" s="222" customFormat="1" ht="15.6" customHeight="1">
      <c r="A47" s="225"/>
      <c r="B47" s="226"/>
      <c r="C47" s="226"/>
      <c r="D47" s="623"/>
      <c r="E47" s="623"/>
      <c r="F47" s="623"/>
      <c r="G47" s="623"/>
      <c r="H47" s="623"/>
      <c r="I47" s="623"/>
      <c r="J47" s="624"/>
      <c r="K47" s="624"/>
      <c r="L47" s="624"/>
      <c r="M47" s="624"/>
      <c r="N47" s="624"/>
      <c r="O47" s="624"/>
      <c r="P47" s="624"/>
      <c r="Q47" s="624"/>
      <c r="R47" s="624"/>
      <c r="S47" s="624"/>
      <c r="T47" s="624"/>
      <c r="U47" s="624"/>
      <c r="V47" s="624"/>
      <c r="W47" s="624"/>
      <c r="X47" s="624"/>
      <c r="Y47" s="624"/>
      <c r="Z47" s="624"/>
      <c r="AA47" s="624"/>
      <c r="AB47" s="624"/>
      <c r="AC47" s="226"/>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227"/>
    </row>
    <row r="48" spans="1:86" s="222" customFormat="1" ht="15.6" customHeight="1">
      <c r="A48" s="225"/>
      <c r="B48" s="226"/>
      <c r="C48" s="226"/>
      <c r="D48" s="628" t="s">
        <v>39</v>
      </c>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226"/>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227"/>
    </row>
    <row r="49" spans="1:73" s="222" customFormat="1" ht="15.6" customHeight="1">
      <c r="A49" s="225"/>
      <c r="B49" s="226"/>
      <c r="C49" s="226"/>
      <c r="D49" s="629" t="s">
        <v>34</v>
      </c>
      <c r="E49" s="629"/>
      <c r="F49" s="629"/>
      <c r="G49" s="629"/>
      <c r="H49" s="629"/>
      <c r="I49" s="629"/>
      <c r="J49" s="629" t="s">
        <v>48</v>
      </c>
      <c r="K49" s="629"/>
      <c r="L49" s="629"/>
      <c r="M49" s="629"/>
      <c r="N49" s="629"/>
      <c r="O49" s="629"/>
      <c r="P49" s="629"/>
      <c r="Q49" s="629"/>
      <c r="R49" s="629"/>
      <c r="S49" s="629"/>
      <c r="T49" s="629"/>
      <c r="U49" s="629"/>
      <c r="V49" s="629"/>
      <c r="W49" s="629"/>
      <c r="X49" s="629"/>
      <c r="Y49" s="629"/>
      <c r="Z49" s="629"/>
      <c r="AA49" s="629"/>
      <c r="AB49" s="629"/>
      <c r="AC49" s="226"/>
      <c r="AD49" s="624"/>
      <c r="AE49" s="624"/>
      <c r="AF49" s="624"/>
      <c r="AG49" s="624"/>
      <c r="AH49" s="624"/>
      <c r="AI49" s="624"/>
      <c r="AJ49" s="624"/>
      <c r="AK49" s="624"/>
      <c r="AL49" s="624"/>
      <c r="AM49" s="624"/>
      <c r="AN49" s="624"/>
      <c r="AO49" s="624"/>
      <c r="AP49" s="624"/>
      <c r="AQ49" s="624"/>
      <c r="AR49" s="624"/>
      <c r="AS49" s="624"/>
      <c r="AT49" s="624"/>
      <c r="AU49" s="624"/>
      <c r="AV49" s="624"/>
      <c r="AW49" s="624"/>
      <c r="AX49" s="624"/>
      <c r="AY49" s="624"/>
      <c r="AZ49" s="624"/>
      <c r="BA49" s="624"/>
      <c r="BB49" s="624"/>
      <c r="BC49" s="624"/>
      <c r="BD49" s="624"/>
      <c r="BE49" s="624"/>
      <c r="BF49" s="624"/>
      <c r="BG49" s="227"/>
    </row>
    <row r="50" spans="1:73" s="222" customFormat="1" ht="15.6" customHeight="1">
      <c r="A50" s="225"/>
      <c r="B50" s="226"/>
      <c r="C50" s="226"/>
      <c r="D50" s="625"/>
      <c r="E50" s="625"/>
      <c r="F50" s="625"/>
      <c r="G50" s="625"/>
      <c r="H50" s="625"/>
      <c r="I50" s="625"/>
      <c r="J50" s="627"/>
      <c r="K50" s="627"/>
      <c r="L50" s="627"/>
      <c r="M50" s="627"/>
      <c r="N50" s="627"/>
      <c r="O50" s="627"/>
      <c r="P50" s="627"/>
      <c r="Q50" s="627"/>
      <c r="R50" s="627"/>
      <c r="S50" s="627"/>
      <c r="T50" s="627"/>
      <c r="U50" s="627"/>
      <c r="V50" s="627"/>
      <c r="W50" s="627"/>
      <c r="X50" s="627"/>
      <c r="Y50" s="627"/>
      <c r="Z50" s="627"/>
      <c r="AA50" s="627"/>
      <c r="AB50" s="627"/>
      <c r="AC50" s="226"/>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624"/>
      <c r="BA50" s="624"/>
      <c r="BB50" s="624"/>
      <c r="BC50" s="624"/>
      <c r="BD50" s="624"/>
      <c r="BE50" s="624"/>
      <c r="BF50" s="624"/>
      <c r="BG50" s="227"/>
    </row>
    <row r="51" spans="1:73" s="222" customFormat="1" ht="15.6" customHeight="1">
      <c r="A51" s="225"/>
      <c r="B51" s="226"/>
      <c r="C51" s="226"/>
      <c r="D51" s="625"/>
      <c r="E51" s="625"/>
      <c r="F51" s="625"/>
      <c r="G51" s="625"/>
      <c r="H51" s="625"/>
      <c r="I51" s="625"/>
      <c r="J51" s="626"/>
      <c r="K51" s="627"/>
      <c r="L51" s="627"/>
      <c r="M51" s="627"/>
      <c r="N51" s="627"/>
      <c r="O51" s="627"/>
      <c r="P51" s="627"/>
      <c r="Q51" s="627"/>
      <c r="R51" s="627"/>
      <c r="S51" s="627"/>
      <c r="T51" s="627"/>
      <c r="U51" s="627"/>
      <c r="V51" s="627"/>
      <c r="W51" s="627"/>
      <c r="X51" s="627"/>
      <c r="Y51" s="627"/>
      <c r="Z51" s="627"/>
      <c r="AA51" s="627"/>
      <c r="AB51" s="627"/>
      <c r="AC51" s="226"/>
      <c r="AD51" s="624"/>
      <c r="AE51" s="624"/>
      <c r="AF51" s="624"/>
      <c r="AG51" s="624"/>
      <c r="AH51" s="624"/>
      <c r="AI51" s="624"/>
      <c r="AJ51" s="624"/>
      <c r="AK51" s="624"/>
      <c r="AL51" s="624"/>
      <c r="AM51" s="624"/>
      <c r="AN51" s="624"/>
      <c r="AO51" s="624"/>
      <c r="AP51" s="624"/>
      <c r="AQ51" s="624"/>
      <c r="AR51" s="624"/>
      <c r="AS51" s="624"/>
      <c r="AT51" s="624"/>
      <c r="AU51" s="624"/>
      <c r="AV51" s="624"/>
      <c r="AW51" s="624"/>
      <c r="AX51" s="624"/>
      <c r="AY51" s="624"/>
      <c r="AZ51" s="624"/>
      <c r="BA51" s="624"/>
      <c r="BB51" s="624"/>
      <c r="BC51" s="624"/>
      <c r="BD51" s="624"/>
      <c r="BE51" s="624"/>
      <c r="BF51" s="624"/>
      <c r="BG51" s="227"/>
    </row>
    <row r="52" spans="1:73" s="222" customFormat="1" ht="15.6" customHeight="1">
      <c r="A52" s="225"/>
      <c r="B52" s="226"/>
      <c r="C52" s="226"/>
      <c r="D52" s="623"/>
      <c r="E52" s="623"/>
      <c r="F52" s="623"/>
      <c r="G52" s="623"/>
      <c r="H52" s="623"/>
      <c r="I52" s="623"/>
      <c r="J52" s="624"/>
      <c r="K52" s="624"/>
      <c r="L52" s="624"/>
      <c r="M52" s="624"/>
      <c r="N52" s="624"/>
      <c r="O52" s="624"/>
      <c r="P52" s="624"/>
      <c r="Q52" s="624"/>
      <c r="R52" s="624"/>
      <c r="S52" s="624"/>
      <c r="T52" s="624"/>
      <c r="U52" s="624"/>
      <c r="V52" s="624"/>
      <c r="W52" s="624"/>
      <c r="X52" s="624"/>
      <c r="Y52" s="624"/>
      <c r="Z52" s="624"/>
      <c r="AA52" s="624"/>
      <c r="AB52" s="624"/>
      <c r="AC52" s="226"/>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227"/>
    </row>
    <row r="53" spans="1:73" s="222" customFormat="1" ht="15.6" customHeight="1">
      <c r="A53" s="225"/>
      <c r="B53" s="226"/>
      <c r="C53" s="226"/>
      <c r="D53" s="623"/>
      <c r="E53" s="623"/>
      <c r="F53" s="623"/>
      <c r="G53" s="623"/>
      <c r="H53" s="623"/>
      <c r="I53" s="623"/>
      <c r="J53" s="624"/>
      <c r="K53" s="624"/>
      <c r="L53" s="624"/>
      <c r="M53" s="624"/>
      <c r="N53" s="624"/>
      <c r="O53" s="624"/>
      <c r="P53" s="624"/>
      <c r="Q53" s="624"/>
      <c r="R53" s="624"/>
      <c r="S53" s="624"/>
      <c r="T53" s="624"/>
      <c r="U53" s="624"/>
      <c r="V53" s="624"/>
      <c r="W53" s="624"/>
      <c r="X53" s="624"/>
      <c r="Y53" s="624"/>
      <c r="Z53" s="624"/>
      <c r="AA53" s="624"/>
      <c r="AB53" s="624"/>
      <c r="AC53" s="226"/>
      <c r="AD53" s="624"/>
      <c r="AE53" s="624"/>
      <c r="AF53" s="624"/>
      <c r="AG53" s="624"/>
      <c r="AH53" s="624"/>
      <c r="AI53" s="624"/>
      <c r="AJ53" s="624"/>
      <c r="AK53" s="624"/>
      <c r="AL53" s="624"/>
      <c r="AM53" s="624"/>
      <c r="AN53" s="624"/>
      <c r="AO53" s="624"/>
      <c r="AP53" s="624"/>
      <c r="AQ53" s="624"/>
      <c r="AR53" s="624"/>
      <c r="AS53" s="624"/>
      <c r="AT53" s="624"/>
      <c r="AU53" s="624"/>
      <c r="AV53" s="624"/>
      <c r="AW53" s="624"/>
      <c r="AX53" s="624"/>
      <c r="AY53" s="624"/>
      <c r="AZ53" s="624"/>
      <c r="BA53" s="624"/>
      <c r="BB53" s="624"/>
      <c r="BC53" s="624"/>
      <c r="BD53" s="624"/>
      <c r="BE53" s="624"/>
      <c r="BF53" s="624"/>
      <c r="BG53" s="227"/>
    </row>
    <row r="54" spans="1:73" s="222" customFormat="1" ht="15" customHeight="1">
      <c r="A54" s="225"/>
      <c r="B54" s="226"/>
      <c r="C54" s="226"/>
      <c r="D54" s="623"/>
      <c r="E54" s="623"/>
      <c r="F54" s="623"/>
      <c r="G54" s="623"/>
      <c r="H54" s="623"/>
      <c r="I54" s="623"/>
      <c r="J54" s="624"/>
      <c r="K54" s="624"/>
      <c r="L54" s="624"/>
      <c r="M54" s="624"/>
      <c r="N54" s="624"/>
      <c r="O54" s="624"/>
      <c r="P54" s="624"/>
      <c r="Q54" s="624"/>
      <c r="R54" s="624"/>
      <c r="S54" s="624"/>
      <c r="T54" s="624"/>
      <c r="U54" s="624"/>
      <c r="V54" s="624"/>
      <c r="W54" s="624"/>
      <c r="X54" s="624"/>
      <c r="Y54" s="624"/>
      <c r="Z54" s="624"/>
      <c r="AA54" s="624"/>
      <c r="AB54" s="624"/>
      <c r="AC54" s="226"/>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4"/>
      <c r="AZ54" s="624"/>
      <c r="BA54" s="624"/>
      <c r="BB54" s="624"/>
      <c r="BC54" s="624"/>
      <c r="BD54" s="624"/>
      <c r="BE54" s="624"/>
      <c r="BF54" s="624"/>
      <c r="BG54" s="227"/>
    </row>
    <row r="55" spans="1:73" s="222" customFormat="1" ht="15" customHeight="1">
      <c r="A55" s="225"/>
      <c r="B55" s="226"/>
      <c r="C55" s="226"/>
      <c r="D55" s="623"/>
      <c r="E55" s="623"/>
      <c r="F55" s="623"/>
      <c r="G55" s="623"/>
      <c r="H55" s="623"/>
      <c r="I55" s="623"/>
      <c r="J55" s="624"/>
      <c r="K55" s="624"/>
      <c r="L55" s="624"/>
      <c r="M55" s="624"/>
      <c r="N55" s="624"/>
      <c r="O55" s="624"/>
      <c r="P55" s="624"/>
      <c r="Q55" s="624"/>
      <c r="R55" s="624"/>
      <c r="S55" s="624"/>
      <c r="T55" s="624"/>
      <c r="U55" s="624"/>
      <c r="V55" s="624"/>
      <c r="W55" s="624"/>
      <c r="X55" s="624"/>
      <c r="Y55" s="624"/>
      <c r="Z55" s="624"/>
      <c r="AA55" s="624"/>
      <c r="AB55" s="624"/>
      <c r="AC55" s="226"/>
      <c r="AD55" s="624"/>
      <c r="AE55" s="624"/>
      <c r="AF55" s="624"/>
      <c r="AG55" s="624"/>
      <c r="AH55" s="624"/>
      <c r="AI55" s="624"/>
      <c r="AJ55" s="624"/>
      <c r="AK55" s="624"/>
      <c r="AL55" s="624"/>
      <c r="AM55" s="624"/>
      <c r="AN55" s="624"/>
      <c r="AO55" s="624"/>
      <c r="AP55" s="624"/>
      <c r="AQ55" s="624"/>
      <c r="AR55" s="624"/>
      <c r="AS55" s="624"/>
      <c r="AT55" s="624"/>
      <c r="AU55" s="624"/>
      <c r="AV55" s="624"/>
      <c r="AW55" s="624"/>
      <c r="AX55" s="624"/>
      <c r="AY55" s="624"/>
      <c r="AZ55" s="624"/>
      <c r="BA55" s="624"/>
      <c r="BB55" s="624"/>
      <c r="BC55" s="624"/>
      <c r="BD55" s="624"/>
      <c r="BE55" s="624"/>
      <c r="BF55" s="624"/>
      <c r="BG55" s="227"/>
    </row>
    <row r="56" spans="1:73" s="222" customFormat="1" ht="15" customHeight="1">
      <c r="A56" s="225"/>
      <c r="B56" s="226"/>
      <c r="C56" s="226"/>
      <c r="D56" s="623"/>
      <c r="E56" s="623"/>
      <c r="F56" s="623"/>
      <c r="G56" s="623"/>
      <c r="H56" s="623"/>
      <c r="I56" s="623"/>
      <c r="J56" s="624"/>
      <c r="K56" s="624"/>
      <c r="L56" s="624"/>
      <c r="M56" s="624"/>
      <c r="N56" s="624"/>
      <c r="O56" s="624"/>
      <c r="P56" s="624"/>
      <c r="Q56" s="624"/>
      <c r="R56" s="624"/>
      <c r="S56" s="624"/>
      <c r="T56" s="624"/>
      <c r="U56" s="624"/>
      <c r="V56" s="624"/>
      <c r="W56" s="624"/>
      <c r="X56" s="624"/>
      <c r="Y56" s="624"/>
      <c r="Z56" s="624"/>
      <c r="AA56" s="624"/>
      <c r="AB56" s="624"/>
      <c r="AC56" s="226"/>
      <c r="AD56" s="624"/>
      <c r="AE56" s="624"/>
      <c r="AF56" s="624"/>
      <c r="AG56" s="624"/>
      <c r="AH56" s="624"/>
      <c r="AI56" s="624"/>
      <c r="AJ56" s="624"/>
      <c r="AK56" s="624"/>
      <c r="AL56" s="624"/>
      <c r="AM56" s="624"/>
      <c r="AN56" s="624"/>
      <c r="AO56" s="624"/>
      <c r="AP56" s="624"/>
      <c r="AQ56" s="624"/>
      <c r="AR56" s="624"/>
      <c r="AS56" s="624"/>
      <c r="AT56" s="624"/>
      <c r="AU56" s="624"/>
      <c r="AV56" s="624"/>
      <c r="AW56" s="624"/>
      <c r="AX56" s="624"/>
      <c r="AY56" s="624"/>
      <c r="AZ56" s="624"/>
      <c r="BA56" s="624"/>
      <c r="BB56" s="624"/>
      <c r="BC56" s="624"/>
      <c r="BD56" s="624"/>
      <c r="BE56" s="624"/>
      <c r="BF56" s="624"/>
      <c r="BG56" s="227"/>
    </row>
    <row r="57" spans="1:73" s="222" customFormat="1" ht="15" customHeight="1">
      <c r="A57" s="225"/>
      <c r="B57" s="226"/>
      <c r="C57" s="226"/>
      <c r="D57" s="623"/>
      <c r="E57" s="623"/>
      <c r="F57" s="623"/>
      <c r="G57" s="623"/>
      <c r="H57" s="623"/>
      <c r="I57" s="623"/>
      <c r="J57" s="624"/>
      <c r="K57" s="624"/>
      <c r="L57" s="624"/>
      <c r="M57" s="624"/>
      <c r="N57" s="624"/>
      <c r="O57" s="624"/>
      <c r="P57" s="624"/>
      <c r="Q57" s="624"/>
      <c r="R57" s="624"/>
      <c r="S57" s="624"/>
      <c r="T57" s="624"/>
      <c r="U57" s="624"/>
      <c r="V57" s="624"/>
      <c r="W57" s="624"/>
      <c r="X57" s="624"/>
      <c r="Y57" s="624"/>
      <c r="Z57" s="624"/>
      <c r="AA57" s="624"/>
      <c r="AB57" s="624"/>
      <c r="AC57" s="226"/>
      <c r="AD57" s="624"/>
      <c r="AE57" s="624"/>
      <c r="AF57" s="624"/>
      <c r="AG57" s="624"/>
      <c r="AH57" s="624"/>
      <c r="AI57" s="624"/>
      <c r="AJ57" s="624"/>
      <c r="AK57" s="624"/>
      <c r="AL57" s="624"/>
      <c r="AM57" s="624"/>
      <c r="AN57" s="624"/>
      <c r="AO57" s="624"/>
      <c r="AP57" s="624"/>
      <c r="AQ57" s="624"/>
      <c r="AR57" s="624"/>
      <c r="AS57" s="624"/>
      <c r="AT57" s="624"/>
      <c r="AU57" s="624"/>
      <c r="AV57" s="624"/>
      <c r="AW57" s="624"/>
      <c r="AX57" s="624"/>
      <c r="AY57" s="624"/>
      <c r="AZ57" s="624"/>
      <c r="BA57" s="624"/>
      <c r="BB57" s="624"/>
      <c r="BC57" s="624"/>
      <c r="BD57" s="624"/>
      <c r="BE57" s="624"/>
      <c r="BF57" s="624"/>
      <c r="BG57" s="227"/>
    </row>
    <row r="58" spans="1:73" s="222" customFormat="1">
      <c r="A58" s="225"/>
      <c r="B58" s="226"/>
      <c r="C58" s="226"/>
      <c r="D58" s="623"/>
      <c r="E58" s="623"/>
      <c r="F58" s="623"/>
      <c r="G58" s="623"/>
      <c r="H58" s="623"/>
      <c r="I58" s="623"/>
      <c r="J58" s="624"/>
      <c r="K58" s="624"/>
      <c r="L58" s="624"/>
      <c r="M58" s="624"/>
      <c r="N58" s="624"/>
      <c r="O58" s="624"/>
      <c r="P58" s="624"/>
      <c r="Q58" s="624"/>
      <c r="R58" s="624"/>
      <c r="S58" s="624"/>
      <c r="T58" s="624"/>
      <c r="U58" s="624"/>
      <c r="V58" s="624"/>
      <c r="W58" s="624"/>
      <c r="X58" s="624"/>
      <c r="Y58" s="624"/>
      <c r="Z58" s="624"/>
      <c r="AA58" s="624"/>
      <c r="AB58" s="624"/>
      <c r="AC58" s="226"/>
      <c r="AD58" s="624"/>
      <c r="AE58" s="624"/>
      <c r="AF58" s="624"/>
      <c r="AG58" s="624"/>
      <c r="AH58" s="624"/>
      <c r="AI58" s="624"/>
      <c r="AJ58" s="624"/>
      <c r="AK58" s="624"/>
      <c r="AL58" s="624"/>
      <c r="AM58" s="624"/>
      <c r="AN58" s="624"/>
      <c r="AO58" s="624"/>
      <c r="AP58" s="624"/>
      <c r="AQ58" s="624"/>
      <c r="AR58" s="624"/>
      <c r="AS58" s="624"/>
      <c r="AT58" s="624"/>
      <c r="AU58" s="624"/>
      <c r="AV58" s="624"/>
      <c r="AW58" s="624"/>
      <c r="AX58" s="624"/>
      <c r="AY58" s="624"/>
      <c r="AZ58" s="624"/>
      <c r="BA58" s="624"/>
      <c r="BB58" s="624"/>
      <c r="BC58" s="624"/>
      <c r="BD58" s="624"/>
      <c r="BE58" s="624"/>
      <c r="BF58" s="624"/>
      <c r="BG58" s="227"/>
      <c r="BL58" s="243"/>
      <c r="BM58" s="243"/>
      <c r="BN58" s="243"/>
      <c r="BO58" s="243"/>
    </row>
    <row r="59" spans="1:73" s="222" customFormat="1" ht="15" customHeight="1">
      <c r="A59" s="225"/>
      <c r="B59" s="226"/>
      <c r="C59" s="226"/>
      <c r="D59" s="623"/>
      <c r="E59" s="623"/>
      <c r="F59" s="623"/>
      <c r="G59" s="623"/>
      <c r="H59" s="623"/>
      <c r="I59" s="623"/>
      <c r="J59" s="624"/>
      <c r="K59" s="624"/>
      <c r="L59" s="624"/>
      <c r="M59" s="624"/>
      <c r="N59" s="624"/>
      <c r="O59" s="624"/>
      <c r="P59" s="624"/>
      <c r="Q59" s="624"/>
      <c r="R59" s="624"/>
      <c r="S59" s="624"/>
      <c r="T59" s="624"/>
      <c r="U59" s="624"/>
      <c r="V59" s="624"/>
      <c r="W59" s="624"/>
      <c r="X59" s="624"/>
      <c r="Y59" s="624"/>
      <c r="Z59" s="624"/>
      <c r="AA59" s="624"/>
      <c r="AB59" s="624"/>
      <c r="AC59" s="226"/>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624"/>
      <c r="BB59" s="624"/>
      <c r="BC59" s="624"/>
      <c r="BD59" s="624"/>
      <c r="BE59" s="624"/>
      <c r="BF59" s="624"/>
      <c r="BG59" s="227"/>
      <c r="BK59" s="612" t="s">
        <v>121</v>
      </c>
      <c r="BL59" s="612"/>
      <c r="BM59" s="612"/>
      <c r="BN59" s="243"/>
      <c r="BO59" s="243"/>
    </row>
    <row r="60" spans="1:73" s="222" customFormat="1" ht="30" customHeight="1" thickBot="1">
      <c r="A60" s="254"/>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7"/>
      <c r="BK60" s="612"/>
      <c r="BL60" s="612"/>
      <c r="BM60" s="612"/>
      <c r="BN60" s="243"/>
      <c r="BO60" s="258"/>
      <c r="BP60" s="612" t="s">
        <v>82</v>
      </c>
      <c r="BQ60" s="612" t="s">
        <v>83</v>
      </c>
      <c r="BR60" s="258"/>
      <c r="BS60" s="258" t="s">
        <v>88</v>
      </c>
    </row>
    <row r="61" spans="1:73" s="222" customFormat="1" ht="32.25" customHeight="1" thickBot="1">
      <c r="A61" s="546" t="str">
        <f>IF(AK12=Datos!$A$6,"ANÁLISIS DE LA OPORTUNIDAD","ANÁLISIS DEL RIESGO")</f>
        <v>ANÁLISIS DEL RIESGO</v>
      </c>
      <c r="B61" s="547"/>
      <c r="C61" s="547"/>
      <c r="D61" s="547"/>
      <c r="E61" s="547"/>
      <c r="F61" s="547"/>
      <c r="G61" s="547"/>
      <c r="H61" s="547"/>
      <c r="I61" s="547"/>
      <c r="J61" s="548"/>
      <c r="K61" s="230"/>
      <c r="L61" s="230"/>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4"/>
      <c r="BK61" s="258" t="s">
        <v>72</v>
      </c>
      <c r="BL61" s="259" t="e">
        <f>BS76</f>
        <v>#REF!</v>
      </c>
      <c r="BM61" s="259" t="e">
        <f>IF(AND(I65="",I66=""),"",INDEX($R$69:$R$73,$BL$61,1))</f>
        <v>#REF!</v>
      </c>
      <c r="BO61" s="258"/>
      <c r="BP61" s="613"/>
      <c r="BQ61" s="613"/>
      <c r="BR61" s="258"/>
      <c r="BS61" s="258" t="s">
        <v>72</v>
      </c>
      <c r="BT61" s="259" t="e">
        <f>IF($AK$12&lt;&gt;"",BL61,"")</f>
        <v>#REF!</v>
      </c>
      <c r="BU61" s="259" t="e">
        <f>IF($AK$12&lt;&gt;"",$BM$61,"")</f>
        <v>#REF!</v>
      </c>
    </row>
    <row r="62" spans="1:73" s="222" customFormat="1" ht="14.45" customHeight="1">
      <c r="A62" s="225"/>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530" t="s">
        <v>50</v>
      </c>
      <c r="AA62" s="530"/>
      <c r="AB62" s="530"/>
      <c r="AC62" s="530"/>
      <c r="AD62" s="530"/>
      <c r="AE62" s="530"/>
      <c r="AF62" s="530"/>
      <c r="AG62" s="530"/>
      <c r="AH62" s="530"/>
      <c r="AI62" s="530"/>
      <c r="AJ62" s="530"/>
      <c r="AK62" s="530"/>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7"/>
      <c r="BK62" s="258" t="s">
        <v>71</v>
      </c>
      <c r="BL62" s="259" t="e">
        <f>H81</f>
        <v>#REF!</v>
      </c>
      <c r="BM62" s="259" t="e">
        <f>INDEX($R$76:$R$80,$BL$62,1)</f>
        <v>#REF!</v>
      </c>
      <c r="BO62" s="258" t="s">
        <v>81</v>
      </c>
      <c r="BP62" s="259" t="e">
        <f>BL62-1</f>
        <v>#REF!</v>
      </c>
      <c r="BQ62" s="259" t="e">
        <f>BM62</f>
        <v>#REF!</v>
      </c>
      <c r="BR62" s="258"/>
      <c r="BS62" s="258" t="s">
        <v>71</v>
      </c>
      <c r="BT62" s="259" t="e">
        <f>IF($AK$12="","",IF($AK$12=1,$BP$62,$BL$62))</f>
        <v>#REF!</v>
      </c>
      <c r="BU62" s="259" t="e">
        <f>IF($AK$12="","",IF($AK$12=1,$BQ$62,$BM$62))</f>
        <v>#REF!</v>
      </c>
    </row>
    <row r="63" spans="1:73" s="222" customFormat="1" ht="14.45" customHeight="1">
      <c r="A63" s="225"/>
      <c r="B63" s="226"/>
      <c r="C63" s="226"/>
      <c r="D63" s="532" t="s">
        <v>51</v>
      </c>
      <c r="E63" s="532"/>
      <c r="F63" s="532"/>
      <c r="G63" s="532"/>
      <c r="H63" s="226"/>
      <c r="I63" s="226"/>
      <c r="J63" s="226"/>
      <c r="K63" s="226"/>
      <c r="L63" s="226"/>
      <c r="M63" s="226"/>
      <c r="N63" s="226"/>
      <c r="O63" s="226"/>
      <c r="P63" s="226"/>
      <c r="Q63" s="226"/>
      <c r="R63" s="226"/>
      <c r="S63" s="226"/>
      <c r="T63" s="226"/>
      <c r="U63" s="226"/>
      <c r="V63" s="226"/>
      <c r="W63" s="226"/>
      <c r="X63" s="226"/>
      <c r="Y63" s="226"/>
      <c r="Z63" s="231"/>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7"/>
    </row>
    <row r="64" spans="1:73" s="222" customFormat="1" ht="14.45" customHeight="1">
      <c r="A64" s="225"/>
      <c r="B64" s="226"/>
      <c r="C64" s="226"/>
      <c r="D64" s="226"/>
      <c r="E64" s="532" t="str">
        <f>IF(AK12=Datos!$A$6,"Seleccione la factibilidad o frecuencia de presencia de la oportunidad","Seleccione la factibilidad o frecuencia de presencia del riesgo")</f>
        <v>Seleccione la factibilidad o frecuencia de presencia del riesgo</v>
      </c>
      <c r="F64" s="532"/>
      <c r="G64" s="532"/>
      <c r="H64" s="532"/>
      <c r="I64" s="532"/>
      <c r="J64" s="532"/>
      <c r="K64" s="532"/>
      <c r="L64" s="532"/>
      <c r="M64" s="532"/>
      <c r="N64" s="532"/>
      <c r="O64" s="532"/>
      <c r="P64" s="532"/>
      <c r="Q64" s="532"/>
      <c r="R64" s="532"/>
      <c r="S64" s="532"/>
      <c r="T64" s="532"/>
      <c r="U64" s="532"/>
      <c r="V64" s="532"/>
      <c r="W64" s="532"/>
      <c r="X64" s="532"/>
      <c r="Y64" s="532"/>
      <c r="Z64" s="532"/>
      <c r="AA64" s="226"/>
      <c r="AB64" s="538" t="str">
        <f>IF(AK12=Datos!$A$6,"Escala de impacto-beneficio resultante","Escala de impacto resultante")</f>
        <v>Escala de impacto resultante</v>
      </c>
      <c r="AC64" s="529"/>
      <c r="AD64" s="529"/>
      <c r="AE64" s="529"/>
      <c r="AF64" s="529"/>
      <c r="AG64" s="529"/>
      <c r="AH64" s="529"/>
      <c r="AI64" s="529"/>
      <c r="AJ64" s="529"/>
      <c r="AK64" s="539"/>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7"/>
      <c r="BK64" s="259"/>
      <c r="BL64" s="259" t="str">
        <f>IF($AK$12=1,Datos!$P$2,IF(OR($AK$12=2,$AK$12=3,$AK$12=4,$AK$12=5,$AK$12=6,$AK$12=7),Datos!$Q$2,IF($AK$12=8,Datos!$R$2,"")))</f>
        <v/>
      </c>
      <c r="BM64" s="259" t="str">
        <f>IF($AK$12=1,Datos!$P$3,IF(OR($AK$12=2,$AK$12=3,$AK$12=4,$AK$12=5,$AK$12=6,$AK$12=7),Datos!$Q$3,IF($AK$12=8,Datos!$R$3,"")))</f>
        <v/>
      </c>
      <c r="BN64" s="259" t="str">
        <f>IF($AK$12=1,Datos!$P$4,IF(OR($AK$12=2,$AK$12=3,$AK$12=4,$AK$12=5,$AK$12=6,$AK$12=7),Datos!$Q$4,IF($AK$12=8,Datos!$R$4,"")))</f>
        <v>Moderado (1)</v>
      </c>
      <c r="BO64" s="259" t="str">
        <f>IF($AK$12=1,Datos!$P$5,IF(OR($AK$12=2,$AK$12=3,$AK$12=4,$AK$12=5,$AK$12=6,$AK$12=7),Datos!$Q$5,IF($AK$12=8,Datos!$R$5,"")))</f>
        <v>Mayor (2)</v>
      </c>
      <c r="BP64" s="259" t="str">
        <f>IF($AK$12=1,Datos!$P$6,IF(OR($AK$12=2,$AK$12=3,$AK$12=4,$AK$12=5,$AK$12=6,$AK$12=7),Datos!$Q$6,IF($AK$12=8,Datos!$R$6,"")))</f>
        <v>Catastrófico (3)</v>
      </c>
    </row>
    <row r="65" spans="1:75" s="222" customFormat="1" ht="14.45" customHeight="1">
      <c r="A65" s="225"/>
      <c r="B65" s="226"/>
      <c r="C65" s="226"/>
      <c r="D65" s="226"/>
      <c r="E65" s="617" t="s">
        <v>100</v>
      </c>
      <c r="F65" s="617"/>
      <c r="G65" s="617"/>
      <c r="H65" s="617"/>
      <c r="I65" s="682" t="e">
        <f>IF(#REF!="","",#REF!)</f>
        <v>#REF!</v>
      </c>
      <c r="J65" s="683"/>
      <c r="K65" s="683"/>
      <c r="L65" s="683"/>
      <c r="M65" s="683"/>
      <c r="N65" s="683"/>
      <c r="O65" s="683"/>
      <c r="P65" s="683"/>
      <c r="Q65" s="683"/>
      <c r="R65" s="683"/>
      <c r="S65" s="683"/>
      <c r="T65" s="683"/>
      <c r="U65" s="683"/>
      <c r="V65" s="683"/>
      <c r="W65" s="241"/>
      <c r="X65" s="226"/>
      <c r="Y65" s="226"/>
      <c r="Z65" s="226"/>
      <c r="AA65" s="226"/>
      <c r="AB65" s="537" t="str">
        <f>IF($AK$12=1,"",IF($AK$12=5,5,1))</f>
        <v/>
      </c>
      <c r="AC65" s="537"/>
      <c r="AD65" s="537" t="str">
        <f>IF($AK$12=1,"",IF($AK$12=5,4,2))</f>
        <v/>
      </c>
      <c r="AE65" s="537"/>
      <c r="AF65" s="537">
        <f>IF($AK$12=1,1,IF($AK$12=5,3,3))</f>
        <v>1</v>
      </c>
      <c r="AG65" s="537"/>
      <c r="AH65" s="537">
        <f>IF($AK$12=1,2,IF($AK$12=5,2,4))</f>
        <v>2</v>
      </c>
      <c r="AI65" s="537"/>
      <c r="AJ65" s="537">
        <f>IF($AK$12=1,3,IF($AK$12=5,1,5))</f>
        <v>3</v>
      </c>
      <c r="AK65" s="537"/>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7"/>
      <c r="BK65" s="259" t="str">
        <f>IF(OR($AK$12=1,$AK$12=2,$AK$12=3,$AK$12=4,$AK$12=5,$AK$12=6,$AK$12=7),Datos!O2,IF($AK$12=8,Datos!O6,""))</f>
        <v>Rara vez (1)</v>
      </c>
      <c r="BL65" s="259" t="str">
        <f>IF($AK$12=Datos!A2,"",IF($AK$12=Datos!A6,Datos!T5,Datos!$S$5))</f>
        <v/>
      </c>
      <c r="BM65" s="259" t="str">
        <f>IF($AK$12=Datos!A2,"",IF($AK$12=Datos!A6,Datos!T5,Datos!$S$5))</f>
        <v/>
      </c>
      <c r="BN65" s="259" t="str">
        <f>IF($AK$12=Datos!A6,Datos!T4,Datos!S4)</f>
        <v>Moderada</v>
      </c>
      <c r="BO65" s="259" t="str">
        <f>IF($AK$12=Datos!A6,Datos!T3,Datos!S3)</f>
        <v>Alta</v>
      </c>
      <c r="BP65" s="259" t="str">
        <f>IF($AK$12=Datos!A6,Datos!T2,Datos!S2)</f>
        <v>Extrema</v>
      </c>
    </row>
    <row r="66" spans="1:75" s="222" customFormat="1" ht="27" customHeight="1">
      <c r="A66" s="225"/>
      <c r="B66" s="226"/>
      <c r="C66" s="226"/>
      <c r="D66" s="226"/>
      <c r="E66" s="617" t="s">
        <v>98</v>
      </c>
      <c r="F66" s="617"/>
      <c r="G66" s="617"/>
      <c r="H66" s="617"/>
      <c r="I66" s="682" t="e">
        <f>IF(#REF!="","",#REF!)</f>
        <v>#REF!</v>
      </c>
      <c r="J66" s="683"/>
      <c r="K66" s="683"/>
      <c r="L66" s="683"/>
      <c r="M66" s="683"/>
      <c r="N66" s="683"/>
      <c r="O66" s="683"/>
      <c r="P66" s="683"/>
      <c r="Q66" s="683"/>
      <c r="R66" s="683"/>
      <c r="S66" s="683"/>
      <c r="T66" s="683"/>
      <c r="U66" s="683"/>
      <c r="V66" s="683"/>
      <c r="W66" s="241"/>
      <c r="X66" s="226"/>
      <c r="Y66" s="226"/>
      <c r="Z66" s="526" t="s">
        <v>49</v>
      </c>
      <c r="AA66" s="603">
        <f>IF($AK$12=5,5,1)</f>
        <v>1</v>
      </c>
      <c r="AB66" s="520" t="str">
        <f>IF(ISERROR(BL71=TRUE),"",IF(BL71="","",BL71))</f>
        <v/>
      </c>
      <c r="AC66" s="521"/>
      <c r="AD66" s="520" t="str">
        <f>IF(ISERROR(BM71=TRUE),"",IF(BM71="","",BM71))</f>
        <v/>
      </c>
      <c r="AE66" s="521"/>
      <c r="AF66" s="513" t="str">
        <f>IF(ISERROR(BN71=TRUE),"",IF(BN71="","",BN71))</f>
        <v/>
      </c>
      <c r="AG66" s="514"/>
      <c r="AH66" s="503" t="str">
        <f>IF(ISERROR(BO71=TRUE),"",IF(BO71="","",BO71))</f>
        <v/>
      </c>
      <c r="AI66" s="504"/>
      <c r="AJ66" s="507" t="str">
        <f>IF(ISERROR(BP71=TRUE),"",IF(BP71="","",BP71))</f>
        <v/>
      </c>
      <c r="AK66" s="508"/>
      <c r="AL66" s="226"/>
      <c r="AM66" s="226"/>
      <c r="AN66" s="226"/>
      <c r="AO66" s="226"/>
      <c r="AP66" s="435" t="str">
        <f>IF(AK12=Datos!$A$6,"Zona de ubicación de la oportunidad","Zona de ubicación del riesgo")</f>
        <v>Zona de ubicación del riesgo</v>
      </c>
      <c r="AQ66" s="435"/>
      <c r="AR66" s="435"/>
      <c r="AS66" s="435"/>
      <c r="AT66" s="435"/>
      <c r="AU66" s="435"/>
      <c r="AV66" s="435"/>
      <c r="AW66" s="435"/>
      <c r="AX66" s="435"/>
      <c r="AY66" s="435"/>
      <c r="AZ66" s="435"/>
      <c r="BA66" s="435"/>
      <c r="BB66" s="435"/>
      <c r="BC66" s="435"/>
      <c r="BD66" s="435"/>
      <c r="BE66" s="435"/>
      <c r="BF66" s="435"/>
      <c r="BG66" s="227"/>
      <c r="BK66" s="259" t="str">
        <f>IF(OR($AK$12=1,$AK$12=2,$AK$12=3,$AK$12=4,$AK$12=5,$AK$12=6,$AK$12=7),Datos!O3,IF($AK$12=8,Datos!O5,""))</f>
        <v>Improbable (2)</v>
      </c>
      <c r="BL66" s="259" t="str">
        <f>IF($AK$12=Datos!A2,"",IF($AK$12=Datos!A6,Datos!T5,Datos!$S$5))</f>
        <v/>
      </c>
      <c r="BM66" s="259" t="str">
        <f>IF($AK$12=Datos!A2,"",IF($AK$12=Datos!A6,Datos!T5,Datos!$S$5))</f>
        <v/>
      </c>
      <c r="BN66" s="259" t="str">
        <f>IF($AK$12=Datos!A6,Datos!T4,Datos!S4)</f>
        <v>Moderada</v>
      </c>
      <c r="BO66" s="259" t="str">
        <f>IF($AK$12=Datos!A6,Datos!T3,Datos!S3)</f>
        <v>Alta</v>
      </c>
      <c r="BP66" s="259" t="str">
        <f>IF($AK$12=Datos!A6,Datos!T2,Datos!S2)</f>
        <v>Extrema</v>
      </c>
      <c r="BQ66" s="258">
        <v>1</v>
      </c>
    </row>
    <row r="67" spans="1:75" s="222" customFormat="1" ht="27" customHeight="1">
      <c r="A67" s="2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527"/>
      <c r="AA67" s="603"/>
      <c r="AB67" s="522"/>
      <c r="AC67" s="523"/>
      <c r="AD67" s="522"/>
      <c r="AE67" s="523"/>
      <c r="AF67" s="515"/>
      <c r="AG67" s="516"/>
      <c r="AH67" s="505"/>
      <c r="AI67" s="506"/>
      <c r="AJ67" s="509"/>
      <c r="AK67" s="510"/>
      <c r="AL67" s="226"/>
      <c r="AM67" s="226"/>
      <c r="AN67" s="226"/>
      <c r="AO67" s="226"/>
      <c r="AP67" s="524" t="e">
        <f>IF(OR(J71="",J78=""),"",INDEX($BK$64:$BP$69,MATCH($BM$61,$BK$64:$BK$69,0),MATCH($BM$62,$BK$64:$BP$64,0)))</f>
        <v>#REF!</v>
      </c>
      <c r="AQ67" s="524"/>
      <c r="AR67" s="524"/>
      <c r="AS67" s="524"/>
      <c r="AT67" s="524"/>
      <c r="AU67" s="524"/>
      <c r="AV67" s="524"/>
      <c r="AW67" s="524"/>
      <c r="AX67" s="524"/>
      <c r="AY67" s="524"/>
      <c r="AZ67" s="524"/>
      <c r="BA67" s="524"/>
      <c r="BB67" s="524"/>
      <c r="BC67" s="524"/>
      <c r="BD67" s="524"/>
      <c r="BE67" s="524"/>
      <c r="BF67" s="524"/>
      <c r="BG67" s="227"/>
      <c r="BK67" s="259" t="str">
        <f>IF(OR($AK$12=1,$AK$12=2,$AK$12=3,$AK$12=4,$AK$12=5,$AK$12=6,$AK$12=7),Datos!O4,IF($AK$12=8,Datos!O4,""))</f>
        <v>Posible (3)</v>
      </c>
      <c r="BL67" s="259" t="str">
        <f>IF($AK$12=Datos!A2,"",IF($AK$12=Datos!A6,Datos!T5,Datos!$S$5))</f>
        <v/>
      </c>
      <c r="BM67" s="259" t="str">
        <f>IF($AK$12=Datos!A2,"",IF($AK$12=Datos!A6,Datos!T4,Datos!S4))</f>
        <v/>
      </c>
      <c r="BN67" s="259" t="str">
        <f>IF($AK$12=Datos!A6,Datos!T3,Datos!S3)</f>
        <v>Alta</v>
      </c>
      <c r="BO67" s="259" t="str">
        <f>IF($AK$12=Datos!A6,Datos!T2,Datos!S2)</f>
        <v>Extrema</v>
      </c>
      <c r="BP67" s="259" t="str">
        <f>IF($AK$12=Datos!A6,Datos!T2,Datos!S2)</f>
        <v>Extrema</v>
      </c>
    </row>
    <row r="68" spans="1:75" s="222" customFormat="1" ht="27" customHeight="1">
      <c r="A68" s="225"/>
      <c r="B68" s="226"/>
      <c r="C68" s="226"/>
      <c r="D68" s="226"/>
      <c r="E68" s="226"/>
      <c r="F68" s="226"/>
      <c r="G68" s="226"/>
      <c r="H68" s="226"/>
      <c r="I68" s="226"/>
      <c r="J68" s="226"/>
      <c r="K68" s="226"/>
      <c r="L68" s="226"/>
      <c r="M68" s="226"/>
      <c r="N68" s="226"/>
      <c r="O68" s="226"/>
      <c r="P68" s="226"/>
      <c r="Q68" s="226"/>
      <c r="R68" s="616"/>
      <c r="S68" s="616"/>
      <c r="T68" s="616"/>
      <c r="U68" s="616"/>
      <c r="V68" s="616"/>
      <c r="W68" s="616"/>
      <c r="X68" s="226"/>
      <c r="Y68" s="226"/>
      <c r="Z68" s="527"/>
      <c r="AA68" s="603">
        <f>IF($AK$12=5,4,2)</f>
        <v>2</v>
      </c>
      <c r="AB68" s="520" t="str">
        <f>IF(ISERROR(BL72=TRUE),"",IF(BL72="","",BL72))</f>
        <v/>
      </c>
      <c r="AC68" s="521"/>
      <c r="AD68" s="520" t="str">
        <f>IF(ISERROR(BM72=TRUE),"",IF(BM72="","",BM72))</f>
        <v/>
      </c>
      <c r="AE68" s="521"/>
      <c r="AF68" s="513" t="str">
        <f>IF(ISERROR(BN72=TRUE),"",IF(BN72="","",BN72))</f>
        <v/>
      </c>
      <c r="AG68" s="514"/>
      <c r="AH68" s="503" t="str">
        <f>IF(ISERROR(BO72=TRUE),"",IF(BO72="","",BO72))</f>
        <v/>
      </c>
      <c r="AI68" s="504"/>
      <c r="AJ68" s="507" t="str">
        <f>IF(ISERROR(BP72=TRUE),"",IF(BP72="","",BP72))</f>
        <v/>
      </c>
      <c r="AK68" s="508"/>
      <c r="AL68" s="226"/>
      <c r="AM68" s="226"/>
      <c r="AN68" s="226"/>
      <c r="AO68" s="226"/>
      <c r="AP68" s="524"/>
      <c r="AQ68" s="524"/>
      <c r="AR68" s="524"/>
      <c r="AS68" s="524"/>
      <c r="AT68" s="524"/>
      <c r="AU68" s="524"/>
      <c r="AV68" s="524"/>
      <c r="AW68" s="524"/>
      <c r="AX68" s="524"/>
      <c r="AY68" s="524"/>
      <c r="AZ68" s="524"/>
      <c r="BA68" s="524"/>
      <c r="BB68" s="524"/>
      <c r="BC68" s="524"/>
      <c r="BD68" s="524"/>
      <c r="BE68" s="524"/>
      <c r="BF68" s="524"/>
      <c r="BG68" s="227"/>
      <c r="BK68" s="259" t="str">
        <f>IF(OR($AK$12=1,$AK$12=2,$AK$12=3,$AK$12=4,$AK$12=5,$AK$12=6,$AK$12=7),Datos!O5,IF($AK$12=8,Datos!O3,""))</f>
        <v>Probable (4)</v>
      </c>
      <c r="BL68" s="259" t="str">
        <f>IF($AK$12=Datos!A2,"",IF($AK$12=Datos!A6,Datos!T4,Datos!S4))</f>
        <v/>
      </c>
      <c r="BM68" s="259" t="str">
        <f>IF($AK$12=Datos!A2,"",IF($AK$12=Datos!A6,Datos!T3,Datos!S3))</f>
        <v/>
      </c>
      <c r="BN68" s="259" t="str">
        <f>IF($AK$12=Datos!A6,Datos!T3,Datos!S3)</f>
        <v>Alta</v>
      </c>
      <c r="BO68" s="259" t="str">
        <f>IF($AK$12=Datos!A6,Datos!T2,Datos!S2)</f>
        <v>Extrema</v>
      </c>
      <c r="BP68" s="259" t="str">
        <f>IF($AK$12=Datos!A6,Datos!T2,Datos!S2)</f>
        <v>Extrema</v>
      </c>
      <c r="BV68" s="226"/>
      <c r="BW68" s="226"/>
    </row>
    <row r="69" spans="1:75" s="222" customFormat="1" ht="27" customHeight="1">
      <c r="A69" s="225"/>
      <c r="B69" s="226"/>
      <c r="C69" s="226"/>
      <c r="D69" s="226"/>
      <c r="E69" s="525" t="s">
        <v>49</v>
      </c>
      <c r="F69" s="525"/>
      <c r="G69" s="525"/>
      <c r="H69" s="525"/>
      <c r="I69" s="525"/>
      <c r="J69" s="525"/>
      <c r="K69" s="525"/>
      <c r="L69" s="525"/>
      <c r="M69" s="525"/>
      <c r="N69" s="525"/>
      <c r="O69" s="525"/>
      <c r="P69" s="525"/>
      <c r="Q69" s="226"/>
      <c r="R69" s="615" t="str">
        <f>IF(OR($AK$12=1,$AK$12=2,$AK$12=3,$AK$12=4),Datos!O2,IF($AK$12=5,Datos!O6,""))</f>
        <v>Rara vez (1)</v>
      </c>
      <c r="S69" s="615"/>
      <c r="T69" s="615"/>
      <c r="U69" s="615"/>
      <c r="V69" s="615"/>
      <c r="W69" s="615"/>
      <c r="X69" s="226"/>
      <c r="Y69" s="226"/>
      <c r="Z69" s="527"/>
      <c r="AA69" s="603"/>
      <c r="AB69" s="522"/>
      <c r="AC69" s="523"/>
      <c r="AD69" s="522"/>
      <c r="AE69" s="523"/>
      <c r="AF69" s="515"/>
      <c r="AG69" s="516"/>
      <c r="AH69" s="505"/>
      <c r="AI69" s="506"/>
      <c r="AJ69" s="509"/>
      <c r="AK69" s="510"/>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7"/>
      <c r="BK69" s="259" t="str">
        <f>IF(OR($AK$12=1,$AK$12=2,$AK$12=3,$AK$12=4,$AK$12=5,$AK$12=6,$AK$12=7),Datos!O6,IF($AK$12=8,Datos!O2,""))</f>
        <v>Casi seguro (5)</v>
      </c>
      <c r="BL69" s="259" t="str">
        <f>IF($AK$12=Datos!A2,"",IF($AK$12=Datos!A6,Datos!T3,Datos!S3))</f>
        <v/>
      </c>
      <c r="BM69" s="259" t="str">
        <f>IF($AK$12=Datos!A2,"",IF($AK$12=Datos!A6,Datos!T3,Datos!S3))</f>
        <v/>
      </c>
      <c r="BN69" s="259" t="str">
        <f>IF($AK$12=Datos!A6,Datos!T2,Datos!S2)</f>
        <v>Extrema</v>
      </c>
      <c r="BO69" s="259" t="str">
        <f>IF($AK$12=Datos!A6,Datos!T2,Datos!S2)</f>
        <v>Extrema</v>
      </c>
      <c r="BP69" s="259" t="str">
        <f>IF($AK$12=Datos!A6,Datos!T2,Datos!S2)</f>
        <v>Extrema</v>
      </c>
      <c r="BR69" s="258"/>
      <c r="BS69" s="612" t="s">
        <v>201</v>
      </c>
      <c r="BT69" s="612" t="s">
        <v>161</v>
      </c>
      <c r="BU69" s="614"/>
      <c r="BV69" s="226"/>
      <c r="BW69" s="226"/>
    </row>
    <row r="70" spans="1:75" s="222" customFormat="1" ht="27" customHeight="1">
      <c r="A70" s="225"/>
      <c r="B70" s="226"/>
      <c r="C70" s="226"/>
      <c r="D70" s="226"/>
      <c r="E70" s="226"/>
      <c r="F70" s="226"/>
      <c r="G70" s="226"/>
      <c r="H70" s="226"/>
      <c r="I70" s="226"/>
      <c r="J70" s="244"/>
      <c r="K70" s="245"/>
      <c r="L70" s="245"/>
      <c r="M70" s="245"/>
      <c r="N70" s="245"/>
      <c r="O70" s="245"/>
      <c r="P70" s="246"/>
      <c r="Q70" s="226"/>
      <c r="R70" s="615" t="str">
        <f>IF(OR($AK$12=1,$AK$12=2,$AK$12=3,$AK$12=4),Datos!O3,IF($AK$12=5,Datos!O5,""))</f>
        <v>Improbable (2)</v>
      </c>
      <c r="S70" s="615"/>
      <c r="T70" s="615"/>
      <c r="U70" s="615"/>
      <c r="V70" s="615"/>
      <c r="W70" s="615"/>
      <c r="X70" s="226"/>
      <c r="Y70" s="226"/>
      <c r="Z70" s="527"/>
      <c r="AA70" s="603">
        <f>IF($AK$12=5,3,3)</f>
        <v>3</v>
      </c>
      <c r="AB70" s="520" t="str">
        <f>IF(ISERROR(BL73=TRUE),"",IF(BL73="","",BL73))</f>
        <v/>
      </c>
      <c r="AC70" s="521"/>
      <c r="AD70" s="513" t="str">
        <f>IF(ISERROR(BM73=TRUE),"",IF(BM73="","",BM73))</f>
        <v/>
      </c>
      <c r="AE70" s="514"/>
      <c r="AF70" s="503" t="str">
        <f>IF(ISERROR(BN73=TRUE),"",IF(BN73="","",BN73))</f>
        <v/>
      </c>
      <c r="AG70" s="504"/>
      <c r="AH70" s="507" t="str">
        <f>IF(ISERROR(BO73=TRUE),"",IF(BO73="","",BO73))</f>
        <v/>
      </c>
      <c r="AI70" s="508"/>
      <c r="AJ70" s="507" t="str">
        <f>IF(ISERROR(BP73=TRUE),"",IF(BP73="","",BP73))</f>
        <v/>
      </c>
      <c r="AK70" s="508"/>
      <c r="AL70" s="226"/>
      <c r="AM70" s="226"/>
      <c r="AN70" s="226"/>
      <c r="AO70" s="226"/>
      <c r="AP70" s="435" t="s">
        <v>266</v>
      </c>
      <c r="AQ70" s="435"/>
      <c r="AR70" s="435"/>
      <c r="AS70" s="435"/>
      <c r="AT70" s="435"/>
      <c r="AU70" s="435"/>
      <c r="AV70" s="435"/>
      <c r="AW70" s="435"/>
      <c r="AX70" s="435"/>
      <c r="AY70" s="435"/>
      <c r="AZ70" s="435"/>
      <c r="BA70" s="435"/>
      <c r="BB70" s="435"/>
      <c r="BC70" s="435"/>
      <c r="BD70" s="435"/>
      <c r="BE70" s="435"/>
      <c r="BF70" s="435"/>
      <c r="BG70" s="227"/>
      <c r="BL70" s="222" t="s">
        <v>123</v>
      </c>
      <c r="BM70" s="222" t="s">
        <v>131</v>
      </c>
      <c r="BR70" s="258"/>
      <c r="BS70" s="613"/>
      <c r="BT70" s="613"/>
      <c r="BU70" s="614"/>
      <c r="BV70" s="226"/>
      <c r="BW70" s="226"/>
    </row>
    <row r="71" spans="1:75" s="222" customFormat="1" ht="27" customHeight="1">
      <c r="A71" s="225"/>
      <c r="B71" s="226"/>
      <c r="C71" s="226"/>
      <c r="D71" s="226"/>
      <c r="E71" s="226"/>
      <c r="F71" s="226"/>
      <c r="G71" s="226"/>
      <c r="H71" s="226"/>
      <c r="I71" s="226"/>
      <c r="J71" s="619" t="e">
        <f>BM61</f>
        <v>#REF!</v>
      </c>
      <c r="K71" s="619"/>
      <c r="L71" s="619"/>
      <c r="M71" s="619"/>
      <c r="N71" s="619"/>
      <c r="O71" s="619"/>
      <c r="P71" s="619"/>
      <c r="Q71" s="226"/>
      <c r="R71" s="615" t="str">
        <f>IF(OR($AK$12=1,$AK$12=2,$AK$12=3,$AK$12=4),Datos!O4,IF($AK$12=5,Datos!O4,""))</f>
        <v>Posible (3)</v>
      </c>
      <c r="S71" s="615"/>
      <c r="T71" s="615"/>
      <c r="U71" s="615"/>
      <c r="V71" s="615"/>
      <c r="W71" s="615"/>
      <c r="X71" s="226"/>
      <c r="Y71" s="226"/>
      <c r="Z71" s="527"/>
      <c r="AA71" s="603"/>
      <c r="AB71" s="522"/>
      <c r="AC71" s="523"/>
      <c r="AD71" s="515"/>
      <c r="AE71" s="516"/>
      <c r="AF71" s="505"/>
      <c r="AG71" s="506"/>
      <c r="AH71" s="509"/>
      <c r="AI71" s="510"/>
      <c r="AJ71" s="509"/>
      <c r="AK71" s="510"/>
      <c r="AL71" s="226"/>
      <c r="AM71" s="226"/>
      <c r="AN71" s="226"/>
      <c r="AO71" s="226"/>
      <c r="AP71" s="512"/>
      <c r="AQ71" s="512"/>
      <c r="AR71" s="512"/>
      <c r="AS71" s="512"/>
      <c r="AT71" s="512"/>
      <c r="AU71" s="512"/>
      <c r="AV71" s="512"/>
      <c r="AW71" s="512"/>
      <c r="AX71" s="512"/>
      <c r="AY71" s="512"/>
      <c r="AZ71" s="512"/>
      <c r="BA71" s="512"/>
      <c r="BB71" s="512"/>
      <c r="BC71" s="512"/>
      <c r="BD71" s="512"/>
      <c r="BE71" s="512"/>
      <c r="BF71" s="512"/>
      <c r="BG71" s="227"/>
      <c r="BK71" s="258">
        <f>AA66</f>
        <v>1</v>
      </c>
      <c r="BL71" s="259" t="e">
        <f>IF(AK12="","",IF(AND(BK65=$BU$61,$BL$64=$BU$62),"X",""))</f>
        <v>#REF!</v>
      </c>
      <c r="BM71" s="259" t="e">
        <f>IF(AK12="","",IF(AND(BK65=$BU$61,$BM$64=$BU$62),"X",""))</f>
        <v>#REF!</v>
      </c>
      <c r="BN71" s="259" t="e">
        <f>IF(AK12="","",IF(AND(BK65=$BU$61,$BN$64=$BU$62),"X",""))</f>
        <v>#REF!</v>
      </c>
      <c r="BO71" s="259" t="e">
        <f>IF(AK12="","",IF(AND(BK65=$BU$61,$BO$64=$BU$62),"X",""))</f>
        <v>#REF!</v>
      </c>
      <c r="BP71" s="259" t="e">
        <f>IF(AK12="","",IF(AND(BK65=$BU$61,$BP$64=$BU$62),"X",""))</f>
        <v>#REF!</v>
      </c>
      <c r="BR71" s="258" t="str">
        <f>AH66</f>
        <v/>
      </c>
      <c r="BS71" s="259" t="e">
        <f>IF(AND($AK$12&lt;&gt;Datos!$A$6,OR($I$65=Datos!M2,$I$66=Datos!N2)),1,0)</f>
        <v>#REF!</v>
      </c>
      <c r="BT71" s="259" t="e">
        <f>IF(AND($AK$12=Datos!$A$6,OR($I$65=Datos!M2,$I$66=Datos!N2)),5,0)</f>
        <v>#REF!</v>
      </c>
      <c r="BU71" s="241"/>
      <c r="BV71" s="226"/>
      <c r="BW71" s="226"/>
    </row>
    <row r="72" spans="1:75" s="222" customFormat="1" ht="27" customHeight="1">
      <c r="A72" s="225"/>
      <c r="B72" s="226"/>
      <c r="C72" s="226"/>
      <c r="D72" s="226"/>
      <c r="E72" s="226"/>
      <c r="F72" s="226"/>
      <c r="G72" s="226"/>
      <c r="H72" s="226"/>
      <c r="I72" s="226"/>
      <c r="J72" s="247"/>
      <c r="K72" s="248"/>
      <c r="L72" s="248"/>
      <c r="M72" s="248"/>
      <c r="N72" s="248"/>
      <c r="O72" s="248"/>
      <c r="P72" s="249"/>
      <c r="Q72" s="226"/>
      <c r="R72" s="615" t="str">
        <f>IF(OR($AK$12=1,$AK$12=2,$AK$12=3,$AK$12=4),Datos!O5,IF($AK$12=5,Datos!O3,""))</f>
        <v>Probable (4)</v>
      </c>
      <c r="S72" s="615"/>
      <c r="T72" s="615"/>
      <c r="U72" s="615"/>
      <c r="V72" s="615"/>
      <c r="W72" s="615"/>
      <c r="X72" s="226"/>
      <c r="Y72" s="226"/>
      <c r="Z72" s="527"/>
      <c r="AA72" s="603">
        <f>IF($AK$12=5,2,4)</f>
        <v>4</v>
      </c>
      <c r="AB72" s="513" t="str">
        <f>IF(ISERROR(BL74=TRUE),"",IF(BL74="","",BL74))</f>
        <v/>
      </c>
      <c r="AC72" s="514"/>
      <c r="AD72" s="503" t="str">
        <f>IF(ISERROR(BM74=TRUE),"",IF(BM74="","",BM74))</f>
        <v/>
      </c>
      <c r="AE72" s="504"/>
      <c r="AF72" s="503" t="str">
        <f>IF(ISERROR(BN74=TRUE),"",IF(BN74="","",BN74))</f>
        <v/>
      </c>
      <c r="AG72" s="504"/>
      <c r="AH72" s="507" t="str">
        <f>IF(ISERROR(BO74=TRUE),"",IF(BO74="","",BO74))</f>
        <v/>
      </c>
      <c r="AI72" s="508"/>
      <c r="AJ72" s="507" t="str">
        <f>IF(ISERROR(BP74=TRUE),"",IF(BP74="","",BP74))</f>
        <v/>
      </c>
      <c r="AK72" s="508"/>
      <c r="AL72" s="226"/>
      <c r="AM72" s="226"/>
      <c r="AN72" s="226"/>
      <c r="AO72" s="226"/>
      <c r="AP72" s="512"/>
      <c r="AQ72" s="512"/>
      <c r="AR72" s="512"/>
      <c r="AS72" s="512"/>
      <c r="AT72" s="512"/>
      <c r="AU72" s="512"/>
      <c r="AV72" s="512"/>
      <c r="AW72" s="512"/>
      <c r="AX72" s="512"/>
      <c r="AY72" s="512"/>
      <c r="AZ72" s="512"/>
      <c r="BA72" s="512"/>
      <c r="BB72" s="512"/>
      <c r="BC72" s="512"/>
      <c r="BD72" s="512"/>
      <c r="BE72" s="512"/>
      <c r="BF72" s="512"/>
      <c r="BG72" s="227"/>
      <c r="BK72" s="258">
        <f>AA68</f>
        <v>2</v>
      </c>
      <c r="BL72" s="259" t="e">
        <f>IF(AK12="","",IF(AND(BK66=$BU$61,$BL$64=$BU$62),"X",""))</f>
        <v>#REF!</v>
      </c>
      <c r="BM72" s="259" t="e">
        <f>IF(AK12="","",IF(AND(BK66=$BU$61,$BM$64=$BU$62),"X",""))</f>
        <v>#REF!</v>
      </c>
      <c r="BN72" s="259" t="e">
        <f>IF(AK12="","",IF(AND(BK66=$BU$61,$BN$64=$BU$62),"X",""))</f>
        <v>#REF!</v>
      </c>
      <c r="BO72" s="259" t="e">
        <f>IF(AK12="","",IF(AND(BK66=$BU$61,$BO$64=$BU$62),"X",""))</f>
        <v>#REF!</v>
      </c>
      <c r="BP72" s="259" t="e">
        <f>IF(AK12="","",IF(AND(BK66=$BU$61,$BP$64=$BU$62),"X",""))</f>
        <v>#REF!</v>
      </c>
      <c r="BR72" s="258" t="str">
        <f>AH68</f>
        <v/>
      </c>
      <c r="BS72" s="259" t="e">
        <f>IF(AND($AK$12&lt;&gt;Datos!$A$6,OR($I$65=Datos!M3,$I$66=Datos!N3)),2,0)</f>
        <v>#REF!</v>
      </c>
      <c r="BT72" s="259" t="e">
        <f>IF(AND($AK$12=Datos!$A$6,OR($I$65=Datos!M3,$I$66=Datos!N3)),4,0)</f>
        <v>#REF!</v>
      </c>
      <c r="BU72" s="241"/>
      <c r="BV72" s="226"/>
      <c r="BW72" s="226"/>
    </row>
    <row r="73" spans="1:75" s="222" customFormat="1" ht="27" customHeight="1">
      <c r="A73" s="225"/>
      <c r="B73" s="226"/>
      <c r="C73" s="598" t="s">
        <v>269</v>
      </c>
      <c r="D73" s="598"/>
      <c r="E73" s="226"/>
      <c r="F73" s="226"/>
      <c r="G73" s="226"/>
      <c r="H73" s="226"/>
      <c r="I73" s="226"/>
      <c r="J73" s="226"/>
      <c r="K73" s="226"/>
      <c r="L73" s="226"/>
      <c r="M73" s="226"/>
      <c r="N73" s="226"/>
      <c r="O73" s="226"/>
      <c r="P73" s="226"/>
      <c r="Q73" s="226"/>
      <c r="R73" s="615" t="str">
        <f>IF(OR($AK$12=1,$AK$12=2,$AK$12=3,$AK$12=4),Datos!O6,IF($AK$12=5,Datos!O2,""))</f>
        <v>Casi seguro (5)</v>
      </c>
      <c r="S73" s="615"/>
      <c r="T73" s="615"/>
      <c r="U73" s="615"/>
      <c r="V73" s="615"/>
      <c r="W73" s="615"/>
      <c r="X73" s="226"/>
      <c r="Y73" s="226"/>
      <c r="Z73" s="527"/>
      <c r="AA73" s="603"/>
      <c r="AB73" s="515"/>
      <c r="AC73" s="516"/>
      <c r="AD73" s="505"/>
      <c r="AE73" s="506"/>
      <c r="AF73" s="505"/>
      <c r="AG73" s="506"/>
      <c r="AH73" s="509"/>
      <c r="AI73" s="510"/>
      <c r="AJ73" s="509"/>
      <c r="AK73" s="510"/>
      <c r="AL73" s="226"/>
      <c r="AM73" s="226"/>
      <c r="AN73" s="226"/>
      <c r="AO73" s="226"/>
      <c r="AP73" s="512"/>
      <c r="AQ73" s="512"/>
      <c r="AR73" s="512"/>
      <c r="AS73" s="512"/>
      <c r="AT73" s="512"/>
      <c r="AU73" s="512"/>
      <c r="AV73" s="512"/>
      <c r="AW73" s="512"/>
      <c r="AX73" s="512"/>
      <c r="AY73" s="512"/>
      <c r="AZ73" s="512"/>
      <c r="BA73" s="512"/>
      <c r="BB73" s="512"/>
      <c r="BC73" s="512"/>
      <c r="BD73" s="512"/>
      <c r="BE73" s="512"/>
      <c r="BF73" s="512"/>
      <c r="BG73" s="227"/>
      <c r="BK73" s="258">
        <f>AA70</f>
        <v>3</v>
      </c>
      <c r="BL73" s="259" t="e">
        <f>IF(AK12="","",IF(AND(BK67=$BU$61,$BL$64=$BU$62),"X",""))</f>
        <v>#REF!</v>
      </c>
      <c r="BM73" s="259" t="e">
        <f>IF(AK12="","",IF(AND(BK67=$BU$61,$BM$64=$BU$62),"X",""))</f>
        <v>#REF!</v>
      </c>
      <c r="BN73" s="259" t="e">
        <f>IF(AK12="","",IF(AND(BK67=$BU$61,$BN$64=$BU$62),"X",""))</f>
        <v>#REF!</v>
      </c>
      <c r="BO73" s="259" t="e">
        <f>IF(AK12="","",IF(AND(BK67=$BU$61,$BO$64=$BU$62),"X",""))</f>
        <v>#REF!</v>
      </c>
      <c r="BP73" s="259" t="e">
        <f>IF(AK12="","",IF(AND(BK67=$BU$61,$BP$64=$BU$62),"X",""))</f>
        <v>#REF!</v>
      </c>
      <c r="BR73" s="258" t="str">
        <f>AH70</f>
        <v/>
      </c>
      <c r="BS73" s="259" t="e">
        <f>IF(AND($AK$12&lt;&gt;Datos!$A$6,OR($I$65=Datos!M4,$I$66=Datos!N4)),3,0)</f>
        <v>#REF!</v>
      </c>
      <c r="BT73" s="259" t="e">
        <f>IF(AND($AK$12=Datos!$A$6,OR($I$65=Datos!M4,$I$66=Datos!N4)),3,0)</f>
        <v>#REF!</v>
      </c>
      <c r="BU73" s="241"/>
      <c r="BV73" s="226"/>
      <c r="BW73" s="226"/>
    </row>
    <row r="74" spans="1:75" s="222" customFormat="1" ht="27" customHeight="1">
      <c r="A74" s="225"/>
      <c r="B74" s="226"/>
      <c r="C74" s="598"/>
      <c r="D74" s="598"/>
      <c r="E74" s="599" t="str">
        <f>Datos!B2</f>
        <v>Riesgo de Corrupción</v>
      </c>
      <c r="F74" s="600"/>
      <c r="G74" s="600"/>
      <c r="H74" s="601"/>
      <c r="I74" s="602" t="str">
        <f>Datos!B3</f>
        <v>Riesgo Estratégico</v>
      </c>
      <c r="J74" s="602"/>
      <c r="K74" s="602"/>
      <c r="L74" s="602"/>
      <c r="M74" s="602" t="str">
        <f>Datos!B4</f>
        <v xml:space="preserve">Riesgo de Gestión </v>
      </c>
      <c r="N74" s="602"/>
      <c r="O74" s="602"/>
      <c r="P74" s="602"/>
      <c r="Q74" s="250"/>
      <c r="R74" s="270"/>
      <c r="S74" s="270"/>
      <c r="T74" s="270"/>
      <c r="U74" s="270"/>
      <c r="V74" s="270"/>
      <c r="W74" s="270"/>
      <c r="X74" s="226"/>
      <c r="Y74" s="226"/>
      <c r="Z74" s="527"/>
      <c r="AA74" s="603">
        <f>IF($AK$12=5,1,5)</f>
        <v>5</v>
      </c>
      <c r="AB74" s="503" t="str">
        <f>IF(ISERROR(BL75=TRUE),"",IF(BL75="","",BL75))</f>
        <v/>
      </c>
      <c r="AC74" s="504"/>
      <c r="AD74" s="503" t="str">
        <f>IF(ISERROR(BM75=TRUE),"",IF(BM75="","",BM75))</f>
        <v/>
      </c>
      <c r="AE74" s="504"/>
      <c r="AF74" s="507" t="str">
        <f>IF(ISERROR(BN75=TRUE),"",IF(BN75="","",BN75))</f>
        <v/>
      </c>
      <c r="AG74" s="508"/>
      <c r="AH74" s="507" t="str">
        <f>IF(ISERROR(BO75=TRUE),"",IF(BO75="","",BO75))</f>
        <v/>
      </c>
      <c r="AI74" s="508"/>
      <c r="AJ74" s="507" t="str">
        <f>IF(ISERROR(BP75=TRUE),"",IF(BP75="","",BP75))</f>
        <v/>
      </c>
      <c r="AK74" s="508"/>
      <c r="AL74" s="226"/>
      <c r="AM74" s="226"/>
      <c r="AN74" s="226"/>
      <c r="AO74" s="226"/>
      <c r="AP74" s="512"/>
      <c r="AQ74" s="512"/>
      <c r="AR74" s="512"/>
      <c r="AS74" s="512"/>
      <c r="AT74" s="512"/>
      <c r="AU74" s="512"/>
      <c r="AV74" s="512"/>
      <c r="AW74" s="512"/>
      <c r="AX74" s="512"/>
      <c r="AY74" s="512"/>
      <c r="AZ74" s="512"/>
      <c r="BA74" s="512"/>
      <c r="BB74" s="512"/>
      <c r="BC74" s="512"/>
      <c r="BD74" s="512"/>
      <c r="BE74" s="512"/>
      <c r="BF74" s="512"/>
      <c r="BG74" s="227"/>
      <c r="BK74" s="258">
        <f>AA72</f>
        <v>4</v>
      </c>
      <c r="BL74" s="259" t="e">
        <f>IF(AK12="","",IF(AND(BK68=$BU$61,$BL$64=$BU$62),"X",""))</f>
        <v>#REF!</v>
      </c>
      <c r="BM74" s="259" t="e">
        <f>IF(AK12="","",IF(AND(BK68=$BU$61,$BM$64=$BU$62),"X",""))</f>
        <v>#REF!</v>
      </c>
      <c r="BN74" s="259" t="e">
        <f>IF(AK12="","",IF(AND(BK68=$BU$61,$BN$64=$BU$62),"X",""))</f>
        <v>#REF!</v>
      </c>
      <c r="BO74" s="261" t="e">
        <f>IF(AK12="","",IF(AND(BK68=$BU$61,$BO$64=$BU$62),"X",""))</f>
        <v>#REF!</v>
      </c>
      <c r="BP74" s="259" t="e">
        <f>IF(AK12="","",IF(AND(BK68=$BU$61,$BP$64=$BU$62),"X",""))</f>
        <v>#REF!</v>
      </c>
      <c r="BR74" s="258" t="str">
        <f>AH72</f>
        <v/>
      </c>
      <c r="BS74" s="259" t="e">
        <f>IF(AND($AK$12&lt;&gt;Datos!$A$6,OR($I$65=Datos!M5,$I$66=Datos!N5)),4,0)</f>
        <v>#REF!</v>
      </c>
      <c r="BT74" s="259" t="e">
        <f>IF(AND($AK$12=Datos!$A$6,OR($I$65=Datos!M5,$I$66=Datos!N5)),2,0)</f>
        <v>#REF!</v>
      </c>
      <c r="BU74" s="241"/>
      <c r="BV74" s="232"/>
      <c r="BW74" s="226"/>
    </row>
    <row r="75" spans="1:75" s="222" customFormat="1" ht="27" customHeight="1">
      <c r="A75" s="225"/>
      <c r="B75" s="226"/>
      <c r="C75" s="598"/>
      <c r="D75" s="598"/>
      <c r="E75" s="602" t="str">
        <f>Datos!B5</f>
        <v>Riesgo de Seguridad de la información</v>
      </c>
      <c r="F75" s="602"/>
      <c r="G75" s="602"/>
      <c r="H75" s="602"/>
      <c r="I75" s="602"/>
      <c r="J75" s="602"/>
      <c r="K75" s="602"/>
      <c r="L75" s="602"/>
      <c r="M75" s="620"/>
      <c r="N75" s="621"/>
      <c r="O75" s="621"/>
      <c r="P75" s="622"/>
      <c r="Q75" s="250"/>
      <c r="R75" s="270"/>
      <c r="S75" s="270"/>
      <c r="T75" s="270"/>
      <c r="U75" s="270"/>
      <c r="V75" s="270"/>
      <c r="W75" s="270"/>
      <c r="X75" s="226"/>
      <c r="Y75" s="226"/>
      <c r="Z75" s="528"/>
      <c r="AA75" s="603"/>
      <c r="AB75" s="505"/>
      <c r="AC75" s="506"/>
      <c r="AD75" s="505"/>
      <c r="AE75" s="506"/>
      <c r="AF75" s="509"/>
      <c r="AG75" s="510"/>
      <c r="AH75" s="509"/>
      <c r="AI75" s="510"/>
      <c r="AJ75" s="509"/>
      <c r="AK75" s="510"/>
      <c r="AL75" s="226"/>
      <c r="AM75" s="226"/>
      <c r="AN75" s="226"/>
      <c r="AO75" s="226"/>
      <c r="AP75" s="512"/>
      <c r="AQ75" s="512"/>
      <c r="AR75" s="512"/>
      <c r="AS75" s="512"/>
      <c r="AT75" s="512"/>
      <c r="AU75" s="512"/>
      <c r="AV75" s="512"/>
      <c r="AW75" s="512"/>
      <c r="AX75" s="512"/>
      <c r="AY75" s="512"/>
      <c r="AZ75" s="512"/>
      <c r="BA75" s="512"/>
      <c r="BB75" s="512"/>
      <c r="BC75" s="512"/>
      <c r="BD75" s="512"/>
      <c r="BE75" s="512"/>
      <c r="BF75" s="512"/>
      <c r="BG75" s="227"/>
      <c r="BK75" s="258">
        <f>AA74</f>
        <v>5</v>
      </c>
      <c r="BL75" s="259" t="e">
        <f>IF(AK12="","",IF(AND(BK69=$BU$61,$BL$64=$BU$62),"X",""))</f>
        <v>#REF!</v>
      </c>
      <c r="BM75" s="259" t="e">
        <f>IF(AK12="","",IF(AND(BK69=$BU$61,$BM$64=$BU$62),"X",""))</f>
        <v>#REF!</v>
      </c>
      <c r="BN75" s="259" t="e">
        <f>IF(AK12="","",IF(AND(BK69=$BU$61,$BN$64=$BU$62),"X",""))</f>
        <v>#REF!</v>
      </c>
      <c r="BO75" s="259" t="e">
        <f>IF(AK12="","",IF(AND(BK69=$BU$61,$BO$64=$BU$62),"X",""))</f>
        <v>#REF!</v>
      </c>
      <c r="BP75" s="259" t="e">
        <f>IF(AK12="","",IF(AND(BK69=$BU$61,$BP$64=$BU$62),"X",""))</f>
        <v>#REF!</v>
      </c>
      <c r="BR75" s="258" t="str">
        <f>AH74</f>
        <v/>
      </c>
      <c r="BS75" s="259" t="e">
        <f>IF(AND($AK$12&lt;&gt;Datos!$A$6,OR($I$65=Datos!M6,$I$66=Datos!N6)),5,0)</f>
        <v>#REF!</v>
      </c>
      <c r="BT75" s="259" t="e">
        <f>IF(AND($AK$12=Datos!$A$6,OR($I$65=Datos!M6,$I$66=Datos!N6)),1,0)</f>
        <v>#REF!</v>
      </c>
      <c r="BU75" s="241"/>
      <c r="BV75" s="226"/>
      <c r="BW75" s="226"/>
    </row>
    <row r="76" spans="1:75" s="222" customFormat="1" ht="14.45" customHeight="1">
      <c r="A76" s="225"/>
      <c r="B76" s="226"/>
      <c r="C76" s="598"/>
      <c r="D76" s="598"/>
      <c r="E76" s="532"/>
      <c r="F76" s="532"/>
      <c r="G76" s="532"/>
      <c r="H76" s="532"/>
      <c r="I76" s="532"/>
      <c r="J76" s="525"/>
      <c r="K76" s="525"/>
      <c r="L76" s="525"/>
      <c r="M76" s="525"/>
      <c r="N76" s="525"/>
      <c r="O76" s="525"/>
      <c r="P76" s="525"/>
      <c r="Q76" s="250"/>
      <c r="R76" s="609" t="str">
        <f>IF($AK$12=1,Datos!P2,IF(OR($AK$12=2,$AK$12=3),#REF!,IF($AK$12=4,#REF!,IF($AK$12=5,#REF!,""))))</f>
        <v/>
      </c>
      <c r="S76" s="609"/>
      <c r="T76" s="609"/>
      <c r="U76" s="609"/>
      <c r="V76" s="609"/>
      <c r="W76" s="609"/>
      <c r="X76" s="226"/>
      <c r="Y76" s="226"/>
      <c r="Z76" s="251"/>
      <c r="AA76" s="226"/>
      <c r="AB76" s="226"/>
      <c r="AC76" s="226"/>
      <c r="AD76" s="226"/>
      <c r="AE76" s="226"/>
      <c r="AF76" s="226"/>
      <c r="AG76" s="226"/>
      <c r="AH76" s="226"/>
      <c r="AI76" s="226"/>
      <c r="AJ76" s="226"/>
      <c r="AK76" s="226"/>
      <c r="AL76" s="226"/>
      <c r="AM76" s="226"/>
      <c r="AN76" s="226"/>
      <c r="AO76" s="226"/>
      <c r="AP76" s="268"/>
      <c r="AQ76" s="268"/>
      <c r="AR76" s="268"/>
      <c r="AS76" s="268"/>
      <c r="AT76" s="268"/>
      <c r="AU76" s="268"/>
      <c r="AV76" s="268"/>
      <c r="AW76" s="268"/>
      <c r="AX76" s="268"/>
      <c r="AY76" s="268"/>
      <c r="AZ76" s="268"/>
      <c r="BA76" s="268"/>
      <c r="BB76" s="268"/>
      <c r="BC76" s="226"/>
      <c r="BD76" s="226"/>
      <c r="BE76" s="226"/>
      <c r="BF76" s="226"/>
      <c r="BG76" s="227"/>
      <c r="BK76" s="258"/>
      <c r="BL76" s="258">
        <v>1</v>
      </c>
      <c r="BM76" s="258">
        <v>2</v>
      </c>
      <c r="BN76" s="258">
        <v>3</v>
      </c>
      <c r="BO76" s="258">
        <v>4</v>
      </c>
      <c r="BP76" s="258">
        <v>5</v>
      </c>
      <c r="BR76" s="258" t="s">
        <v>124</v>
      </c>
      <c r="BS76" s="259" t="e">
        <f>SUM(BS71:BT75)</f>
        <v>#REF!</v>
      </c>
      <c r="BT76" s="258"/>
      <c r="BU76" s="226"/>
      <c r="BV76" s="226"/>
      <c r="BW76" s="226"/>
    </row>
    <row r="77" spans="1:75" s="222" customFormat="1" ht="14.25" customHeight="1">
      <c r="A77" s="225"/>
      <c r="B77" s="226"/>
      <c r="C77" s="598"/>
      <c r="D77" s="598"/>
      <c r="E77" s="604" t="str">
        <f>IF(AK12=Datos!$A$6,"Escala de impacto
(beneficio)","Escala de impacto")</f>
        <v>Escala de impacto</v>
      </c>
      <c r="F77" s="604"/>
      <c r="G77" s="604"/>
      <c r="H77" s="604"/>
      <c r="I77" s="605"/>
      <c r="J77" s="241"/>
      <c r="K77" s="226"/>
      <c r="L77" s="226"/>
      <c r="M77" s="226"/>
      <c r="N77" s="226"/>
      <c r="O77" s="226"/>
      <c r="P77" s="242"/>
      <c r="Q77" s="226"/>
      <c r="R77" s="679" t="str">
        <f>IF($AK$12=1,Datos!P3,IF(OR($AK$12=2,$AK$12=3),#REF!,IF($AK$12=4,#REF!,IF($AK$12=5,#REF!,""))))</f>
        <v/>
      </c>
      <c r="S77" s="679"/>
      <c r="T77" s="679"/>
      <c r="U77" s="679"/>
      <c r="V77" s="679"/>
      <c r="W77" s="679"/>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7"/>
      <c r="BR77" s="258"/>
      <c r="BS77" s="258"/>
      <c r="BT77" s="258"/>
    </row>
    <row r="78" spans="1:75" s="222" customFormat="1" ht="28.5" customHeight="1">
      <c r="A78" s="225"/>
      <c r="B78" s="226"/>
      <c r="C78" s="226"/>
      <c r="D78" s="226"/>
      <c r="E78" s="604"/>
      <c r="F78" s="604"/>
      <c r="G78" s="604"/>
      <c r="H78" s="604"/>
      <c r="I78" s="605"/>
      <c r="J78" s="606" t="e">
        <f>IF(J71="","", IF(ISERROR(BU62=TRUE),"",BU62))</f>
        <v>#REF!</v>
      </c>
      <c r="K78" s="607"/>
      <c r="L78" s="607"/>
      <c r="M78" s="607"/>
      <c r="N78" s="607"/>
      <c r="O78" s="607"/>
      <c r="P78" s="608"/>
      <c r="Q78" s="226"/>
      <c r="R78" s="611" t="e">
        <f>IF($AK$12=1,#REF!,IF(OR($AK$12=2,$AK$12=3),#REF!,IF($AK$12=4,#REF!,IF($AK$12=5,#REF!,""))))</f>
        <v>#REF!</v>
      </c>
      <c r="S78" s="611"/>
      <c r="T78" s="611"/>
      <c r="U78" s="611"/>
      <c r="V78" s="611"/>
      <c r="W78" s="611"/>
      <c r="X78" s="226"/>
      <c r="Y78" s="226"/>
      <c r="Z78" s="252"/>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7"/>
    </row>
    <row r="79" spans="1:75" s="222" customFormat="1" ht="15" customHeight="1">
      <c r="A79" s="225"/>
      <c r="B79" s="226"/>
      <c r="C79" s="226"/>
      <c r="D79" s="226"/>
      <c r="E79" s="604"/>
      <c r="F79" s="604"/>
      <c r="G79" s="604"/>
      <c r="H79" s="604"/>
      <c r="I79" s="605"/>
      <c r="J79" s="247"/>
      <c r="K79" s="248"/>
      <c r="L79" s="248"/>
      <c r="M79" s="248"/>
      <c r="N79" s="248"/>
      <c r="O79" s="248"/>
      <c r="P79" s="249"/>
      <c r="Q79" s="226"/>
      <c r="R79" s="611" t="e">
        <f>IF($AK$12=1,#REF!,IF(OR($AK$12=2,$AK$12=3),#REF!,IF($AK$12=4,#REF!,IF($AK$12=5,#REF!,""))))</f>
        <v>#REF!</v>
      </c>
      <c r="S79" s="611"/>
      <c r="T79" s="611"/>
      <c r="U79" s="611"/>
      <c r="V79" s="611"/>
      <c r="W79" s="611"/>
      <c r="X79" s="226"/>
      <c r="Y79" s="226"/>
      <c r="Z79" s="252"/>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7"/>
    </row>
    <row r="80" spans="1:75" s="222" customFormat="1" ht="30" hidden="1" customHeight="1">
      <c r="A80" s="225"/>
      <c r="B80" s="226"/>
      <c r="C80" s="226"/>
      <c r="D80" s="226"/>
      <c r="E80" s="226"/>
      <c r="F80" s="497" t="s">
        <v>63</v>
      </c>
      <c r="G80" s="497"/>
      <c r="H80" s="497" t="s">
        <v>64</v>
      </c>
      <c r="I80" s="497"/>
      <c r="J80" s="226"/>
      <c r="K80" s="226"/>
      <c r="L80" s="226"/>
      <c r="M80" s="226"/>
      <c r="N80" s="226"/>
      <c r="O80" s="226"/>
      <c r="P80" s="226"/>
      <c r="Q80" s="226"/>
      <c r="R80" s="425" t="e">
        <f>IF($AK$12=1,#REF!,IF(OR($AK$12=2,$AK$12=3),#REF!,IF($AK$12=4,#REF!,IF($AK$12=5,#REF!,""))))</f>
        <v>#REF!</v>
      </c>
      <c r="S80" s="425"/>
      <c r="T80" s="425"/>
      <c r="U80" s="425"/>
      <c r="V80" s="425"/>
      <c r="W80" s="425"/>
      <c r="X80" s="226"/>
      <c r="Y80" s="226"/>
      <c r="Z80" s="252"/>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7"/>
    </row>
    <row r="81" spans="1:78" s="222" customFormat="1" ht="32.450000000000003" hidden="1" customHeight="1">
      <c r="A81" s="225"/>
      <c r="B81" s="226"/>
      <c r="C81" s="226"/>
      <c r="D81" s="226"/>
      <c r="E81" s="226"/>
      <c r="F81" s="253"/>
      <c r="G81" s="228"/>
      <c r="H81" s="260" t="e">
        <f>IF(R76&lt;&gt;"",1,IF(R77&lt;&gt;"",2,IF(R78&lt;&gt;"",3,IF(R79&lt;&gt;"",4,IF(R80&lt;&gt;"",5,"")))))</f>
        <v>#REF!</v>
      </c>
      <c r="I81" s="228"/>
      <c r="J81" s="226"/>
      <c r="K81" s="226"/>
      <c r="L81" s="226"/>
      <c r="M81" s="226"/>
      <c r="N81" s="226"/>
      <c r="O81" s="226"/>
      <c r="P81" s="226"/>
      <c r="Q81" s="226"/>
      <c r="R81" s="270"/>
      <c r="S81" s="270"/>
      <c r="T81" s="270"/>
      <c r="U81" s="270"/>
      <c r="V81" s="270"/>
      <c r="W81" s="270"/>
      <c r="X81" s="226"/>
      <c r="Y81" s="226"/>
      <c r="Z81" s="252"/>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7"/>
      <c r="BL81" s="243"/>
      <c r="BM81" s="243"/>
      <c r="BN81" s="243"/>
      <c r="BO81" s="243"/>
    </row>
    <row r="82" spans="1:78" s="222" customFormat="1" ht="30" customHeight="1" thickBot="1">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6"/>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7"/>
    </row>
    <row r="83" spans="1:78" ht="32.25" customHeight="1" thickBot="1">
      <c r="A83" s="546" t="s">
        <v>76</v>
      </c>
      <c r="B83" s="547"/>
      <c r="C83" s="547"/>
      <c r="D83" s="547"/>
      <c r="E83" s="547"/>
      <c r="F83" s="547"/>
      <c r="G83" s="547"/>
      <c r="H83" s="547"/>
      <c r="I83" s="547"/>
      <c r="J83" s="548"/>
      <c r="K83" s="20"/>
      <c r="L83" s="20"/>
      <c r="M83" s="8"/>
      <c r="N83" s="8"/>
      <c r="O83" s="8"/>
      <c r="P83" s="8"/>
      <c r="Q83" s="8"/>
      <c r="R83" s="8"/>
      <c r="S83" s="8"/>
      <c r="T83" s="8"/>
      <c r="U83" s="8"/>
      <c r="V83" s="8"/>
      <c r="W83" s="8"/>
      <c r="X83" s="589" t="s">
        <v>209</v>
      </c>
      <c r="Y83" s="590"/>
      <c r="Z83" s="590"/>
      <c r="AA83" s="590"/>
      <c r="AB83" s="590"/>
      <c r="AC83" s="590"/>
      <c r="AD83" s="590"/>
      <c r="AE83" s="590"/>
      <c r="AF83" s="590"/>
      <c r="AG83" s="590"/>
      <c r="AH83" s="590"/>
      <c r="AI83" s="590"/>
      <c r="AJ83" s="590"/>
      <c r="AK83" s="590"/>
      <c r="AL83" s="590"/>
      <c r="AM83" s="591"/>
      <c r="AN83" s="592" t="s">
        <v>251</v>
      </c>
      <c r="AO83" s="593"/>
      <c r="AP83" s="593"/>
      <c r="AQ83" s="593"/>
      <c r="AR83" s="593"/>
      <c r="AS83" s="594"/>
      <c r="AT83" s="91"/>
      <c r="AU83" s="86"/>
      <c r="AV83" s="86"/>
      <c r="AW83" s="8"/>
      <c r="AX83" s="8"/>
      <c r="AY83" s="8"/>
      <c r="AZ83" s="8"/>
      <c r="BA83" s="8"/>
      <c r="BB83" s="8"/>
      <c r="BC83" s="8"/>
      <c r="BD83" s="8"/>
      <c r="BE83" s="8"/>
      <c r="BF83" s="8"/>
      <c r="BG83" s="9"/>
    </row>
    <row r="84" spans="1:78" ht="15" customHeight="1">
      <c r="A84" s="10"/>
      <c r="B84" s="11"/>
      <c r="C84" s="11"/>
      <c r="D84" s="81"/>
      <c r="E84" s="81"/>
      <c r="F84" s="81"/>
      <c r="G84" s="81"/>
      <c r="H84" s="81"/>
      <c r="I84" s="81"/>
      <c r="J84" s="81"/>
      <c r="K84" s="81"/>
      <c r="L84" s="81"/>
      <c r="M84" s="81"/>
      <c r="N84" s="81"/>
      <c r="O84" s="81"/>
      <c r="P84" s="81"/>
      <c r="Q84" s="81"/>
      <c r="R84" s="81"/>
      <c r="S84" s="81"/>
      <c r="T84" s="81"/>
      <c r="U84" s="81"/>
      <c r="V84" s="81"/>
      <c r="W84" s="81"/>
      <c r="X84" s="595" t="s">
        <v>102</v>
      </c>
      <c r="Y84" s="595"/>
      <c r="Z84" s="595"/>
      <c r="AA84" s="595"/>
      <c r="AB84" s="595" t="s">
        <v>210</v>
      </c>
      <c r="AC84" s="595"/>
      <c r="AD84" s="595" t="s">
        <v>211</v>
      </c>
      <c r="AE84" s="595"/>
      <c r="AF84" s="595" t="s">
        <v>212</v>
      </c>
      <c r="AG84" s="595"/>
      <c r="AH84" s="596" t="s">
        <v>214</v>
      </c>
      <c r="AI84" s="597"/>
      <c r="AJ84" s="595" t="s">
        <v>213</v>
      </c>
      <c r="AK84" s="595"/>
      <c r="AL84" s="583" t="s">
        <v>236</v>
      </c>
      <c r="AM84" s="583"/>
      <c r="AN84" s="584" t="s">
        <v>243</v>
      </c>
      <c r="AO84" s="584"/>
      <c r="AP84" s="584"/>
      <c r="AQ84" s="584"/>
      <c r="AR84" s="583" t="s">
        <v>250</v>
      </c>
      <c r="AS84" s="583"/>
      <c r="AT84" s="87"/>
      <c r="AU84" s="88"/>
      <c r="AV84" s="88"/>
      <c r="AW84" s="81"/>
      <c r="AX84" s="81"/>
      <c r="AY84" s="81"/>
      <c r="AZ84" s="80"/>
      <c r="BA84" s="80"/>
      <c r="BB84" s="80"/>
      <c r="BC84" s="11"/>
      <c r="BD84" s="11"/>
      <c r="BE84" s="30"/>
      <c r="BF84" s="11"/>
      <c r="BG84" s="13"/>
      <c r="BS84" s="585" t="s">
        <v>257</v>
      </c>
      <c r="BT84" s="586"/>
      <c r="BU84" s="587"/>
      <c r="BV84" s="585" t="s">
        <v>258</v>
      </c>
      <c r="BW84" s="586"/>
      <c r="BX84" s="587"/>
    </row>
    <row r="85" spans="1:78" ht="217.5" customHeight="1">
      <c r="A85" s="10"/>
      <c r="B85" s="11"/>
      <c r="C85" s="11"/>
      <c r="D85" s="435" t="s">
        <v>233</v>
      </c>
      <c r="E85" s="435"/>
      <c r="F85" s="435"/>
      <c r="G85" s="435"/>
      <c r="H85" s="435"/>
      <c r="I85" s="435"/>
      <c r="J85" s="435"/>
      <c r="K85" s="435"/>
      <c r="L85" s="435"/>
      <c r="M85" s="435"/>
      <c r="N85" s="435"/>
      <c r="O85" s="435"/>
      <c r="P85" s="435"/>
      <c r="Q85" s="435"/>
      <c r="R85" s="435"/>
      <c r="S85" s="435"/>
      <c r="T85" s="588" t="s">
        <v>73</v>
      </c>
      <c r="U85" s="588"/>
      <c r="V85" s="588"/>
      <c r="W85" s="588"/>
      <c r="X85" s="579" t="s">
        <v>203</v>
      </c>
      <c r="Y85" s="579"/>
      <c r="Z85" s="579" t="s">
        <v>204</v>
      </c>
      <c r="AA85" s="579"/>
      <c r="AB85" s="579" t="s">
        <v>205</v>
      </c>
      <c r="AC85" s="579"/>
      <c r="AD85" s="579" t="s">
        <v>277</v>
      </c>
      <c r="AE85" s="579"/>
      <c r="AF85" s="579" t="s">
        <v>206</v>
      </c>
      <c r="AG85" s="579"/>
      <c r="AH85" s="579" t="s">
        <v>207</v>
      </c>
      <c r="AI85" s="579"/>
      <c r="AJ85" s="579" t="s">
        <v>208</v>
      </c>
      <c r="AK85" s="579"/>
      <c r="AL85" s="583"/>
      <c r="AM85" s="583"/>
      <c r="AN85" s="580" t="s">
        <v>244</v>
      </c>
      <c r="AO85" s="581"/>
      <c r="AP85" s="581"/>
      <c r="AQ85" s="582"/>
      <c r="AR85" s="583"/>
      <c r="AS85" s="583"/>
      <c r="AT85" s="570" t="s">
        <v>256</v>
      </c>
      <c r="AU85" s="571"/>
      <c r="AV85" s="572"/>
      <c r="AW85" s="570" t="s">
        <v>255</v>
      </c>
      <c r="AX85" s="571"/>
      <c r="AY85" s="572"/>
      <c r="AZ85" s="573" t="str">
        <f>IF(AK12=Datos!A6,"¿El conjunto de controles ayuda a incrementar la probabilidad?","¿El conjunto de controles ayuda a disminunir la probabilidad?")</f>
        <v>¿El conjunto de controles ayuda a disminunir la probabilidad?</v>
      </c>
      <c r="BA85" s="574"/>
      <c r="BB85" s="575"/>
      <c r="BC85" s="576" t="s">
        <v>282</v>
      </c>
      <c r="BD85" s="577"/>
      <c r="BE85" s="577"/>
      <c r="BF85" s="577"/>
      <c r="BG85" s="578"/>
      <c r="BI85" s="39" t="str">
        <f>$X$84</f>
        <v>Responsable</v>
      </c>
      <c r="BJ85" s="39" t="str">
        <f>$X$84</f>
        <v>Responsable</v>
      </c>
      <c r="BK85" s="39" t="str">
        <f>$AB$84</f>
        <v>Periodicidad</v>
      </c>
      <c r="BL85" s="39" t="str">
        <f>$AD$84</f>
        <v>Propósito</v>
      </c>
      <c r="BM85" s="39" t="str">
        <f>$AF$84</f>
        <v>Realización</v>
      </c>
      <c r="BN85" s="39" t="str">
        <f>$AH$84</f>
        <v>Observación</v>
      </c>
      <c r="BO85" s="39" t="str">
        <f>$AJ$84</f>
        <v>Evidencia</v>
      </c>
      <c r="BP85" s="40" t="s">
        <v>78</v>
      </c>
      <c r="BQ85" s="76" t="s">
        <v>238</v>
      </c>
      <c r="BR85" s="76" t="s">
        <v>249</v>
      </c>
      <c r="BS85" s="74" t="str">
        <f>Datos!$AO$2</f>
        <v>Fuerte</v>
      </c>
      <c r="BT85" s="74" t="str">
        <f>Datos!$AO$3</f>
        <v>Moderado</v>
      </c>
      <c r="BU85" s="74" t="str">
        <f>Datos!$AO$4</f>
        <v>Débil</v>
      </c>
      <c r="BV85" s="74" t="s">
        <v>259</v>
      </c>
      <c r="BW85" s="74" t="s">
        <v>252</v>
      </c>
      <c r="BX85" s="74" t="s">
        <v>253</v>
      </c>
      <c r="BY85" s="74" t="s">
        <v>270</v>
      </c>
      <c r="BZ85" s="74" t="s">
        <v>265</v>
      </c>
    </row>
    <row r="86" spans="1:78" ht="26.25" customHeight="1">
      <c r="A86" s="10"/>
      <c r="B86" s="11"/>
      <c r="C86" s="11"/>
      <c r="D86" s="533"/>
      <c r="E86" s="533"/>
      <c r="F86" s="533"/>
      <c r="G86" s="533"/>
      <c r="H86" s="533"/>
      <c r="I86" s="533"/>
      <c r="J86" s="533"/>
      <c r="K86" s="533"/>
      <c r="L86" s="533"/>
      <c r="M86" s="533"/>
      <c r="N86" s="533"/>
      <c r="O86" s="533"/>
      <c r="P86" s="533"/>
      <c r="Q86" s="533"/>
      <c r="R86" s="533"/>
      <c r="S86" s="533"/>
      <c r="T86" s="534" t="str">
        <f t="shared" ref="T86:T95" si="0">IF(D86&lt;&gt;"","Preventivo","")</f>
        <v/>
      </c>
      <c r="U86" s="534"/>
      <c r="V86" s="534"/>
      <c r="W86" s="534"/>
      <c r="X86" s="535"/>
      <c r="Y86" s="536"/>
      <c r="Z86" s="535"/>
      <c r="AA86" s="536"/>
      <c r="AB86" s="535"/>
      <c r="AC86" s="536"/>
      <c r="AD86" s="535"/>
      <c r="AE86" s="536"/>
      <c r="AF86" s="535"/>
      <c r="AG86" s="536"/>
      <c r="AH86" s="535"/>
      <c r="AI86" s="536"/>
      <c r="AJ86" s="535"/>
      <c r="AK86" s="536"/>
      <c r="AL86" s="540" t="str">
        <f t="shared" ref="AL86:AL95" si="1">IF(D86&lt;&gt;"",BQ86,"")</f>
        <v/>
      </c>
      <c r="AM86" s="541"/>
      <c r="AN86" s="535"/>
      <c r="AO86" s="560"/>
      <c r="AP86" s="560"/>
      <c r="AQ86" s="536"/>
      <c r="AR86" s="540" t="str">
        <f>IF(AN86&lt;&gt;"",BR86,"")</f>
        <v/>
      </c>
      <c r="AS86" s="541"/>
      <c r="AT86" s="540" t="str">
        <f t="shared" ref="AT86:AT95" si="2">IF(BV86="","",BV86)</f>
        <v/>
      </c>
      <c r="AU86" s="542"/>
      <c r="AV86" s="541"/>
      <c r="AW86" s="561" t="str">
        <f>IF(OR(AT86="",BX96=""),"",BX96)</f>
        <v/>
      </c>
      <c r="AX86" s="562"/>
      <c r="AY86" s="563"/>
      <c r="AZ86" s="561" t="str">
        <f>IF(AW86="","",IF(BW$96&gt;=Datos!$AS$2,Datos!AQ2,Datos!AQ3))</f>
        <v/>
      </c>
      <c r="BA86" s="562"/>
      <c r="BB86" s="563"/>
      <c r="BC86" s="543"/>
      <c r="BD86" s="544"/>
      <c r="BE86" s="544"/>
      <c r="BF86" s="544"/>
      <c r="BG86" s="545"/>
      <c r="BI86" s="74" t="str">
        <f>IF(X86=Datos!$AH$2,15,"")</f>
        <v/>
      </c>
      <c r="BJ86" s="74" t="str">
        <f>IF(Z86=Datos!$AI$2,15,"")</f>
        <v/>
      </c>
      <c r="BK86" s="74" t="str">
        <f>IF(AB86=Datos!$AJ$2,15,"")</f>
        <v/>
      </c>
      <c r="BL86" s="74" t="str">
        <f>IF(AD86=Datos!$AK$2,15,"")</f>
        <v/>
      </c>
      <c r="BM86" s="74" t="str">
        <f>IF(AF86=Datos!$AL$2,15,"")</f>
        <v/>
      </c>
      <c r="BN86" s="74" t="str">
        <f>IF(AH86=Datos!$AM$2,15,"")</f>
        <v/>
      </c>
      <c r="BO86" s="74" t="str">
        <f>IF(AJ86=Datos!$AN$2,10,IF(AJ86=Datos!$AN$3,5,IF(AJ86=Datos!$AN$4,"","")))</f>
        <v/>
      </c>
      <c r="BP86" s="74">
        <f>SUM(BI86:BO86)</f>
        <v>0</v>
      </c>
      <c r="BQ86" s="74" t="str">
        <f>IF(D86="","",IF(BP86&gt;=96,Datos!$AO$2,IF(BP86&gt;=86,Datos!$AO$3,IF(BP86&lt;86,Datos!$AO$4,""))))</f>
        <v/>
      </c>
      <c r="BR86" s="74" t="str">
        <f>IF(AN86="","",IF(AN86=Datos!$AP$2,Datos!$AO$2,IF(AN86=Datos!$AP$3,Datos!$AO$3,IF(AN86=Datos!$AP$4,Datos!$AO$4,""))))</f>
        <v/>
      </c>
      <c r="BS86" s="74" t="str">
        <f>IF(AND(BQ86=$BS$85,BR86=$BS$85),$BS$85,"")</f>
        <v/>
      </c>
      <c r="BT86" s="74" t="str">
        <f>IF(AND(BQ86=$BS$85,BR86=$BT$85),$BT$85,IF(AND(BQ86=$BT$85,BR86=$BS$85),$BT$85,IF(AND(BQ86=$BT$85,BR86=$BT$85),$BT$85,"")))</f>
        <v/>
      </c>
      <c r="BU86" s="74" t="str">
        <f>IF(AND(BQ86=$BS$85,BR86=$BU$85),$BU$85,IF(AND(BQ86=$BT$85,BR86=$BU$85),$BU$85,IF(AND(BQ86=$BU$85,BR86=$BS$85),$BU$85,IF(AND(BQ86=$BU$85,BR86=$BT$85),$BU$85,IF(AND(BQ86=$BU$85,BR86=$BU$85),$BU$85,"")))))</f>
        <v/>
      </c>
      <c r="BV86" s="74" t="str">
        <f>IF(BS86&lt;&gt;"",BS86,IF(BT86&lt;&gt;"",BT86,IF(BU86&lt;&gt;"",BU86,"")))</f>
        <v/>
      </c>
      <c r="BW86" s="74" t="str">
        <f>IF(BV86=Datos!$AO$2,100,IF(BV86=Datos!$AO$3,50,IF(BV86=Datos!$AO$4,0,"")))</f>
        <v/>
      </c>
      <c r="BX86" s="79"/>
      <c r="BY86" s="82"/>
      <c r="BZ86" s="78"/>
    </row>
    <row r="87" spans="1:78" ht="26.25" customHeight="1">
      <c r="A87" s="10"/>
      <c r="B87" s="11"/>
      <c r="C87" s="11"/>
      <c r="D87" s="533"/>
      <c r="E87" s="533"/>
      <c r="F87" s="533"/>
      <c r="G87" s="533"/>
      <c r="H87" s="533"/>
      <c r="I87" s="533"/>
      <c r="J87" s="533"/>
      <c r="K87" s="533"/>
      <c r="L87" s="533"/>
      <c r="M87" s="533"/>
      <c r="N87" s="533"/>
      <c r="O87" s="533"/>
      <c r="P87" s="533"/>
      <c r="Q87" s="533"/>
      <c r="R87" s="533"/>
      <c r="S87" s="533"/>
      <c r="T87" s="534" t="str">
        <f t="shared" si="0"/>
        <v/>
      </c>
      <c r="U87" s="534"/>
      <c r="V87" s="534"/>
      <c r="W87" s="534"/>
      <c r="X87" s="535"/>
      <c r="Y87" s="536"/>
      <c r="Z87" s="535"/>
      <c r="AA87" s="536"/>
      <c r="AB87" s="535"/>
      <c r="AC87" s="536"/>
      <c r="AD87" s="535"/>
      <c r="AE87" s="536"/>
      <c r="AF87" s="535"/>
      <c r="AG87" s="536"/>
      <c r="AH87" s="535"/>
      <c r="AI87" s="536"/>
      <c r="AJ87" s="535"/>
      <c r="AK87" s="536"/>
      <c r="AL87" s="540" t="str">
        <f t="shared" si="1"/>
        <v/>
      </c>
      <c r="AM87" s="541"/>
      <c r="AN87" s="535"/>
      <c r="AO87" s="560"/>
      <c r="AP87" s="560"/>
      <c r="AQ87" s="536"/>
      <c r="AR87" s="540" t="str">
        <f t="shared" ref="AR87:AR95" si="3">IF(AN87&lt;&gt;"",BR87,"")</f>
        <v/>
      </c>
      <c r="AS87" s="541"/>
      <c r="AT87" s="540" t="str">
        <f t="shared" si="2"/>
        <v/>
      </c>
      <c r="AU87" s="542"/>
      <c r="AV87" s="541"/>
      <c r="AW87" s="564"/>
      <c r="AX87" s="565"/>
      <c r="AY87" s="566"/>
      <c r="AZ87" s="564"/>
      <c r="BA87" s="565"/>
      <c r="BB87" s="566"/>
      <c r="BC87" s="543"/>
      <c r="BD87" s="544"/>
      <c r="BE87" s="544"/>
      <c r="BF87" s="544"/>
      <c r="BG87" s="545"/>
      <c r="BI87" s="74" t="str">
        <f>IF(X87=Datos!$AH$2,15,"")</f>
        <v/>
      </c>
      <c r="BJ87" s="74" t="str">
        <f>IF(Z87=Datos!$AI$2,15,"")</f>
        <v/>
      </c>
      <c r="BK87" s="74" t="str">
        <f>IF(AB87=Datos!$AJ$2,15,"")</f>
        <v/>
      </c>
      <c r="BL87" s="74" t="str">
        <f>IF(AD87=Datos!$AK$2,15,"")</f>
        <v/>
      </c>
      <c r="BM87" s="74" t="str">
        <f>IF(AF87=Datos!$AL$2,15,"")</f>
        <v/>
      </c>
      <c r="BN87" s="74" t="str">
        <f>IF(AH87=Datos!$AM$2,15,"")</f>
        <v/>
      </c>
      <c r="BO87" s="74" t="str">
        <f>IF(AJ87=Datos!$AN$2,10,IF(AJ87=Datos!$AN$3,5,IF(AJ87=Datos!$AN$4,"","")))</f>
        <v/>
      </c>
      <c r="BP87" s="74">
        <f t="shared" ref="BP87:BP95" si="4">SUM(BI87:BO87)</f>
        <v>0</v>
      </c>
      <c r="BQ87" s="74" t="str">
        <f>IF(D87="","",IF(BP87&gt;=96,Datos!$AO$2,IF(BP87&gt;=86,Datos!$AO$3,IF(BP87&lt;86,Datos!$AO$4,""))))</f>
        <v/>
      </c>
      <c r="BR87" s="74" t="str">
        <f>IF(AN87="","",IF(AN87=Datos!$AP$2,Datos!$AO$2,IF(AN87=Datos!$AP$3,Datos!$AO$3,IF(AN87=Datos!$AP$4,Datos!$AO$4,""))))</f>
        <v/>
      </c>
      <c r="BS87" s="74" t="str">
        <f t="shared" ref="BS87:BS95" si="5">IF(AND(BQ87=$BS$85,BR87=$BS$85),$BS$85,"")</f>
        <v/>
      </c>
      <c r="BT87" s="74" t="str">
        <f t="shared" ref="BT87:BT95" si="6">IF(AND(BQ87=$BS$85,BR87=$BT$85),$BT$85,IF(AND(BQ87=$BT$85,BR87=$BS$85),$BT$85,IF(AND(BQ87=$BT$85,BR87=$BT$85),$BT$85,"")))</f>
        <v/>
      </c>
      <c r="BU87" s="74" t="str">
        <f t="shared" ref="BU87:BU95" si="7">IF(AND(BQ87=$BS$85,BR87=$BU$85),$BU$85,IF(AND(BQ87=$BT$85,BR87=$BU$85),$BU$85,IF(AND(BQ87=$BU$85,BR87=$BS$85),$BU$85,IF(AND(BQ87=$BU$85,BR87=$BT$85),$BU$85,IF(AND(BQ87=$BU$85,BR87=$BU$85),$BU$85,"")))))</f>
        <v/>
      </c>
      <c r="BV87" s="74" t="str">
        <f t="shared" ref="BV87:BV95" si="8">IF(BS87&lt;&gt;"",BS87,IF(BT87&lt;&gt;"",BT87,IF(BU87&lt;&gt;"",BU87,"")))</f>
        <v/>
      </c>
      <c r="BW87" s="74" t="str">
        <f>IF(BV87=Datos!$AO$2,100,IF(BV87=Datos!$AO$3,50,IF(BV87=Datos!$AO$4,0,"")))</f>
        <v/>
      </c>
      <c r="BX87" s="79"/>
      <c r="BY87" s="79"/>
      <c r="BZ87" s="78"/>
    </row>
    <row r="88" spans="1:78" ht="26.25" customHeight="1">
      <c r="A88" s="10"/>
      <c r="B88" s="11"/>
      <c r="C88" s="11"/>
      <c r="D88" s="533"/>
      <c r="E88" s="533"/>
      <c r="F88" s="533"/>
      <c r="G88" s="533"/>
      <c r="H88" s="533"/>
      <c r="I88" s="533"/>
      <c r="J88" s="533"/>
      <c r="K88" s="533"/>
      <c r="L88" s="533"/>
      <c r="M88" s="533"/>
      <c r="N88" s="533"/>
      <c r="O88" s="533"/>
      <c r="P88" s="533"/>
      <c r="Q88" s="533"/>
      <c r="R88" s="533"/>
      <c r="S88" s="533"/>
      <c r="T88" s="534" t="str">
        <f t="shared" si="0"/>
        <v/>
      </c>
      <c r="U88" s="534"/>
      <c r="V88" s="534"/>
      <c r="W88" s="534"/>
      <c r="X88" s="535"/>
      <c r="Y88" s="536"/>
      <c r="Z88" s="535"/>
      <c r="AA88" s="536"/>
      <c r="AB88" s="535"/>
      <c r="AC88" s="536"/>
      <c r="AD88" s="535"/>
      <c r="AE88" s="536"/>
      <c r="AF88" s="535"/>
      <c r="AG88" s="536"/>
      <c r="AH88" s="535"/>
      <c r="AI88" s="536"/>
      <c r="AJ88" s="535"/>
      <c r="AK88" s="536"/>
      <c r="AL88" s="540" t="str">
        <f t="shared" si="1"/>
        <v/>
      </c>
      <c r="AM88" s="541"/>
      <c r="AN88" s="535"/>
      <c r="AO88" s="560"/>
      <c r="AP88" s="560"/>
      <c r="AQ88" s="536"/>
      <c r="AR88" s="540" t="str">
        <f t="shared" si="3"/>
        <v/>
      </c>
      <c r="AS88" s="541"/>
      <c r="AT88" s="540" t="str">
        <f t="shared" si="2"/>
        <v/>
      </c>
      <c r="AU88" s="542"/>
      <c r="AV88" s="541"/>
      <c r="AW88" s="564"/>
      <c r="AX88" s="565"/>
      <c r="AY88" s="566"/>
      <c r="AZ88" s="564"/>
      <c r="BA88" s="565"/>
      <c r="BB88" s="566"/>
      <c r="BC88" s="543"/>
      <c r="BD88" s="544"/>
      <c r="BE88" s="544"/>
      <c r="BF88" s="544"/>
      <c r="BG88" s="545"/>
      <c r="BI88" s="74" t="str">
        <f>IF(X88=Datos!$AH$2,15,"")</f>
        <v/>
      </c>
      <c r="BJ88" s="74" t="str">
        <f>IF(Z88=Datos!$AI$2,15,"")</f>
        <v/>
      </c>
      <c r="BK88" s="74" t="str">
        <f>IF(AB88=Datos!$AJ$2,15,"")</f>
        <v/>
      </c>
      <c r="BL88" s="74" t="str">
        <f>IF(AD88=Datos!$AK$2,15,"")</f>
        <v/>
      </c>
      <c r="BM88" s="74" t="str">
        <f>IF(AF88=Datos!$AL$2,15,"")</f>
        <v/>
      </c>
      <c r="BN88" s="74" t="str">
        <f>IF(AH88=Datos!$AM$2,15,"")</f>
        <v/>
      </c>
      <c r="BO88" s="74" t="str">
        <f>IF(AJ88=Datos!$AN$2,10,IF(AJ88=Datos!$AN$3,5,IF(AJ88=Datos!$AN$4,"","")))</f>
        <v/>
      </c>
      <c r="BP88" s="74">
        <f t="shared" si="4"/>
        <v>0</v>
      </c>
      <c r="BQ88" s="74" t="str">
        <f>IF(D88="","",IF(BP88&gt;=96,Datos!$AO$2,IF(BP88&gt;=86,Datos!$AO$3,IF(BP88&lt;86,Datos!$AO$4,""))))</f>
        <v/>
      </c>
      <c r="BR88" s="74" t="str">
        <f>IF(AN88="","",IF(AN88=Datos!$AP$2,Datos!$AO$2,IF(AN88=Datos!$AP$3,Datos!$AO$3,IF(AN88=Datos!$AP$4,Datos!$AO$4,""))))</f>
        <v/>
      </c>
      <c r="BS88" s="74" t="str">
        <f t="shared" si="5"/>
        <v/>
      </c>
      <c r="BT88" s="74" t="str">
        <f t="shared" si="6"/>
        <v/>
      </c>
      <c r="BU88" s="74" t="str">
        <f t="shared" si="7"/>
        <v/>
      </c>
      <c r="BV88" s="74" t="str">
        <f t="shared" si="8"/>
        <v/>
      </c>
      <c r="BW88" s="74" t="str">
        <f>IF(BV88=Datos!$AO$2,100,IF(BV88=Datos!$AO$3,50,IF(BV88=Datos!$AO$4,0,"")))</f>
        <v/>
      </c>
      <c r="BX88" s="79"/>
      <c r="BY88" s="79"/>
      <c r="BZ88" s="78"/>
    </row>
    <row r="89" spans="1:78" ht="26.25" customHeight="1">
      <c r="A89" s="10"/>
      <c r="B89" s="11"/>
      <c r="C89" s="11"/>
      <c r="D89" s="533"/>
      <c r="E89" s="533"/>
      <c r="F89" s="533"/>
      <c r="G89" s="533"/>
      <c r="H89" s="533"/>
      <c r="I89" s="533"/>
      <c r="J89" s="533"/>
      <c r="K89" s="533"/>
      <c r="L89" s="533"/>
      <c r="M89" s="533"/>
      <c r="N89" s="533"/>
      <c r="O89" s="533"/>
      <c r="P89" s="533"/>
      <c r="Q89" s="533"/>
      <c r="R89" s="533"/>
      <c r="S89" s="533"/>
      <c r="T89" s="534" t="str">
        <f t="shared" si="0"/>
        <v/>
      </c>
      <c r="U89" s="534"/>
      <c r="V89" s="534"/>
      <c r="W89" s="534"/>
      <c r="X89" s="535"/>
      <c r="Y89" s="536"/>
      <c r="Z89" s="535"/>
      <c r="AA89" s="536"/>
      <c r="AB89" s="535"/>
      <c r="AC89" s="536"/>
      <c r="AD89" s="535"/>
      <c r="AE89" s="536"/>
      <c r="AF89" s="535"/>
      <c r="AG89" s="536"/>
      <c r="AH89" s="535"/>
      <c r="AI89" s="536"/>
      <c r="AJ89" s="535"/>
      <c r="AK89" s="536"/>
      <c r="AL89" s="540" t="str">
        <f t="shared" si="1"/>
        <v/>
      </c>
      <c r="AM89" s="541"/>
      <c r="AN89" s="535"/>
      <c r="AO89" s="560"/>
      <c r="AP89" s="560"/>
      <c r="AQ89" s="536"/>
      <c r="AR89" s="540" t="str">
        <f t="shared" si="3"/>
        <v/>
      </c>
      <c r="AS89" s="541"/>
      <c r="AT89" s="540" t="str">
        <f t="shared" si="2"/>
        <v/>
      </c>
      <c r="AU89" s="542"/>
      <c r="AV89" s="541"/>
      <c r="AW89" s="564"/>
      <c r="AX89" s="565"/>
      <c r="AY89" s="566"/>
      <c r="AZ89" s="564"/>
      <c r="BA89" s="565"/>
      <c r="BB89" s="566"/>
      <c r="BC89" s="543"/>
      <c r="BD89" s="544"/>
      <c r="BE89" s="544"/>
      <c r="BF89" s="544"/>
      <c r="BG89" s="545"/>
      <c r="BI89" s="74" t="str">
        <f>IF(X89=Datos!$AH$2,15,"")</f>
        <v/>
      </c>
      <c r="BJ89" s="74" t="str">
        <f>IF(Z89=Datos!$AI$2,15,"")</f>
        <v/>
      </c>
      <c r="BK89" s="74" t="str">
        <f>IF(AB89=Datos!$AJ$2,15,"")</f>
        <v/>
      </c>
      <c r="BL89" s="74" t="str">
        <f>IF(AD89=Datos!$AK$2,15,"")</f>
        <v/>
      </c>
      <c r="BM89" s="74" t="str">
        <f>IF(AF89=Datos!$AL$2,15,"")</f>
        <v/>
      </c>
      <c r="BN89" s="74" t="str">
        <f>IF(AH89=Datos!$AM$2,15,"")</f>
        <v/>
      </c>
      <c r="BO89" s="74" t="str">
        <f>IF(AJ89=Datos!$AN$2,10,IF(AJ89=Datos!$AN$3,5,IF(AJ89=Datos!$AN$4,"","")))</f>
        <v/>
      </c>
      <c r="BP89" s="74">
        <f t="shared" si="4"/>
        <v>0</v>
      </c>
      <c r="BQ89" s="74" t="str">
        <f>IF(D89="","",IF(BP89&gt;=96,Datos!$AO$2,IF(BP89&gt;=86,Datos!$AO$3,IF(BP89&lt;86,Datos!$AO$4,""))))</f>
        <v/>
      </c>
      <c r="BR89" s="74" t="str">
        <f>IF(AN89="","",IF(AN89=Datos!$AP$2,Datos!$AO$2,IF(AN89=Datos!$AP$3,Datos!$AO$3,IF(AN89=Datos!$AP$4,Datos!$AO$4,""))))</f>
        <v/>
      </c>
      <c r="BS89" s="74" t="str">
        <f t="shared" si="5"/>
        <v/>
      </c>
      <c r="BT89" s="74" t="str">
        <f t="shared" si="6"/>
        <v/>
      </c>
      <c r="BU89" s="74" t="str">
        <f t="shared" si="7"/>
        <v/>
      </c>
      <c r="BV89" s="74" t="str">
        <f t="shared" si="8"/>
        <v/>
      </c>
      <c r="BW89" s="74" t="str">
        <f>IF(BV89=Datos!$AO$2,100,IF(BV89=Datos!$AO$3,50,IF(BV89=Datos!$AO$4,0,"")))</f>
        <v/>
      </c>
      <c r="BX89" s="79"/>
      <c r="BY89" s="79"/>
      <c r="BZ89" s="78"/>
    </row>
    <row r="90" spans="1:78" ht="26.25" customHeight="1">
      <c r="A90" s="10"/>
      <c r="B90" s="11"/>
      <c r="C90" s="11"/>
      <c r="D90" s="533"/>
      <c r="E90" s="533"/>
      <c r="F90" s="533"/>
      <c r="G90" s="533"/>
      <c r="H90" s="533"/>
      <c r="I90" s="533"/>
      <c r="J90" s="533"/>
      <c r="K90" s="533"/>
      <c r="L90" s="533"/>
      <c r="M90" s="533"/>
      <c r="N90" s="533"/>
      <c r="O90" s="533"/>
      <c r="P90" s="533"/>
      <c r="Q90" s="533"/>
      <c r="R90" s="533"/>
      <c r="S90" s="533"/>
      <c r="T90" s="534" t="str">
        <f t="shared" si="0"/>
        <v/>
      </c>
      <c r="U90" s="534"/>
      <c r="V90" s="534"/>
      <c r="W90" s="534"/>
      <c r="X90" s="535"/>
      <c r="Y90" s="536"/>
      <c r="Z90" s="535"/>
      <c r="AA90" s="536"/>
      <c r="AB90" s="535"/>
      <c r="AC90" s="536"/>
      <c r="AD90" s="535"/>
      <c r="AE90" s="536"/>
      <c r="AF90" s="535"/>
      <c r="AG90" s="536"/>
      <c r="AH90" s="535"/>
      <c r="AI90" s="536"/>
      <c r="AJ90" s="535"/>
      <c r="AK90" s="536"/>
      <c r="AL90" s="540" t="str">
        <f t="shared" si="1"/>
        <v/>
      </c>
      <c r="AM90" s="541"/>
      <c r="AN90" s="535"/>
      <c r="AO90" s="560"/>
      <c r="AP90" s="560"/>
      <c r="AQ90" s="536"/>
      <c r="AR90" s="540" t="str">
        <f t="shared" si="3"/>
        <v/>
      </c>
      <c r="AS90" s="541"/>
      <c r="AT90" s="540" t="str">
        <f t="shared" si="2"/>
        <v/>
      </c>
      <c r="AU90" s="542"/>
      <c r="AV90" s="541"/>
      <c r="AW90" s="564"/>
      <c r="AX90" s="565"/>
      <c r="AY90" s="566"/>
      <c r="AZ90" s="564"/>
      <c r="BA90" s="565"/>
      <c r="BB90" s="566"/>
      <c r="BC90" s="543"/>
      <c r="BD90" s="544"/>
      <c r="BE90" s="544"/>
      <c r="BF90" s="544"/>
      <c r="BG90" s="545"/>
      <c r="BI90" s="74" t="str">
        <f>IF(X90=Datos!$AH$2,15,"")</f>
        <v/>
      </c>
      <c r="BJ90" s="74" t="str">
        <f>IF(Z90=Datos!$AI$2,15,"")</f>
        <v/>
      </c>
      <c r="BK90" s="74" t="str">
        <f>IF(AB90=Datos!$AJ$2,15,"")</f>
        <v/>
      </c>
      <c r="BL90" s="74" t="str">
        <f>IF(AD90=Datos!$AK$2,15,"")</f>
        <v/>
      </c>
      <c r="BM90" s="74" t="str">
        <f>IF(AF90=Datos!$AL$2,15,"")</f>
        <v/>
      </c>
      <c r="BN90" s="74" t="str">
        <f>IF(AH90=Datos!$AM$2,15,"")</f>
        <v/>
      </c>
      <c r="BO90" s="74" t="str">
        <f>IF(AJ90=Datos!$AN$2,10,IF(AJ90=Datos!$AN$3,5,IF(AJ90=Datos!$AN$4,"","")))</f>
        <v/>
      </c>
      <c r="BP90" s="74">
        <f t="shared" si="4"/>
        <v>0</v>
      </c>
      <c r="BQ90" s="74" t="str">
        <f>IF(D90="","",IF(BP90&gt;=96,Datos!$AO$2,IF(BP90&gt;=86,Datos!$AO$3,IF(BP90&lt;86,Datos!$AO$4,""))))</f>
        <v/>
      </c>
      <c r="BR90" s="74" t="str">
        <f>IF(AN90="","",IF(AN90=Datos!$AP$2,Datos!$AO$2,IF(AN90=Datos!$AP$3,Datos!$AO$3,IF(AN90=Datos!$AP$4,Datos!$AO$4,""))))</f>
        <v/>
      </c>
      <c r="BS90" s="74" t="str">
        <f t="shared" si="5"/>
        <v/>
      </c>
      <c r="BT90" s="74" t="str">
        <f t="shared" si="6"/>
        <v/>
      </c>
      <c r="BU90" s="74" t="str">
        <f t="shared" si="7"/>
        <v/>
      </c>
      <c r="BV90" s="74" t="str">
        <f t="shared" si="8"/>
        <v/>
      </c>
      <c r="BW90" s="74" t="str">
        <f>IF(BV90=Datos!$AO$2,100,IF(BV90=Datos!$AO$3,50,IF(BV90=Datos!$AO$4,0,"")))</f>
        <v/>
      </c>
      <c r="BX90" s="79"/>
      <c r="BY90" s="79"/>
      <c r="BZ90" s="78"/>
    </row>
    <row r="91" spans="1:78" ht="26.25" customHeight="1">
      <c r="A91" s="10"/>
      <c r="B91" s="11"/>
      <c r="C91" s="11"/>
      <c r="D91" s="533"/>
      <c r="E91" s="533"/>
      <c r="F91" s="533"/>
      <c r="G91" s="533"/>
      <c r="H91" s="533"/>
      <c r="I91" s="533"/>
      <c r="J91" s="533"/>
      <c r="K91" s="533"/>
      <c r="L91" s="533"/>
      <c r="M91" s="533"/>
      <c r="N91" s="533"/>
      <c r="O91" s="533"/>
      <c r="P91" s="533"/>
      <c r="Q91" s="533"/>
      <c r="R91" s="533"/>
      <c r="S91" s="533"/>
      <c r="T91" s="534" t="str">
        <f t="shared" si="0"/>
        <v/>
      </c>
      <c r="U91" s="534"/>
      <c r="V91" s="534"/>
      <c r="W91" s="534"/>
      <c r="X91" s="535"/>
      <c r="Y91" s="536"/>
      <c r="Z91" s="535"/>
      <c r="AA91" s="536"/>
      <c r="AB91" s="535"/>
      <c r="AC91" s="536"/>
      <c r="AD91" s="535"/>
      <c r="AE91" s="536"/>
      <c r="AF91" s="535"/>
      <c r="AG91" s="536"/>
      <c r="AH91" s="535"/>
      <c r="AI91" s="536"/>
      <c r="AJ91" s="535"/>
      <c r="AK91" s="536"/>
      <c r="AL91" s="540" t="str">
        <f t="shared" si="1"/>
        <v/>
      </c>
      <c r="AM91" s="541"/>
      <c r="AN91" s="535"/>
      <c r="AO91" s="560"/>
      <c r="AP91" s="560"/>
      <c r="AQ91" s="536"/>
      <c r="AR91" s="540" t="str">
        <f t="shared" si="3"/>
        <v/>
      </c>
      <c r="AS91" s="541"/>
      <c r="AT91" s="540" t="str">
        <f t="shared" si="2"/>
        <v/>
      </c>
      <c r="AU91" s="542"/>
      <c r="AV91" s="541"/>
      <c r="AW91" s="564"/>
      <c r="AX91" s="565"/>
      <c r="AY91" s="566"/>
      <c r="AZ91" s="564"/>
      <c r="BA91" s="565"/>
      <c r="BB91" s="566"/>
      <c r="BC91" s="543"/>
      <c r="BD91" s="544"/>
      <c r="BE91" s="544"/>
      <c r="BF91" s="544"/>
      <c r="BG91" s="545"/>
      <c r="BI91" s="74" t="str">
        <f>IF(X91=Datos!$AH$2,15,"")</f>
        <v/>
      </c>
      <c r="BJ91" s="74" t="str">
        <f>IF(Z91=Datos!$AI$2,15,"")</f>
        <v/>
      </c>
      <c r="BK91" s="74" t="str">
        <f>IF(AB91=Datos!$AJ$2,15,"")</f>
        <v/>
      </c>
      <c r="BL91" s="74" t="str">
        <f>IF(AD91=Datos!$AK$2,15,"")</f>
        <v/>
      </c>
      <c r="BM91" s="74" t="str">
        <f>IF(AF91=Datos!$AL$2,15,"")</f>
        <v/>
      </c>
      <c r="BN91" s="74" t="str">
        <f>IF(AH91=Datos!$AM$2,15,"")</f>
        <v/>
      </c>
      <c r="BO91" s="74" t="str">
        <f>IF(AJ91=Datos!$AN$2,10,IF(AJ91=Datos!$AN$3,5,IF(AJ91=Datos!$AN$4,"","")))</f>
        <v/>
      </c>
      <c r="BP91" s="74">
        <f t="shared" si="4"/>
        <v>0</v>
      </c>
      <c r="BQ91" s="74" t="str">
        <f>IF(D91="","",IF(BP91&gt;=96,Datos!$AO$2,IF(BP91&gt;=86,Datos!$AO$3,IF(BP91&lt;86,Datos!$AO$4,""))))</f>
        <v/>
      </c>
      <c r="BR91" s="74" t="str">
        <f>IF(AN91="","",IF(AN91=Datos!$AP$2,Datos!$AO$2,IF(AN91=Datos!$AP$3,Datos!$AO$3,IF(AN91=Datos!$AP$4,Datos!$AO$4,""))))</f>
        <v/>
      </c>
      <c r="BS91" s="74" t="str">
        <f t="shared" si="5"/>
        <v/>
      </c>
      <c r="BT91" s="74" t="str">
        <f t="shared" si="6"/>
        <v/>
      </c>
      <c r="BU91" s="74" t="str">
        <f t="shared" si="7"/>
        <v/>
      </c>
      <c r="BV91" s="74" t="str">
        <f t="shared" si="8"/>
        <v/>
      </c>
      <c r="BW91" s="74" t="str">
        <f>IF(BV91=Datos!$AO$2,100,IF(BV91=Datos!$AO$3,50,IF(BV91=Datos!$AO$4,0,"")))</f>
        <v/>
      </c>
      <c r="BX91" s="79"/>
      <c r="BY91" s="79"/>
      <c r="BZ91" s="78"/>
    </row>
    <row r="92" spans="1:78" ht="26.25" customHeight="1">
      <c r="A92" s="10"/>
      <c r="B92" s="11"/>
      <c r="C92" s="11"/>
      <c r="D92" s="533"/>
      <c r="E92" s="533"/>
      <c r="F92" s="533"/>
      <c r="G92" s="533"/>
      <c r="H92" s="533"/>
      <c r="I92" s="533"/>
      <c r="J92" s="533"/>
      <c r="K92" s="533"/>
      <c r="L92" s="533"/>
      <c r="M92" s="533"/>
      <c r="N92" s="533"/>
      <c r="O92" s="533"/>
      <c r="P92" s="533"/>
      <c r="Q92" s="533"/>
      <c r="R92" s="533"/>
      <c r="S92" s="533"/>
      <c r="T92" s="534" t="str">
        <f t="shared" si="0"/>
        <v/>
      </c>
      <c r="U92" s="534"/>
      <c r="V92" s="534"/>
      <c r="W92" s="534"/>
      <c r="X92" s="535"/>
      <c r="Y92" s="536"/>
      <c r="Z92" s="535"/>
      <c r="AA92" s="536"/>
      <c r="AB92" s="535"/>
      <c r="AC92" s="536"/>
      <c r="AD92" s="535"/>
      <c r="AE92" s="536"/>
      <c r="AF92" s="535"/>
      <c r="AG92" s="536"/>
      <c r="AH92" s="535"/>
      <c r="AI92" s="536"/>
      <c r="AJ92" s="535"/>
      <c r="AK92" s="536"/>
      <c r="AL92" s="540" t="str">
        <f t="shared" si="1"/>
        <v/>
      </c>
      <c r="AM92" s="541"/>
      <c r="AN92" s="535"/>
      <c r="AO92" s="560"/>
      <c r="AP92" s="560"/>
      <c r="AQ92" s="536"/>
      <c r="AR92" s="540" t="str">
        <f t="shared" si="3"/>
        <v/>
      </c>
      <c r="AS92" s="541"/>
      <c r="AT92" s="540" t="str">
        <f t="shared" si="2"/>
        <v/>
      </c>
      <c r="AU92" s="542"/>
      <c r="AV92" s="541"/>
      <c r="AW92" s="564"/>
      <c r="AX92" s="565"/>
      <c r="AY92" s="566"/>
      <c r="AZ92" s="564"/>
      <c r="BA92" s="565"/>
      <c r="BB92" s="566"/>
      <c r="BC92" s="543"/>
      <c r="BD92" s="544"/>
      <c r="BE92" s="544"/>
      <c r="BF92" s="544"/>
      <c r="BG92" s="545"/>
      <c r="BI92" s="74" t="str">
        <f>IF(X92=Datos!$AH$2,15,"")</f>
        <v/>
      </c>
      <c r="BJ92" s="74" t="str">
        <f>IF(Z92=Datos!$AI$2,15,"")</f>
        <v/>
      </c>
      <c r="BK92" s="74" t="str">
        <f>IF(AB92=Datos!$AJ$2,15,"")</f>
        <v/>
      </c>
      <c r="BL92" s="74" t="str">
        <f>IF(AD92=Datos!$AK$2,15,"")</f>
        <v/>
      </c>
      <c r="BM92" s="74" t="str">
        <f>IF(AF92=Datos!$AL$2,15,"")</f>
        <v/>
      </c>
      <c r="BN92" s="74" t="str">
        <f>IF(AH92=Datos!$AM$2,15,"")</f>
        <v/>
      </c>
      <c r="BO92" s="74" t="str">
        <f>IF(AJ92=Datos!$AN$2,10,IF(AJ92=Datos!$AN$3,5,IF(AJ92=Datos!$AN$4,"","")))</f>
        <v/>
      </c>
      <c r="BP92" s="74">
        <f t="shared" si="4"/>
        <v>0</v>
      </c>
      <c r="BQ92" s="74" t="str">
        <f>IF(D92="","",IF(BP92&gt;=96,Datos!$AO$2,IF(BP92&gt;=86,Datos!$AO$3,IF(BP92&lt;86,Datos!$AO$4,""))))</f>
        <v/>
      </c>
      <c r="BR92" s="74" t="str">
        <f>IF(AN92="","",IF(AN92=Datos!$AP$2,Datos!$AO$2,IF(AN92=Datos!$AP$3,Datos!$AO$3,IF(AN92=Datos!$AP$4,Datos!$AO$4,""))))</f>
        <v/>
      </c>
      <c r="BS92" s="74" t="str">
        <f t="shared" si="5"/>
        <v/>
      </c>
      <c r="BT92" s="74" t="str">
        <f t="shared" si="6"/>
        <v/>
      </c>
      <c r="BU92" s="74" t="str">
        <f t="shared" si="7"/>
        <v/>
      </c>
      <c r="BV92" s="74" t="str">
        <f t="shared" si="8"/>
        <v/>
      </c>
      <c r="BW92" s="74" t="str">
        <f>IF(BV92=Datos!$AO$2,100,IF(BV92=Datos!$AO$3,50,IF(BV92=Datos!$AO$4,0,"")))</f>
        <v/>
      </c>
      <c r="BX92" s="79"/>
      <c r="BY92" s="79"/>
      <c r="BZ92" s="78"/>
    </row>
    <row r="93" spans="1:78" ht="26.25" customHeight="1">
      <c r="A93" s="10"/>
      <c r="B93" s="11"/>
      <c r="C93" s="11"/>
      <c r="D93" s="533"/>
      <c r="E93" s="533"/>
      <c r="F93" s="533"/>
      <c r="G93" s="533"/>
      <c r="H93" s="533"/>
      <c r="I93" s="533"/>
      <c r="J93" s="533"/>
      <c r="K93" s="533"/>
      <c r="L93" s="533"/>
      <c r="M93" s="533"/>
      <c r="N93" s="533"/>
      <c r="O93" s="533"/>
      <c r="P93" s="533"/>
      <c r="Q93" s="533"/>
      <c r="R93" s="533"/>
      <c r="S93" s="533"/>
      <c r="T93" s="534" t="str">
        <f t="shared" si="0"/>
        <v/>
      </c>
      <c r="U93" s="534"/>
      <c r="V93" s="534"/>
      <c r="W93" s="534"/>
      <c r="X93" s="535"/>
      <c r="Y93" s="536"/>
      <c r="Z93" s="535"/>
      <c r="AA93" s="536"/>
      <c r="AB93" s="535"/>
      <c r="AC93" s="536"/>
      <c r="AD93" s="535"/>
      <c r="AE93" s="536"/>
      <c r="AF93" s="535"/>
      <c r="AG93" s="536"/>
      <c r="AH93" s="535"/>
      <c r="AI93" s="536"/>
      <c r="AJ93" s="535"/>
      <c r="AK93" s="536"/>
      <c r="AL93" s="540" t="str">
        <f t="shared" si="1"/>
        <v/>
      </c>
      <c r="AM93" s="541"/>
      <c r="AN93" s="535"/>
      <c r="AO93" s="560"/>
      <c r="AP93" s="560"/>
      <c r="AQ93" s="536"/>
      <c r="AR93" s="540" t="str">
        <f t="shared" si="3"/>
        <v/>
      </c>
      <c r="AS93" s="541"/>
      <c r="AT93" s="540" t="str">
        <f t="shared" si="2"/>
        <v/>
      </c>
      <c r="AU93" s="542"/>
      <c r="AV93" s="541"/>
      <c r="AW93" s="564"/>
      <c r="AX93" s="565"/>
      <c r="AY93" s="566"/>
      <c r="AZ93" s="564"/>
      <c r="BA93" s="565"/>
      <c r="BB93" s="566"/>
      <c r="BC93" s="543"/>
      <c r="BD93" s="544"/>
      <c r="BE93" s="544"/>
      <c r="BF93" s="544"/>
      <c r="BG93" s="545"/>
      <c r="BI93" s="74" t="str">
        <f>IF(X93=Datos!$AH$2,15,"")</f>
        <v/>
      </c>
      <c r="BJ93" s="74" t="str">
        <f>IF(Z93=Datos!$AI$2,15,"")</f>
        <v/>
      </c>
      <c r="BK93" s="74" t="str">
        <f>IF(AB93=Datos!$AJ$2,15,"")</f>
        <v/>
      </c>
      <c r="BL93" s="74" t="str">
        <f>IF(AD93=Datos!$AK$2,15,"")</f>
        <v/>
      </c>
      <c r="BM93" s="74" t="str">
        <f>IF(AF93=Datos!$AL$2,15,"")</f>
        <v/>
      </c>
      <c r="BN93" s="74" t="str">
        <f>IF(AH93=Datos!$AM$2,15,"")</f>
        <v/>
      </c>
      <c r="BO93" s="74" t="str">
        <f>IF(AJ93=Datos!$AN$2,10,IF(AJ93=Datos!$AN$3,5,IF(AJ93=Datos!$AN$4,"","")))</f>
        <v/>
      </c>
      <c r="BP93" s="74">
        <f t="shared" si="4"/>
        <v>0</v>
      </c>
      <c r="BQ93" s="74" t="str">
        <f>IF(D93="","",IF(BP93&gt;=96,Datos!$AO$2,IF(BP93&gt;=86,Datos!$AO$3,IF(BP93&lt;86,Datos!$AO$4,""))))</f>
        <v/>
      </c>
      <c r="BR93" s="74" t="str">
        <f>IF(AN93="","",IF(AN93=Datos!$AP$2,Datos!$AO$2,IF(AN93=Datos!$AP$3,Datos!$AO$3,IF(AN93=Datos!$AP$4,Datos!$AO$4,""))))</f>
        <v/>
      </c>
      <c r="BS93" s="74" t="str">
        <f t="shared" si="5"/>
        <v/>
      </c>
      <c r="BT93" s="74" t="str">
        <f t="shared" si="6"/>
        <v/>
      </c>
      <c r="BU93" s="74" t="str">
        <f t="shared" si="7"/>
        <v/>
      </c>
      <c r="BV93" s="74" t="str">
        <f t="shared" si="8"/>
        <v/>
      </c>
      <c r="BW93" s="74" t="str">
        <f>IF(BV93=Datos!$AO$2,100,IF(BV93=Datos!$AO$3,50,IF(BV93=Datos!$AO$4,0,"")))</f>
        <v/>
      </c>
      <c r="BX93" s="79"/>
      <c r="BY93" s="79"/>
      <c r="BZ93" s="78"/>
    </row>
    <row r="94" spans="1:78" ht="26.25" customHeight="1">
      <c r="A94" s="10"/>
      <c r="B94" s="11"/>
      <c r="C94" s="11"/>
      <c r="D94" s="533"/>
      <c r="E94" s="533"/>
      <c r="F94" s="533"/>
      <c r="G94" s="533"/>
      <c r="H94" s="533"/>
      <c r="I94" s="533"/>
      <c r="J94" s="533"/>
      <c r="K94" s="533"/>
      <c r="L94" s="533"/>
      <c r="M94" s="533"/>
      <c r="N94" s="533"/>
      <c r="O94" s="533"/>
      <c r="P94" s="533"/>
      <c r="Q94" s="533"/>
      <c r="R94" s="533"/>
      <c r="S94" s="533"/>
      <c r="T94" s="534" t="str">
        <f t="shared" si="0"/>
        <v/>
      </c>
      <c r="U94" s="534"/>
      <c r="V94" s="534"/>
      <c r="W94" s="534"/>
      <c r="X94" s="535"/>
      <c r="Y94" s="536"/>
      <c r="Z94" s="535"/>
      <c r="AA94" s="536"/>
      <c r="AB94" s="535"/>
      <c r="AC94" s="536"/>
      <c r="AD94" s="535"/>
      <c r="AE94" s="536"/>
      <c r="AF94" s="535"/>
      <c r="AG94" s="536"/>
      <c r="AH94" s="535"/>
      <c r="AI94" s="536"/>
      <c r="AJ94" s="535"/>
      <c r="AK94" s="536"/>
      <c r="AL94" s="540" t="str">
        <f t="shared" si="1"/>
        <v/>
      </c>
      <c r="AM94" s="541"/>
      <c r="AN94" s="535"/>
      <c r="AO94" s="560"/>
      <c r="AP94" s="560"/>
      <c r="AQ94" s="536"/>
      <c r="AR94" s="540" t="str">
        <f t="shared" si="3"/>
        <v/>
      </c>
      <c r="AS94" s="541"/>
      <c r="AT94" s="540" t="str">
        <f t="shared" si="2"/>
        <v/>
      </c>
      <c r="AU94" s="542"/>
      <c r="AV94" s="541"/>
      <c r="AW94" s="564"/>
      <c r="AX94" s="565"/>
      <c r="AY94" s="566"/>
      <c r="AZ94" s="564"/>
      <c r="BA94" s="565"/>
      <c r="BB94" s="566"/>
      <c r="BC94" s="543"/>
      <c r="BD94" s="544"/>
      <c r="BE94" s="544"/>
      <c r="BF94" s="544"/>
      <c r="BG94" s="545"/>
      <c r="BI94" s="74" t="str">
        <f>IF(X94=Datos!$AH$2,15,"")</f>
        <v/>
      </c>
      <c r="BJ94" s="74" t="str">
        <f>IF(Z94=Datos!$AI$2,15,"")</f>
        <v/>
      </c>
      <c r="BK94" s="74" t="str">
        <f>IF(AB94=Datos!$AJ$2,15,"")</f>
        <v/>
      </c>
      <c r="BL94" s="74" t="str">
        <f>IF(AD94=Datos!$AK$2,15,"")</f>
        <v/>
      </c>
      <c r="BM94" s="74" t="str">
        <f>IF(AF94=Datos!$AL$2,15,"")</f>
        <v/>
      </c>
      <c r="BN94" s="74" t="str">
        <f>IF(AH94=Datos!$AM$2,15,"")</f>
        <v/>
      </c>
      <c r="BO94" s="74" t="str">
        <f>IF(AJ94=Datos!$AN$2,10,IF(AJ94=Datos!$AN$3,5,IF(AJ94=Datos!$AN$4,"","")))</f>
        <v/>
      </c>
      <c r="BP94" s="74">
        <f t="shared" si="4"/>
        <v>0</v>
      </c>
      <c r="BQ94" s="74" t="str">
        <f>IF(D94="","",IF(BP94&gt;=96,Datos!$AO$2,IF(BP94&gt;=86,Datos!$AO$3,IF(BP94&lt;86,Datos!$AO$4,""))))</f>
        <v/>
      </c>
      <c r="BR94" s="74" t="str">
        <f>IF(AN94="","",IF(AN94=Datos!$AP$2,Datos!$AO$2,IF(AN94=Datos!$AP$3,Datos!$AO$3,IF(AN94=Datos!$AP$4,Datos!$AO$4,""))))</f>
        <v/>
      </c>
      <c r="BS94" s="74" t="str">
        <f t="shared" si="5"/>
        <v/>
      </c>
      <c r="BT94" s="74" t="str">
        <f t="shared" si="6"/>
        <v/>
      </c>
      <c r="BU94" s="74" t="str">
        <f t="shared" si="7"/>
        <v/>
      </c>
      <c r="BV94" s="74" t="str">
        <f t="shared" si="8"/>
        <v/>
      </c>
      <c r="BW94" s="74" t="str">
        <f>IF(BV94=Datos!$AO$2,100,IF(BV94=Datos!$AO$3,50,IF(BV94=Datos!$AO$4,0,"")))</f>
        <v/>
      </c>
      <c r="BX94" s="79"/>
      <c r="BY94" s="79"/>
      <c r="BZ94" s="78"/>
    </row>
    <row r="95" spans="1:78" ht="26.25" customHeight="1">
      <c r="A95" s="10"/>
      <c r="B95" s="11"/>
      <c r="C95" s="11"/>
      <c r="D95" s="533"/>
      <c r="E95" s="533"/>
      <c r="F95" s="533"/>
      <c r="G95" s="533"/>
      <c r="H95" s="533"/>
      <c r="I95" s="533"/>
      <c r="J95" s="533"/>
      <c r="K95" s="533"/>
      <c r="L95" s="533"/>
      <c r="M95" s="533"/>
      <c r="N95" s="533"/>
      <c r="O95" s="533"/>
      <c r="P95" s="533"/>
      <c r="Q95" s="533"/>
      <c r="R95" s="533"/>
      <c r="S95" s="533"/>
      <c r="T95" s="534" t="str">
        <f t="shared" si="0"/>
        <v/>
      </c>
      <c r="U95" s="534"/>
      <c r="V95" s="534"/>
      <c r="W95" s="534"/>
      <c r="X95" s="535"/>
      <c r="Y95" s="536"/>
      <c r="Z95" s="535"/>
      <c r="AA95" s="536"/>
      <c r="AB95" s="535"/>
      <c r="AC95" s="536"/>
      <c r="AD95" s="535"/>
      <c r="AE95" s="536"/>
      <c r="AF95" s="535"/>
      <c r="AG95" s="536"/>
      <c r="AH95" s="535"/>
      <c r="AI95" s="536"/>
      <c r="AJ95" s="535"/>
      <c r="AK95" s="536"/>
      <c r="AL95" s="540" t="str">
        <f t="shared" si="1"/>
        <v/>
      </c>
      <c r="AM95" s="541"/>
      <c r="AN95" s="535"/>
      <c r="AO95" s="560"/>
      <c r="AP95" s="560"/>
      <c r="AQ95" s="536"/>
      <c r="AR95" s="540" t="str">
        <f t="shared" si="3"/>
        <v/>
      </c>
      <c r="AS95" s="541"/>
      <c r="AT95" s="540" t="str">
        <f t="shared" si="2"/>
        <v/>
      </c>
      <c r="AU95" s="542"/>
      <c r="AV95" s="541"/>
      <c r="AW95" s="567"/>
      <c r="AX95" s="568"/>
      <c r="AY95" s="569"/>
      <c r="AZ95" s="567"/>
      <c r="BA95" s="568"/>
      <c r="BB95" s="569"/>
      <c r="BC95" s="543"/>
      <c r="BD95" s="544"/>
      <c r="BE95" s="544"/>
      <c r="BF95" s="544"/>
      <c r="BG95" s="545"/>
      <c r="BI95" s="74" t="str">
        <f>IF(X95=Datos!$AH$2,15,"")</f>
        <v/>
      </c>
      <c r="BJ95" s="74" t="str">
        <f>IF(Z95=Datos!$AI$2,15,"")</f>
        <v/>
      </c>
      <c r="BK95" s="74" t="str">
        <f>IF(AB95=Datos!$AJ$2,15,"")</f>
        <v/>
      </c>
      <c r="BL95" s="74" t="str">
        <f>IF(AD95=Datos!$AK$2,15,"")</f>
        <v/>
      </c>
      <c r="BM95" s="74" t="str">
        <f>IF(AF95=Datos!$AL$2,15,"")</f>
        <v/>
      </c>
      <c r="BN95" s="74" t="str">
        <f>IF(AH95=Datos!$AM$2,15,"")</f>
        <v/>
      </c>
      <c r="BO95" s="74" t="str">
        <f>IF(AJ95=Datos!$AN$2,10,IF(AJ95=Datos!$AN$3,5,IF(AJ95=Datos!$AN$4,"","")))</f>
        <v/>
      </c>
      <c r="BP95" s="74">
        <f t="shared" si="4"/>
        <v>0</v>
      </c>
      <c r="BQ95" s="74" t="str">
        <f>IF(D95="","",IF(BP95&gt;=96,Datos!$AO$2,IF(BP95&gt;=86,Datos!$AO$3,IF(BP95&lt;86,Datos!$AO$4,""))))</f>
        <v/>
      </c>
      <c r="BR95" s="74" t="str">
        <f>IF(AN95="","",IF(AN95=Datos!$AP$2,Datos!$AO$2,IF(AN95=Datos!$AP$3,Datos!$AO$3,IF(AN95=Datos!$AP$4,Datos!$AO$4,""))))</f>
        <v/>
      </c>
      <c r="BS95" s="74" t="str">
        <f t="shared" si="5"/>
        <v/>
      </c>
      <c r="BT95" s="74" t="str">
        <f t="shared" si="6"/>
        <v/>
      </c>
      <c r="BU95" s="74" t="str">
        <f t="shared" si="7"/>
        <v/>
      </c>
      <c r="BV95" s="74" t="str">
        <f t="shared" si="8"/>
        <v/>
      </c>
      <c r="BW95" s="74" t="str">
        <f>IF(BV95=Datos!$AO$2,100,IF(BV95=Datos!$AO$3,50,IF(BV95=Datos!$AO$4,0,"")))</f>
        <v/>
      </c>
      <c r="BX95" s="79"/>
      <c r="BY95" s="79"/>
      <c r="BZ95" s="78"/>
    </row>
    <row r="96" spans="1:78" ht="15" customHeight="1">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27"/>
      <c r="BF96" s="11"/>
      <c r="BG96" s="13"/>
      <c r="BI96" s="73"/>
      <c r="BJ96" s="73"/>
      <c r="BK96" s="73"/>
      <c r="BL96" s="73"/>
      <c r="BM96" s="73"/>
      <c r="BN96" s="73"/>
      <c r="BO96" s="73" t="s">
        <v>79</v>
      </c>
      <c r="BP96" s="73">
        <f>IF(COUNTA(D86:D95)=0,0,SUM(BP86:BP95)/(COUNTA(D86:D95)))</f>
        <v>0</v>
      </c>
      <c r="BV96" s="74" t="s">
        <v>254</v>
      </c>
      <c r="BW96" s="74">
        <f>IF(COUNTA(D86:D95)=0,0,SUM(BW86:BW95)/(COUNTA(D86:S95)))</f>
        <v>0</v>
      </c>
      <c r="BX96" s="77" t="str">
        <f>IF(BW96="","",IF(BW96=100,Datos!$AO$2,IF(BW96&gt;=50,Datos!$AO$3,Datos!$AO$4)))</f>
        <v>Débil</v>
      </c>
      <c r="BY96" s="77" t="str">
        <f>IF(AZ86="","",AZ86)</f>
        <v/>
      </c>
      <c r="BZ96" s="77" t="str">
        <f>IF(OR(BX96="",BY96=""),"",IF(AND(BX96=Datos!$AO$2,BY96=Datos!$AQ$2),2,IF(AND(BX96=Datos!$AO$2,BY96=Datos!$AQ$3),0,IF(AND(BX96=Datos!$AO$3,BY96=Datos!$AQ$2),1,IF(AND(BX96=Datos!$AO$3,BY96=Datos!$AQ$3),0,IF(BX96=Datos!$AO$4,0,""))))))</f>
        <v/>
      </c>
    </row>
    <row r="97" spans="1:78" ht="15" customHeight="1" thickBot="1">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3"/>
    </row>
    <row r="98" spans="1:78" ht="32.25" customHeight="1">
      <c r="A98" s="10"/>
      <c r="B98" s="11"/>
      <c r="C98" s="11"/>
      <c r="D98" s="11"/>
      <c r="E98" s="11"/>
      <c r="F98" s="11"/>
      <c r="G98" s="11"/>
      <c r="H98" s="11"/>
      <c r="I98" s="11"/>
      <c r="J98" s="11"/>
      <c r="K98" s="11"/>
      <c r="L98" s="11"/>
      <c r="M98" s="11"/>
      <c r="N98" s="11"/>
      <c r="O98" s="11"/>
      <c r="P98" s="11"/>
      <c r="Q98" s="11"/>
      <c r="R98" s="11"/>
      <c r="S98" s="11"/>
      <c r="T98" s="11"/>
      <c r="U98" s="11"/>
      <c r="V98" s="11"/>
      <c r="W98" s="11"/>
      <c r="X98" s="589" t="s">
        <v>209</v>
      </c>
      <c r="Y98" s="590"/>
      <c r="Z98" s="590"/>
      <c r="AA98" s="590"/>
      <c r="AB98" s="590"/>
      <c r="AC98" s="590"/>
      <c r="AD98" s="590"/>
      <c r="AE98" s="590"/>
      <c r="AF98" s="590"/>
      <c r="AG98" s="590"/>
      <c r="AH98" s="590"/>
      <c r="AI98" s="590"/>
      <c r="AJ98" s="590"/>
      <c r="AK98" s="590"/>
      <c r="AL98" s="590"/>
      <c r="AM98" s="591"/>
      <c r="AN98" s="592" t="s">
        <v>251</v>
      </c>
      <c r="AO98" s="593"/>
      <c r="AP98" s="593"/>
      <c r="AQ98" s="593"/>
      <c r="AR98" s="593"/>
      <c r="AS98" s="594"/>
      <c r="AT98" s="11"/>
      <c r="AU98" s="11"/>
      <c r="AV98" s="11"/>
      <c r="AW98" s="11"/>
      <c r="AX98" s="11"/>
      <c r="AY98" s="11"/>
      <c r="AZ98" s="11"/>
      <c r="BA98" s="11"/>
      <c r="BB98" s="11"/>
      <c r="BC98" s="11"/>
      <c r="BD98" s="11"/>
      <c r="BE98" s="11"/>
      <c r="BF98" s="11"/>
      <c r="BG98" s="13"/>
    </row>
    <row r="99" spans="1:78" ht="15" customHeight="1">
      <c r="A99" s="10"/>
      <c r="B99" s="11"/>
      <c r="C99" s="11"/>
      <c r="D99" s="81"/>
      <c r="E99" s="81"/>
      <c r="F99" s="81"/>
      <c r="G99" s="81"/>
      <c r="H99" s="81"/>
      <c r="I99" s="81"/>
      <c r="J99" s="81"/>
      <c r="K99" s="81"/>
      <c r="L99" s="81"/>
      <c r="M99" s="81"/>
      <c r="N99" s="81"/>
      <c r="O99" s="81"/>
      <c r="P99" s="81"/>
      <c r="Q99" s="81"/>
      <c r="R99" s="81"/>
      <c r="S99" s="81"/>
      <c r="T99" s="81"/>
      <c r="U99" s="81"/>
      <c r="V99" s="81"/>
      <c r="W99" s="81"/>
      <c r="X99" s="595" t="s">
        <v>102</v>
      </c>
      <c r="Y99" s="595"/>
      <c r="Z99" s="595"/>
      <c r="AA99" s="595"/>
      <c r="AB99" s="595" t="s">
        <v>210</v>
      </c>
      <c r="AC99" s="595"/>
      <c r="AD99" s="595" t="s">
        <v>211</v>
      </c>
      <c r="AE99" s="595"/>
      <c r="AF99" s="595" t="s">
        <v>212</v>
      </c>
      <c r="AG99" s="595"/>
      <c r="AH99" s="596" t="s">
        <v>214</v>
      </c>
      <c r="AI99" s="597"/>
      <c r="AJ99" s="595" t="s">
        <v>213</v>
      </c>
      <c r="AK99" s="595"/>
      <c r="AL99" s="583" t="s">
        <v>236</v>
      </c>
      <c r="AM99" s="583"/>
      <c r="AN99" s="584" t="s">
        <v>243</v>
      </c>
      <c r="AO99" s="584"/>
      <c r="AP99" s="584"/>
      <c r="AQ99" s="584"/>
      <c r="AR99" s="583" t="s">
        <v>250</v>
      </c>
      <c r="AS99" s="583"/>
      <c r="AT99" s="81"/>
      <c r="AU99" s="81"/>
      <c r="AV99" s="81"/>
      <c r="AW99" s="81"/>
      <c r="AX99" s="81"/>
      <c r="AY99" s="81"/>
      <c r="AZ99" s="11"/>
      <c r="BA99" s="11"/>
      <c r="BB99" s="11"/>
      <c r="BC99" s="11"/>
      <c r="BD99" s="11"/>
      <c r="BE99" s="30"/>
      <c r="BF99" s="11"/>
      <c r="BG99" s="13"/>
      <c r="BS99" s="585" t="s">
        <v>257</v>
      </c>
      <c r="BT99" s="586"/>
      <c r="BU99" s="587"/>
      <c r="BV99" s="585" t="s">
        <v>258</v>
      </c>
      <c r="BW99" s="586"/>
      <c r="BX99" s="587"/>
    </row>
    <row r="100" spans="1:78" ht="217.5" customHeight="1">
      <c r="A100" s="10"/>
      <c r="B100" s="11"/>
      <c r="C100" s="11"/>
      <c r="D100" s="435" t="s">
        <v>271</v>
      </c>
      <c r="E100" s="435"/>
      <c r="F100" s="435"/>
      <c r="G100" s="435"/>
      <c r="H100" s="435"/>
      <c r="I100" s="435"/>
      <c r="J100" s="435"/>
      <c r="K100" s="435"/>
      <c r="L100" s="435"/>
      <c r="M100" s="435"/>
      <c r="N100" s="435"/>
      <c r="O100" s="435"/>
      <c r="P100" s="435"/>
      <c r="Q100" s="435"/>
      <c r="R100" s="435"/>
      <c r="S100" s="435"/>
      <c r="T100" s="588" t="s">
        <v>73</v>
      </c>
      <c r="U100" s="588"/>
      <c r="V100" s="588"/>
      <c r="W100" s="588"/>
      <c r="X100" s="579" t="s">
        <v>203</v>
      </c>
      <c r="Y100" s="579"/>
      <c r="Z100" s="579" t="s">
        <v>204</v>
      </c>
      <c r="AA100" s="579"/>
      <c r="AB100" s="579" t="s">
        <v>205</v>
      </c>
      <c r="AC100" s="579"/>
      <c r="AD100" s="579" t="s">
        <v>277</v>
      </c>
      <c r="AE100" s="579"/>
      <c r="AF100" s="579" t="s">
        <v>206</v>
      </c>
      <c r="AG100" s="579"/>
      <c r="AH100" s="579" t="s">
        <v>207</v>
      </c>
      <c r="AI100" s="579"/>
      <c r="AJ100" s="579" t="s">
        <v>208</v>
      </c>
      <c r="AK100" s="579"/>
      <c r="AL100" s="583"/>
      <c r="AM100" s="583"/>
      <c r="AN100" s="580" t="s">
        <v>244</v>
      </c>
      <c r="AO100" s="581"/>
      <c r="AP100" s="581"/>
      <c r="AQ100" s="582"/>
      <c r="AR100" s="583"/>
      <c r="AS100" s="583"/>
      <c r="AT100" s="570" t="s">
        <v>256</v>
      </c>
      <c r="AU100" s="571"/>
      <c r="AV100" s="572"/>
      <c r="AW100" s="570" t="s">
        <v>255</v>
      </c>
      <c r="AX100" s="571"/>
      <c r="AY100" s="572"/>
      <c r="AZ100" s="573" t="str">
        <f>IF(AK12=Datos!A6,"¿El conjunto de controles ayuda a incrementar el impacto?","¿El conjunto de controles ayuda a disminunir la impacto?")</f>
        <v>¿El conjunto de controles ayuda a disminunir la impacto?</v>
      </c>
      <c r="BA100" s="574"/>
      <c r="BB100" s="575"/>
      <c r="BC100" s="576" t="s">
        <v>282</v>
      </c>
      <c r="BD100" s="577"/>
      <c r="BE100" s="577"/>
      <c r="BF100" s="577"/>
      <c r="BG100" s="578"/>
      <c r="BI100" s="39" t="str">
        <f>$X$84</f>
        <v>Responsable</v>
      </c>
      <c r="BJ100" s="39" t="str">
        <f>$X$84</f>
        <v>Responsable</v>
      </c>
      <c r="BK100" s="39" t="str">
        <f>$AB$84</f>
        <v>Periodicidad</v>
      </c>
      <c r="BL100" s="39" t="str">
        <f>$AD$84</f>
        <v>Propósito</v>
      </c>
      <c r="BM100" s="39" t="str">
        <f>$AF$84</f>
        <v>Realización</v>
      </c>
      <c r="BN100" s="39" t="str">
        <f>$AH$84</f>
        <v>Observación</v>
      </c>
      <c r="BO100" s="39" t="str">
        <f>$AJ$84</f>
        <v>Evidencia</v>
      </c>
      <c r="BP100" s="40" t="s">
        <v>78</v>
      </c>
      <c r="BQ100" s="76" t="s">
        <v>238</v>
      </c>
      <c r="BR100" s="76" t="s">
        <v>249</v>
      </c>
      <c r="BS100" s="74" t="str">
        <f>Datos!$AO$2</f>
        <v>Fuerte</v>
      </c>
      <c r="BT100" s="74" t="str">
        <f>Datos!$AO$3</f>
        <v>Moderado</v>
      </c>
      <c r="BU100" s="74" t="str">
        <f>Datos!$AO$4</f>
        <v>Débil</v>
      </c>
      <c r="BV100" s="74" t="s">
        <v>237</v>
      </c>
      <c r="BW100" s="74" t="s">
        <v>252</v>
      </c>
      <c r="BX100" s="74" t="s">
        <v>253</v>
      </c>
      <c r="BY100" s="74" t="s">
        <v>270</v>
      </c>
      <c r="BZ100" s="74" t="s">
        <v>265</v>
      </c>
    </row>
    <row r="101" spans="1:78" ht="26.25" customHeight="1">
      <c r="A101" s="10"/>
      <c r="B101" s="11"/>
      <c r="C101" s="11"/>
      <c r="D101" s="533"/>
      <c r="E101" s="533"/>
      <c r="F101" s="533"/>
      <c r="G101" s="533"/>
      <c r="H101" s="533"/>
      <c r="I101" s="533"/>
      <c r="J101" s="533"/>
      <c r="K101" s="533"/>
      <c r="L101" s="533"/>
      <c r="M101" s="533"/>
      <c r="N101" s="533"/>
      <c r="O101" s="533"/>
      <c r="P101" s="533"/>
      <c r="Q101" s="533"/>
      <c r="R101" s="533"/>
      <c r="S101" s="533"/>
      <c r="T101" s="534" t="str">
        <f>IF(D101&lt;&gt;"","Detectivo","")</f>
        <v/>
      </c>
      <c r="U101" s="534"/>
      <c r="V101" s="534"/>
      <c r="W101" s="534"/>
      <c r="X101" s="535"/>
      <c r="Y101" s="536"/>
      <c r="Z101" s="535"/>
      <c r="AA101" s="536"/>
      <c r="AB101" s="535"/>
      <c r="AC101" s="536"/>
      <c r="AD101" s="535"/>
      <c r="AE101" s="536"/>
      <c r="AF101" s="535"/>
      <c r="AG101" s="536"/>
      <c r="AH101" s="535"/>
      <c r="AI101" s="536"/>
      <c r="AJ101" s="535"/>
      <c r="AK101" s="536"/>
      <c r="AL101" s="540" t="str">
        <f t="shared" ref="AL101:AL110" si="9">IF(D101&lt;&gt;"",BQ101,"")</f>
        <v/>
      </c>
      <c r="AM101" s="541"/>
      <c r="AN101" s="535"/>
      <c r="AO101" s="560"/>
      <c r="AP101" s="560"/>
      <c r="AQ101" s="536"/>
      <c r="AR101" s="540" t="str">
        <f t="shared" ref="AR101:AR110" si="10">IF(AN101&lt;&gt;"",BR101,"")</f>
        <v/>
      </c>
      <c r="AS101" s="541"/>
      <c r="AT101" s="540" t="str">
        <f t="shared" ref="AT101:AT110" si="11">IF(BV101="","",BV101)</f>
        <v/>
      </c>
      <c r="AU101" s="542"/>
      <c r="AV101" s="541"/>
      <c r="AW101" s="561" t="str">
        <f>IF(OR(AT101="",BX111=""),"",BX111)</f>
        <v/>
      </c>
      <c r="AX101" s="562"/>
      <c r="AY101" s="563"/>
      <c r="AZ101" s="561" t="str">
        <f>IF(AW101="","",IF($AK$12=1,Datos!$AR$4,IF(BW$111&gt;=Datos!$AT$2,Datos!$AR$2,IF(BW$111&gt;=Datos!$AT$3,Datos!$AR$3,IF(BW$111&lt;Datos!$AT$3,Datos!$AR$4,"")))))</f>
        <v/>
      </c>
      <c r="BA101" s="562"/>
      <c r="BB101" s="563"/>
      <c r="BC101" s="543"/>
      <c r="BD101" s="544"/>
      <c r="BE101" s="544"/>
      <c r="BF101" s="544"/>
      <c r="BG101" s="545"/>
      <c r="BI101" s="74" t="str">
        <f>IF(X101=Datos!$AH$2,15,"")</f>
        <v/>
      </c>
      <c r="BJ101" s="74" t="str">
        <f>IF(Z101=Datos!$AI$2,15,"")</f>
        <v/>
      </c>
      <c r="BK101" s="74" t="str">
        <f>IF(AB101=Datos!$AJ$2,15,"")</f>
        <v/>
      </c>
      <c r="BL101" s="74" t="str">
        <f>IF(AD101=Datos!$AK$2,15,"")</f>
        <v/>
      </c>
      <c r="BM101" s="74" t="str">
        <f>IF(AF101=Datos!$AL$2,15,"")</f>
        <v/>
      </c>
      <c r="BN101" s="74" t="str">
        <f>IF(AH101=Datos!$AM$2,15,"")</f>
        <v/>
      </c>
      <c r="BO101" s="74" t="str">
        <f>IF(AJ101=Datos!$AN$2,10,IF(AJ101=Datos!$AN$3,5,IF(AJ101=Datos!$AN$4,"","")))</f>
        <v/>
      </c>
      <c r="BP101" s="74">
        <f>SUM(BI101:BO101)</f>
        <v>0</v>
      </c>
      <c r="BQ101" s="74" t="str">
        <f>IF(D101="","",IF(BP101&gt;=96,Datos!$AO$2,IF(BP101&gt;=86,Datos!$AO$3,IF(BP101&lt;86,Datos!$AO$4,""))))</f>
        <v/>
      </c>
      <c r="BR101" s="74" t="str">
        <f>IF(AN101="","",IF(AN101=Datos!$AP$2,Datos!$AO$2,IF(AN101=Datos!$AP$3,Datos!$AO$3,IF(AN101=Datos!$AP$4,Datos!$AO$4,""))))</f>
        <v/>
      </c>
      <c r="BS101" s="74" t="str">
        <f>IF(AND(BQ101=$BS$100,BR101=$BS$100),$BS$100,"")</f>
        <v/>
      </c>
      <c r="BT101" s="74" t="str">
        <f>IF(AND(BQ101=$BS$100,BR101=$BT$100),$BT$100,IF(AND(BQ101=$BT$100,BR101=$BS$100),$BT$100,IF(AND(BQ101=$BT$100,BR101=$BT$100),$BT$100,"")))</f>
        <v/>
      </c>
      <c r="BU101" s="74" t="str">
        <f>IF(AND(BQ101=$BS$100,BR101=$BU$100),$BU$100,IF(AND(BQ101=$BT$100,BR101=$BU$100),$BU$100,IF(AND(BQ101=$BU$100,BR101=$BS$100),$BU$100,IF(AND(BQ101=$BU$100,BR101=$BT$100),$BU$100,IF(AND(BQ101=$BU$100,BR101=$BU$100),$BU$100,"")))))</f>
        <v/>
      </c>
      <c r="BV101" s="74" t="str">
        <f>IF(BS101&lt;&gt;"",BS101,IF(BT101&lt;&gt;"",BT101,IF(BU101&lt;&gt;"",BU101,"")))</f>
        <v/>
      </c>
      <c r="BW101" s="74" t="str">
        <f>IF(BV101=Datos!$AO$2,100,IF(BV101=Datos!$AO$3,50,IF(BV101=Datos!$AO$4,0,"")))</f>
        <v/>
      </c>
      <c r="BX101" s="79"/>
      <c r="BY101" s="82"/>
      <c r="BZ101" s="78"/>
    </row>
    <row r="102" spans="1:78" ht="26.25" customHeight="1">
      <c r="A102" s="10"/>
      <c r="B102" s="11"/>
      <c r="C102" s="11"/>
      <c r="D102" s="533"/>
      <c r="E102" s="533"/>
      <c r="F102" s="533"/>
      <c r="G102" s="533"/>
      <c r="H102" s="533"/>
      <c r="I102" s="533"/>
      <c r="J102" s="533"/>
      <c r="K102" s="533"/>
      <c r="L102" s="533"/>
      <c r="M102" s="533"/>
      <c r="N102" s="533"/>
      <c r="O102" s="533"/>
      <c r="P102" s="533"/>
      <c r="Q102" s="533"/>
      <c r="R102" s="533"/>
      <c r="S102" s="533"/>
      <c r="T102" s="534" t="str">
        <f t="shared" ref="T102:T110" si="12">IF(D102&lt;&gt;"","Detectivo","")</f>
        <v/>
      </c>
      <c r="U102" s="534"/>
      <c r="V102" s="534"/>
      <c r="W102" s="534"/>
      <c r="X102" s="535"/>
      <c r="Y102" s="536"/>
      <c r="Z102" s="535"/>
      <c r="AA102" s="536"/>
      <c r="AB102" s="535"/>
      <c r="AC102" s="536"/>
      <c r="AD102" s="535"/>
      <c r="AE102" s="536"/>
      <c r="AF102" s="535"/>
      <c r="AG102" s="536"/>
      <c r="AH102" s="535"/>
      <c r="AI102" s="536"/>
      <c r="AJ102" s="535"/>
      <c r="AK102" s="536"/>
      <c r="AL102" s="540" t="str">
        <f t="shared" si="9"/>
        <v/>
      </c>
      <c r="AM102" s="541"/>
      <c r="AN102" s="535"/>
      <c r="AO102" s="560"/>
      <c r="AP102" s="560"/>
      <c r="AQ102" s="536"/>
      <c r="AR102" s="540" t="str">
        <f t="shared" si="10"/>
        <v/>
      </c>
      <c r="AS102" s="541"/>
      <c r="AT102" s="540" t="str">
        <f t="shared" si="11"/>
        <v/>
      </c>
      <c r="AU102" s="542"/>
      <c r="AV102" s="541"/>
      <c r="AW102" s="564"/>
      <c r="AX102" s="565"/>
      <c r="AY102" s="566"/>
      <c r="AZ102" s="564"/>
      <c r="BA102" s="565"/>
      <c r="BB102" s="566"/>
      <c r="BC102" s="543"/>
      <c r="BD102" s="544"/>
      <c r="BE102" s="544"/>
      <c r="BF102" s="544"/>
      <c r="BG102" s="545"/>
      <c r="BI102" s="74" t="str">
        <f>IF(X102=Datos!$AH$2,15,"")</f>
        <v/>
      </c>
      <c r="BJ102" s="74" t="str">
        <f>IF(Z102=Datos!$AI$2,15,"")</f>
        <v/>
      </c>
      <c r="BK102" s="74" t="str">
        <f>IF(AB102=Datos!$AJ$2,15,"")</f>
        <v/>
      </c>
      <c r="BL102" s="74" t="str">
        <f>IF(AD102=Datos!$AK$2,15,"")</f>
        <v/>
      </c>
      <c r="BM102" s="74" t="str">
        <f>IF(AF102=Datos!$AL$2,15,"")</f>
        <v/>
      </c>
      <c r="BN102" s="74" t="str">
        <f>IF(AH102=Datos!$AM$2,15,"")</f>
        <v/>
      </c>
      <c r="BO102" s="74" t="str">
        <f>IF(AJ102=Datos!$AN$2,10,IF(AJ102=Datos!$AN$3,5,IF(AJ102=Datos!$AN$4,"","")))</f>
        <v/>
      </c>
      <c r="BP102" s="74">
        <f t="shared" ref="BP102:BP110" si="13">SUM(BI102:BO102)</f>
        <v>0</v>
      </c>
      <c r="BQ102" s="74" t="str">
        <f>IF(D102="","",IF(BP102&gt;=96,Datos!$AO$2,IF(BP102&gt;=86,Datos!$AO$3,IF(BP102&lt;86,Datos!$AO$4,""))))</f>
        <v/>
      </c>
      <c r="BR102" s="74" t="str">
        <f>IF(AN102="","",IF(AN102=Datos!$AP$2,Datos!$AO$2,IF(AN102=Datos!$AP$3,Datos!$AO$3,IF(AN102=Datos!$AP$4,Datos!$AO$4,""))))</f>
        <v/>
      </c>
      <c r="BS102" s="74" t="str">
        <f t="shared" ref="BS102:BS110" si="14">IF(AND(BQ102=$BS$100,BR102=$BS$100),$BS$100,"")</f>
        <v/>
      </c>
      <c r="BT102" s="74" t="str">
        <f t="shared" ref="BT102:BT110" si="15">IF(AND(BQ102=$BS$100,BR102=$BT$100),$BT$100,IF(AND(BQ102=$BT$100,BR102=$BS$100),$BT$100,IF(AND(BQ102=$BT$100,BR102=$BT$100),$BT$100,"")))</f>
        <v/>
      </c>
      <c r="BU102" s="74" t="str">
        <f t="shared" ref="BU102:BU110" si="16">IF(AND(BQ102=$BS$100,BR102=$BU$100),$BU$100,IF(AND(BQ102=$BT$100,BR102=$BU$100),$BU$100,IF(AND(BQ102=$BU$100,BR102=$BS$100),$BU$100,IF(AND(BQ102=$BU$100,BR102=$BT$100),$BU$100,IF(AND(BQ102=$BU$100,BR102=$BU$100),$BU$100,"")))))</f>
        <v/>
      </c>
      <c r="BV102" s="74" t="str">
        <f t="shared" ref="BV102:BV110" si="17">IF(BS102&lt;&gt;"",BS102,IF(BT102&lt;&gt;"",BT102,IF(BU102&lt;&gt;"",BU102,"")))</f>
        <v/>
      </c>
      <c r="BW102" s="74" t="str">
        <f>IF(BV102=Datos!$AO$2,100,IF(BV102=Datos!$AO$3,50,IF(BV102=Datos!$AO$4,0,"")))</f>
        <v/>
      </c>
      <c r="BX102" s="79"/>
      <c r="BY102" s="79"/>
      <c r="BZ102" s="78"/>
    </row>
    <row r="103" spans="1:78" ht="26.25" customHeight="1">
      <c r="A103" s="10"/>
      <c r="B103" s="11"/>
      <c r="C103" s="11"/>
      <c r="D103" s="533"/>
      <c r="E103" s="533"/>
      <c r="F103" s="533"/>
      <c r="G103" s="533"/>
      <c r="H103" s="533"/>
      <c r="I103" s="533"/>
      <c r="J103" s="533"/>
      <c r="K103" s="533"/>
      <c r="L103" s="533"/>
      <c r="M103" s="533"/>
      <c r="N103" s="533"/>
      <c r="O103" s="533"/>
      <c r="P103" s="533"/>
      <c r="Q103" s="533"/>
      <c r="R103" s="533"/>
      <c r="S103" s="533"/>
      <c r="T103" s="534" t="str">
        <f t="shared" si="12"/>
        <v/>
      </c>
      <c r="U103" s="534"/>
      <c r="V103" s="534"/>
      <c r="W103" s="534"/>
      <c r="X103" s="535"/>
      <c r="Y103" s="536"/>
      <c r="Z103" s="535"/>
      <c r="AA103" s="536"/>
      <c r="AB103" s="535"/>
      <c r="AC103" s="536"/>
      <c r="AD103" s="535"/>
      <c r="AE103" s="536"/>
      <c r="AF103" s="535"/>
      <c r="AG103" s="536"/>
      <c r="AH103" s="535"/>
      <c r="AI103" s="536"/>
      <c r="AJ103" s="535"/>
      <c r="AK103" s="536"/>
      <c r="AL103" s="540" t="str">
        <f t="shared" si="9"/>
        <v/>
      </c>
      <c r="AM103" s="541"/>
      <c r="AN103" s="535"/>
      <c r="AO103" s="560"/>
      <c r="AP103" s="560"/>
      <c r="AQ103" s="536"/>
      <c r="AR103" s="540" t="str">
        <f t="shared" si="10"/>
        <v/>
      </c>
      <c r="AS103" s="541"/>
      <c r="AT103" s="540" t="str">
        <f t="shared" si="11"/>
        <v/>
      </c>
      <c r="AU103" s="542"/>
      <c r="AV103" s="541"/>
      <c r="AW103" s="564"/>
      <c r="AX103" s="565"/>
      <c r="AY103" s="566"/>
      <c r="AZ103" s="564"/>
      <c r="BA103" s="565"/>
      <c r="BB103" s="566"/>
      <c r="BC103" s="543"/>
      <c r="BD103" s="544"/>
      <c r="BE103" s="544"/>
      <c r="BF103" s="544"/>
      <c r="BG103" s="545"/>
      <c r="BI103" s="74" t="str">
        <f>IF(X103=Datos!$AH$2,15,"")</f>
        <v/>
      </c>
      <c r="BJ103" s="74" t="str">
        <f>IF(Z103=Datos!$AI$2,15,"")</f>
        <v/>
      </c>
      <c r="BK103" s="74" t="str">
        <f>IF(AB103=Datos!$AJ$2,15,"")</f>
        <v/>
      </c>
      <c r="BL103" s="74" t="str">
        <f>IF(AD103=Datos!$AK$2,15,"")</f>
        <v/>
      </c>
      <c r="BM103" s="74" t="str">
        <f>IF(AF103=Datos!$AL$2,15,"")</f>
        <v/>
      </c>
      <c r="BN103" s="74" t="str">
        <f>IF(AH103=Datos!$AM$2,15,"")</f>
        <v/>
      </c>
      <c r="BO103" s="74" t="str">
        <f>IF(AJ103=Datos!$AN$2,10,IF(AJ103=Datos!$AN$3,5,IF(AJ103=Datos!$AN$4,"","")))</f>
        <v/>
      </c>
      <c r="BP103" s="74">
        <f t="shared" si="13"/>
        <v>0</v>
      </c>
      <c r="BQ103" s="74" t="str">
        <f>IF(D103="","",IF(BP103&gt;=96,Datos!$AO$2,IF(BP103&gt;=86,Datos!$AO$3,IF(BP103&lt;86,Datos!$AO$4,""))))</f>
        <v/>
      </c>
      <c r="BR103" s="74" t="str">
        <f>IF(AN103="","",IF(AN103=Datos!$AP$2,Datos!$AO$2,IF(AN103=Datos!$AP$3,Datos!$AO$3,IF(AN103=Datos!$AP$4,Datos!$AO$4,""))))</f>
        <v/>
      </c>
      <c r="BS103" s="74" t="str">
        <f t="shared" si="14"/>
        <v/>
      </c>
      <c r="BT103" s="74" t="str">
        <f t="shared" si="15"/>
        <v/>
      </c>
      <c r="BU103" s="74" t="str">
        <f t="shared" si="16"/>
        <v/>
      </c>
      <c r="BV103" s="74" t="str">
        <f t="shared" si="17"/>
        <v/>
      </c>
      <c r="BW103" s="74" t="str">
        <f>IF(BV103=Datos!$AO$2,100,IF(BV103=Datos!$AO$3,50,IF(BV103=Datos!$AO$4,0,"")))</f>
        <v/>
      </c>
      <c r="BX103" s="79"/>
      <c r="BY103" s="79"/>
      <c r="BZ103" s="78"/>
    </row>
    <row r="104" spans="1:78" ht="26.25" customHeight="1">
      <c r="A104" s="10"/>
      <c r="B104" s="11"/>
      <c r="C104" s="11"/>
      <c r="D104" s="533"/>
      <c r="E104" s="533"/>
      <c r="F104" s="533"/>
      <c r="G104" s="533"/>
      <c r="H104" s="533"/>
      <c r="I104" s="533"/>
      <c r="J104" s="533"/>
      <c r="K104" s="533"/>
      <c r="L104" s="533"/>
      <c r="M104" s="533"/>
      <c r="N104" s="533"/>
      <c r="O104" s="533"/>
      <c r="P104" s="533"/>
      <c r="Q104" s="533"/>
      <c r="R104" s="533"/>
      <c r="S104" s="533"/>
      <c r="T104" s="534" t="str">
        <f t="shared" si="12"/>
        <v/>
      </c>
      <c r="U104" s="534"/>
      <c r="V104" s="534"/>
      <c r="W104" s="534"/>
      <c r="X104" s="535"/>
      <c r="Y104" s="536"/>
      <c r="Z104" s="535"/>
      <c r="AA104" s="536"/>
      <c r="AB104" s="535"/>
      <c r="AC104" s="536"/>
      <c r="AD104" s="535"/>
      <c r="AE104" s="536"/>
      <c r="AF104" s="535"/>
      <c r="AG104" s="536"/>
      <c r="AH104" s="535"/>
      <c r="AI104" s="536"/>
      <c r="AJ104" s="535"/>
      <c r="AK104" s="536"/>
      <c r="AL104" s="540" t="str">
        <f t="shared" si="9"/>
        <v/>
      </c>
      <c r="AM104" s="541"/>
      <c r="AN104" s="535"/>
      <c r="AO104" s="560"/>
      <c r="AP104" s="560"/>
      <c r="AQ104" s="536"/>
      <c r="AR104" s="540" t="str">
        <f t="shared" si="10"/>
        <v/>
      </c>
      <c r="AS104" s="541"/>
      <c r="AT104" s="540" t="str">
        <f t="shared" si="11"/>
        <v/>
      </c>
      <c r="AU104" s="542"/>
      <c r="AV104" s="541"/>
      <c r="AW104" s="564"/>
      <c r="AX104" s="565"/>
      <c r="AY104" s="566"/>
      <c r="AZ104" s="564"/>
      <c r="BA104" s="565"/>
      <c r="BB104" s="566"/>
      <c r="BC104" s="543"/>
      <c r="BD104" s="544"/>
      <c r="BE104" s="544"/>
      <c r="BF104" s="544"/>
      <c r="BG104" s="545"/>
      <c r="BI104" s="74" t="str">
        <f>IF(X104=Datos!$AH$2,15,"")</f>
        <v/>
      </c>
      <c r="BJ104" s="74" t="str">
        <f>IF(Z104=Datos!$AI$2,15,"")</f>
        <v/>
      </c>
      <c r="BK104" s="74" t="str">
        <f>IF(AB104=Datos!$AJ$2,15,"")</f>
        <v/>
      </c>
      <c r="BL104" s="74" t="str">
        <f>IF(AD104=Datos!$AK$2,15,"")</f>
        <v/>
      </c>
      <c r="BM104" s="74" t="str">
        <f>IF(AF104=Datos!$AL$2,15,"")</f>
        <v/>
      </c>
      <c r="BN104" s="74" t="str">
        <f>IF(AH104=Datos!$AM$2,15,"")</f>
        <v/>
      </c>
      <c r="BO104" s="74" t="str">
        <f>IF(AJ104=Datos!$AN$2,10,IF(AJ104=Datos!$AN$3,5,IF(AJ104=Datos!$AN$4,"","")))</f>
        <v/>
      </c>
      <c r="BP104" s="74">
        <f t="shared" si="13"/>
        <v>0</v>
      </c>
      <c r="BQ104" s="74" t="str">
        <f>IF(D104="","",IF(BP104&gt;=96,Datos!$AO$2,IF(BP104&gt;=86,Datos!$AO$3,IF(BP104&lt;86,Datos!$AO$4,""))))</f>
        <v/>
      </c>
      <c r="BR104" s="74" t="str">
        <f>IF(AN104="","",IF(AN104=Datos!$AP$2,Datos!$AO$2,IF(AN104=Datos!$AP$3,Datos!$AO$3,IF(AN104=Datos!$AP$4,Datos!$AO$4,""))))</f>
        <v/>
      </c>
      <c r="BS104" s="74" t="str">
        <f t="shared" si="14"/>
        <v/>
      </c>
      <c r="BT104" s="74" t="str">
        <f t="shared" si="15"/>
        <v/>
      </c>
      <c r="BU104" s="74" t="str">
        <f t="shared" si="16"/>
        <v/>
      </c>
      <c r="BV104" s="74" t="str">
        <f t="shared" si="17"/>
        <v/>
      </c>
      <c r="BW104" s="74" t="str">
        <f>IF(BV104=Datos!$AO$2,100,IF(BV104=Datos!$AO$3,50,IF(BV104=Datos!$AO$4,0,"")))</f>
        <v/>
      </c>
      <c r="BX104" s="79"/>
      <c r="BY104" s="79"/>
      <c r="BZ104" s="78"/>
    </row>
    <row r="105" spans="1:78" ht="26.25" customHeight="1">
      <c r="A105" s="10"/>
      <c r="B105" s="11"/>
      <c r="C105" s="11"/>
      <c r="D105" s="533"/>
      <c r="E105" s="533"/>
      <c r="F105" s="533"/>
      <c r="G105" s="533"/>
      <c r="H105" s="533"/>
      <c r="I105" s="533"/>
      <c r="J105" s="533"/>
      <c r="K105" s="533"/>
      <c r="L105" s="533"/>
      <c r="M105" s="533"/>
      <c r="N105" s="533"/>
      <c r="O105" s="533"/>
      <c r="P105" s="533"/>
      <c r="Q105" s="533"/>
      <c r="R105" s="533"/>
      <c r="S105" s="533"/>
      <c r="T105" s="534" t="str">
        <f t="shared" si="12"/>
        <v/>
      </c>
      <c r="U105" s="534"/>
      <c r="V105" s="534"/>
      <c r="W105" s="534"/>
      <c r="X105" s="535"/>
      <c r="Y105" s="536"/>
      <c r="Z105" s="535"/>
      <c r="AA105" s="536"/>
      <c r="AB105" s="535"/>
      <c r="AC105" s="536"/>
      <c r="AD105" s="535"/>
      <c r="AE105" s="536"/>
      <c r="AF105" s="535"/>
      <c r="AG105" s="536"/>
      <c r="AH105" s="535"/>
      <c r="AI105" s="536"/>
      <c r="AJ105" s="535"/>
      <c r="AK105" s="536"/>
      <c r="AL105" s="540" t="str">
        <f t="shared" si="9"/>
        <v/>
      </c>
      <c r="AM105" s="541"/>
      <c r="AN105" s="535"/>
      <c r="AO105" s="560"/>
      <c r="AP105" s="560"/>
      <c r="AQ105" s="536"/>
      <c r="AR105" s="540" t="str">
        <f t="shared" si="10"/>
        <v/>
      </c>
      <c r="AS105" s="541"/>
      <c r="AT105" s="540" t="str">
        <f t="shared" si="11"/>
        <v/>
      </c>
      <c r="AU105" s="542"/>
      <c r="AV105" s="541"/>
      <c r="AW105" s="564"/>
      <c r="AX105" s="565"/>
      <c r="AY105" s="566"/>
      <c r="AZ105" s="564"/>
      <c r="BA105" s="565"/>
      <c r="BB105" s="566"/>
      <c r="BC105" s="543"/>
      <c r="BD105" s="544"/>
      <c r="BE105" s="544"/>
      <c r="BF105" s="544"/>
      <c r="BG105" s="545"/>
      <c r="BI105" s="74" t="str">
        <f>IF(X105=Datos!$AH$2,15,"")</f>
        <v/>
      </c>
      <c r="BJ105" s="74" t="str">
        <f>IF(Z105=Datos!$AI$2,15,"")</f>
        <v/>
      </c>
      <c r="BK105" s="74" t="str">
        <f>IF(AB105=Datos!$AJ$2,15,"")</f>
        <v/>
      </c>
      <c r="BL105" s="74" t="str">
        <f>IF(AD105=Datos!$AK$2,15,"")</f>
        <v/>
      </c>
      <c r="BM105" s="74" t="str">
        <f>IF(AF105=Datos!$AL$2,15,"")</f>
        <v/>
      </c>
      <c r="BN105" s="74" t="str">
        <f>IF(AH105=Datos!$AM$2,15,"")</f>
        <v/>
      </c>
      <c r="BO105" s="74" t="str">
        <f>IF(AJ105=Datos!$AN$2,10,IF(AJ105=Datos!$AN$3,5,IF(AJ105=Datos!$AN$4,"","")))</f>
        <v/>
      </c>
      <c r="BP105" s="74">
        <f t="shared" si="13"/>
        <v>0</v>
      </c>
      <c r="BQ105" s="74" t="str">
        <f>IF(D105="","",IF(BP105&gt;=96,Datos!$AO$2,IF(BP105&gt;=86,Datos!$AO$3,IF(BP105&lt;86,Datos!$AO$4,""))))</f>
        <v/>
      </c>
      <c r="BR105" s="74" t="str">
        <f>IF(AN105="","",IF(AN105=Datos!$AP$2,Datos!$AO$2,IF(AN105=Datos!$AP$3,Datos!$AO$3,IF(AN105=Datos!$AP$4,Datos!$AO$4,""))))</f>
        <v/>
      </c>
      <c r="BS105" s="74" t="str">
        <f t="shared" si="14"/>
        <v/>
      </c>
      <c r="BT105" s="74" t="str">
        <f t="shared" si="15"/>
        <v/>
      </c>
      <c r="BU105" s="74" t="str">
        <f t="shared" si="16"/>
        <v/>
      </c>
      <c r="BV105" s="74" t="str">
        <f t="shared" si="17"/>
        <v/>
      </c>
      <c r="BW105" s="74" t="str">
        <f>IF(BV105=Datos!$AO$2,100,IF(BV105=Datos!$AO$3,50,IF(BV105=Datos!$AO$4,0,"")))</f>
        <v/>
      </c>
      <c r="BX105" s="79"/>
      <c r="BY105" s="79"/>
      <c r="BZ105" s="78"/>
    </row>
    <row r="106" spans="1:78" ht="26.25" customHeight="1">
      <c r="A106" s="10"/>
      <c r="B106" s="11"/>
      <c r="C106" s="11"/>
      <c r="D106" s="533"/>
      <c r="E106" s="533"/>
      <c r="F106" s="533"/>
      <c r="G106" s="533"/>
      <c r="H106" s="533"/>
      <c r="I106" s="533"/>
      <c r="J106" s="533"/>
      <c r="K106" s="533"/>
      <c r="L106" s="533"/>
      <c r="M106" s="533"/>
      <c r="N106" s="533"/>
      <c r="O106" s="533"/>
      <c r="P106" s="533"/>
      <c r="Q106" s="533"/>
      <c r="R106" s="533"/>
      <c r="S106" s="533"/>
      <c r="T106" s="534" t="str">
        <f t="shared" si="12"/>
        <v/>
      </c>
      <c r="U106" s="534"/>
      <c r="V106" s="534"/>
      <c r="W106" s="534"/>
      <c r="X106" s="535"/>
      <c r="Y106" s="536"/>
      <c r="Z106" s="535"/>
      <c r="AA106" s="536"/>
      <c r="AB106" s="535"/>
      <c r="AC106" s="536"/>
      <c r="AD106" s="535"/>
      <c r="AE106" s="536"/>
      <c r="AF106" s="535"/>
      <c r="AG106" s="536"/>
      <c r="AH106" s="535"/>
      <c r="AI106" s="536"/>
      <c r="AJ106" s="535"/>
      <c r="AK106" s="536"/>
      <c r="AL106" s="540" t="str">
        <f t="shared" si="9"/>
        <v/>
      </c>
      <c r="AM106" s="541"/>
      <c r="AN106" s="535"/>
      <c r="AO106" s="560"/>
      <c r="AP106" s="560"/>
      <c r="AQ106" s="536"/>
      <c r="AR106" s="540" t="str">
        <f t="shared" si="10"/>
        <v/>
      </c>
      <c r="AS106" s="541"/>
      <c r="AT106" s="540" t="str">
        <f t="shared" si="11"/>
        <v/>
      </c>
      <c r="AU106" s="542"/>
      <c r="AV106" s="541"/>
      <c r="AW106" s="564"/>
      <c r="AX106" s="565"/>
      <c r="AY106" s="566"/>
      <c r="AZ106" s="564"/>
      <c r="BA106" s="565"/>
      <c r="BB106" s="566"/>
      <c r="BC106" s="543"/>
      <c r="BD106" s="544"/>
      <c r="BE106" s="544"/>
      <c r="BF106" s="544"/>
      <c r="BG106" s="545"/>
      <c r="BI106" s="74" t="str">
        <f>IF(X106=Datos!$AH$2,15,"")</f>
        <v/>
      </c>
      <c r="BJ106" s="74" t="str">
        <f>IF(Z106=Datos!$AI$2,15,"")</f>
        <v/>
      </c>
      <c r="BK106" s="74" t="str">
        <f>IF(AB106=Datos!$AJ$2,15,"")</f>
        <v/>
      </c>
      <c r="BL106" s="74" t="str">
        <f>IF(AD106=Datos!$AK$2,15,"")</f>
        <v/>
      </c>
      <c r="BM106" s="74" t="str">
        <f>IF(AF106=Datos!$AL$2,15,"")</f>
        <v/>
      </c>
      <c r="BN106" s="74" t="str">
        <f>IF(AH106=Datos!$AM$2,15,"")</f>
        <v/>
      </c>
      <c r="BO106" s="74" t="str">
        <f>IF(AJ106=Datos!$AN$2,10,IF(AJ106=Datos!$AN$3,5,IF(AJ106=Datos!$AN$4,"","")))</f>
        <v/>
      </c>
      <c r="BP106" s="74">
        <f t="shared" si="13"/>
        <v>0</v>
      </c>
      <c r="BQ106" s="74" t="str">
        <f>IF(D106="","",IF(BP106&gt;=96,Datos!$AO$2,IF(BP106&gt;=86,Datos!$AO$3,IF(BP106&lt;86,Datos!$AO$4,""))))</f>
        <v/>
      </c>
      <c r="BR106" s="74" t="str">
        <f>IF(AN106="","",IF(AN106=Datos!$AP$2,Datos!$AO$2,IF(AN106=Datos!$AP$3,Datos!$AO$3,IF(AN106=Datos!$AP$4,Datos!$AO$4,""))))</f>
        <v/>
      </c>
      <c r="BS106" s="74" t="str">
        <f t="shared" si="14"/>
        <v/>
      </c>
      <c r="BT106" s="74" t="str">
        <f t="shared" si="15"/>
        <v/>
      </c>
      <c r="BU106" s="74" t="str">
        <f t="shared" si="16"/>
        <v/>
      </c>
      <c r="BV106" s="74" t="str">
        <f t="shared" si="17"/>
        <v/>
      </c>
      <c r="BW106" s="74" t="str">
        <f>IF(BV106=Datos!$AO$2,100,IF(BV106=Datos!$AO$3,50,IF(BV106=Datos!$AO$4,0,"")))</f>
        <v/>
      </c>
      <c r="BX106" s="79"/>
      <c r="BY106" s="79"/>
      <c r="BZ106" s="78"/>
    </row>
    <row r="107" spans="1:78" ht="26.25" customHeight="1">
      <c r="A107" s="10"/>
      <c r="B107" s="11"/>
      <c r="C107" s="11"/>
      <c r="D107" s="533"/>
      <c r="E107" s="533"/>
      <c r="F107" s="533"/>
      <c r="G107" s="533"/>
      <c r="H107" s="533"/>
      <c r="I107" s="533"/>
      <c r="J107" s="533"/>
      <c r="K107" s="533"/>
      <c r="L107" s="533"/>
      <c r="M107" s="533"/>
      <c r="N107" s="533"/>
      <c r="O107" s="533"/>
      <c r="P107" s="533"/>
      <c r="Q107" s="533"/>
      <c r="R107" s="533"/>
      <c r="S107" s="533"/>
      <c r="T107" s="534" t="str">
        <f t="shared" si="12"/>
        <v/>
      </c>
      <c r="U107" s="534"/>
      <c r="V107" s="534"/>
      <c r="W107" s="534"/>
      <c r="X107" s="535"/>
      <c r="Y107" s="536"/>
      <c r="Z107" s="535"/>
      <c r="AA107" s="536"/>
      <c r="AB107" s="535"/>
      <c r="AC107" s="536"/>
      <c r="AD107" s="535"/>
      <c r="AE107" s="536"/>
      <c r="AF107" s="535"/>
      <c r="AG107" s="536"/>
      <c r="AH107" s="535"/>
      <c r="AI107" s="536"/>
      <c r="AJ107" s="535"/>
      <c r="AK107" s="536"/>
      <c r="AL107" s="540" t="str">
        <f t="shared" si="9"/>
        <v/>
      </c>
      <c r="AM107" s="541"/>
      <c r="AN107" s="535"/>
      <c r="AO107" s="560"/>
      <c r="AP107" s="560"/>
      <c r="AQ107" s="536"/>
      <c r="AR107" s="540" t="str">
        <f t="shared" si="10"/>
        <v/>
      </c>
      <c r="AS107" s="541"/>
      <c r="AT107" s="540" t="str">
        <f t="shared" si="11"/>
        <v/>
      </c>
      <c r="AU107" s="542"/>
      <c r="AV107" s="541"/>
      <c r="AW107" s="564"/>
      <c r="AX107" s="565"/>
      <c r="AY107" s="566"/>
      <c r="AZ107" s="564"/>
      <c r="BA107" s="565"/>
      <c r="BB107" s="566"/>
      <c r="BC107" s="543"/>
      <c r="BD107" s="544"/>
      <c r="BE107" s="544"/>
      <c r="BF107" s="544"/>
      <c r="BG107" s="545"/>
      <c r="BI107" s="74" t="str">
        <f>IF(X107=Datos!$AH$2,15,"")</f>
        <v/>
      </c>
      <c r="BJ107" s="74" t="str">
        <f>IF(Z107=Datos!$AI$2,15,"")</f>
        <v/>
      </c>
      <c r="BK107" s="74" t="str">
        <f>IF(AB107=Datos!$AJ$2,15,"")</f>
        <v/>
      </c>
      <c r="BL107" s="74" t="str">
        <f>IF(AD107=Datos!$AK$2,15,"")</f>
        <v/>
      </c>
      <c r="BM107" s="74" t="str">
        <f>IF(AF107=Datos!$AL$2,15,"")</f>
        <v/>
      </c>
      <c r="BN107" s="74" t="str">
        <f>IF(AH107=Datos!$AM$2,15,"")</f>
        <v/>
      </c>
      <c r="BO107" s="74" t="str">
        <f>IF(AJ107=Datos!$AN$2,10,IF(AJ107=Datos!$AN$3,5,IF(AJ107=Datos!$AN$4,"","")))</f>
        <v/>
      </c>
      <c r="BP107" s="74">
        <f t="shared" si="13"/>
        <v>0</v>
      </c>
      <c r="BQ107" s="74" t="str">
        <f>IF(D107="","",IF(BP107&gt;=96,Datos!$AO$2,IF(BP107&gt;=86,Datos!$AO$3,IF(BP107&lt;86,Datos!$AO$4,""))))</f>
        <v/>
      </c>
      <c r="BR107" s="74" t="str">
        <f>IF(AN107="","",IF(AN107=Datos!$AP$2,Datos!$AO$2,IF(AN107=Datos!$AP$3,Datos!$AO$3,IF(AN107=Datos!$AP$4,Datos!$AO$4,""))))</f>
        <v/>
      </c>
      <c r="BS107" s="74" t="str">
        <f t="shared" si="14"/>
        <v/>
      </c>
      <c r="BT107" s="74" t="str">
        <f t="shared" si="15"/>
        <v/>
      </c>
      <c r="BU107" s="74" t="str">
        <f t="shared" si="16"/>
        <v/>
      </c>
      <c r="BV107" s="74" t="str">
        <f t="shared" si="17"/>
        <v/>
      </c>
      <c r="BW107" s="74" t="str">
        <f>IF(BV107=Datos!$AO$2,100,IF(BV107=Datos!$AO$3,50,IF(BV107=Datos!$AO$4,0,"")))</f>
        <v/>
      </c>
      <c r="BX107" s="79"/>
      <c r="BY107" s="79"/>
      <c r="BZ107" s="78"/>
    </row>
    <row r="108" spans="1:78" ht="26.25" customHeight="1">
      <c r="A108" s="10"/>
      <c r="B108" s="11"/>
      <c r="C108" s="11"/>
      <c r="D108" s="533"/>
      <c r="E108" s="533"/>
      <c r="F108" s="533"/>
      <c r="G108" s="533"/>
      <c r="H108" s="533"/>
      <c r="I108" s="533"/>
      <c r="J108" s="533"/>
      <c r="K108" s="533"/>
      <c r="L108" s="533"/>
      <c r="M108" s="533"/>
      <c r="N108" s="533"/>
      <c r="O108" s="533"/>
      <c r="P108" s="533"/>
      <c r="Q108" s="533"/>
      <c r="R108" s="533"/>
      <c r="S108" s="533"/>
      <c r="T108" s="534" t="str">
        <f t="shared" si="12"/>
        <v/>
      </c>
      <c r="U108" s="534"/>
      <c r="V108" s="534"/>
      <c r="W108" s="534"/>
      <c r="X108" s="535"/>
      <c r="Y108" s="536"/>
      <c r="Z108" s="535"/>
      <c r="AA108" s="536"/>
      <c r="AB108" s="535"/>
      <c r="AC108" s="536"/>
      <c r="AD108" s="535"/>
      <c r="AE108" s="536"/>
      <c r="AF108" s="535"/>
      <c r="AG108" s="536"/>
      <c r="AH108" s="535"/>
      <c r="AI108" s="536"/>
      <c r="AJ108" s="535"/>
      <c r="AK108" s="536"/>
      <c r="AL108" s="540" t="str">
        <f t="shared" si="9"/>
        <v/>
      </c>
      <c r="AM108" s="541"/>
      <c r="AN108" s="535"/>
      <c r="AO108" s="560"/>
      <c r="AP108" s="560"/>
      <c r="AQ108" s="536"/>
      <c r="AR108" s="540" t="str">
        <f t="shared" si="10"/>
        <v/>
      </c>
      <c r="AS108" s="541"/>
      <c r="AT108" s="540" t="str">
        <f t="shared" si="11"/>
        <v/>
      </c>
      <c r="AU108" s="542"/>
      <c r="AV108" s="541"/>
      <c r="AW108" s="564"/>
      <c r="AX108" s="565"/>
      <c r="AY108" s="566"/>
      <c r="AZ108" s="564"/>
      <c r="BA108" s="565"/>
      <c r="BB108" s="566"/>
      <c r="BC108" s="543"/>
      <c r="BD108" s="544"/>
      <c r="BE108" s="544"/>
      <c r="BF108" s="544"/>
      <c r="BG108" s="545"/>
      <c r="BI108" s="74" t="str">
        <f>IF(X108=Datos!$AH$2,15,"")</f>
        <v/>
      </c>
      <c r="BJ108" s="74" t="str">
        <f>IF(Z108=Datos!$AI$2,15,"")</f>
        <v/>
      </c>
      <c r="BK108" s="74" t="str">
        <f>IF(AB108=Datos!$AJ$2,15,"")</f>
        <v/>
      </c>
      <c r="BL108" s="74" t="str">
        <f>IF(AD108=Datos!$AK$2,15,"")</f>
        <v/>
      </c>
      <c r="BM108" s="74" t="str">
        <f>IF(AF108=Datos!$AL$2,15,"")</f>
        <v/>
      </c>
      <c r="BN108" s="74" t="str">
        <f>IF(AH108=Datos!$AM$2,15,"")</f>
        <v/>
      </c>
      <c r="BO108" s="74" t="str">
        <f>IF(AJ108=Datos!$AN$2,10,IF(AJ108=Datos!$AN$3,5,IF(AJ108=Datos!$AN$4,"","")))</f>
        <v/>
      </c>
      <c r="BP108" s="74">
        <f t="shared" si="13"/>
        <v>0</v>
      </c>
      <c r="BQ108" s="74" t="str">
        <f>IF(D108="","",IF(BP108&gt;=96,Datos!$AO$2,IF(BP108&gt;=86,Datos!$AO$3,IF(BP108&lt;86,Datos!$AO$4,""))))</f>
        <v/>
      </c>
      <c r="BR108" s="74" t="str">
        <f>IF(AN108="","",IF(AN108=Datos!$AP$2,Datos!$AO$2,IF(AN108=Datos!$AP$3,Datos!$AO$3,IF(AN108=Datos!$AP$4,Datos!$AO$4,""))))</f>
        <v/>
      </c>
      <c r="BS108" s="74" t="str">
        <f t="shared" si="14"/>
        <v/>
      </c>
      <c r="BT108" s="74" t="str">
        <f t="shared" si="15"/>
        <v/>
      </c>
      <c r="BU108" s="74" t="str">
        <f t="shared" si="16"/>
        <v/>
      </c>
      <c r="BV108" s="74" t="str">
        <f t="shared" si="17"/>
        <v/>
      </c>
      <c r="BW108" s="74" t="str">
        <f>IF(BV108=Datos!$AO$2,100,IF(BV108=Datos!$AO$3,50,IF(BV108=Datos!$AO$4,0,"")))</f>
        <v/>
      </c>
      <c r="BX108" s="79"/>
      <c r="BY108" s="79"/>
      <c r="BZ108" s="78"/>
    </row>
    <row r="109" spans="1:78" ht="26.25" customHeight="1">
      <c r="A109" s="10"/>
      <c r="B109" s="11"/>
      <c r="C109" s="11"/>
      <c r="D109" s="533"/>
      <c r="E109" s="533"/>
      <c r="F109" s="533"/>
      <c r="G109" s="533"/>
      <c r="H109" s="533"/>
      <c r="I109" s="533"/>
      <c r="J109" s="533"/>
      <c r="K109" s="533"/>
      <c r="L109" s="533"/>
      <c r="M109" s="533"/>
      <c r="N109" s="533"/>
      <c r="O109" s="533"/>
      <c r="P109" s="533"/>
      <c r="Q109" s="533"/>
      <c r="R109" s="533"/>
      <c r="S109" s="533"/>
      <c r="T109" s="534" t="str">
        <f t="shared" si="12"/>
        <v/>
      </c>
      <c r="U109" s="534"/>
      <c r="V109" s="534"/>
      <c r="W109" s="534"/>
      <c r="X109" s="535"/>
      <c r="Y109" s="536"/>
      <c r="Z109" s="535"/>
      <c r="AA109" s="536"/>
      <c r="AB109" s="535"/>
      <c r="AC109" s="536"/>
      <c r="AD109" s="535"/>
      <c r="AE109" s="536"/>
      <c r="AF109" s="535"/>
      <c r="AG109" s="536"/>
      <c r="AH109" s="535"/>
      <c r="AI109" s="536"/>
      <c r="AJ109" s="535"/>
      <c r="AK109" s="536"/>
      <c r="AL109" s="540" t="str">
        <f t="shared" si="9"/>
        <v/>
      </c>
      <c r="AM109" s="541"/>
      <c r="AN109" s="535"/>
      <c r="AO109" s="560"/>
      <c r="AP109" s="560"/>
      <c r="AQ109" s="536"/>
      <c r="AR109" s="540" t="str">
        <f t="shared" si="10"/>
        <v/>
      </c>
      <c r="AS109" s="541"/>
      <c r="AT109" s="540" t="str">
        <f t="shared" si="11"/>
        <v/>
      </c>
      <c r="AU109" s="542"/>
      <c r="AV109" s="541"/>
      <c r="AW109" s="564"/>
      <c r="AX109" s="565"/>
      <c r="AY109" s="566"/>
      <c r="AZ109" s="564"/>
      <c r="BA109" s="565"/>
      <c r="BB109" s="566"/>
      <c r="BC109" s="543"/>
      <c r="BD109" s="544"/>
      <c r="BE109" s="544"/>
      <c r="BF109" s="544"/>
      <c r="BG109" s="545"/>
      <c r="BI109" s="74" t="str">
        <f>IF(X109=Datos!$AH$2,15,"")</f>
        <v/>
      </c>
      <c r="BJ109" s="74" t="str">
        <f>IF(Z109=Datos!$AI$2,15,"")</f>
        <v/>
      </c>
      <c r="BK109" s="74" t="str">
        <f>IF(AB109=Datos!$AJ$2,15,"")</f>
        <v/>
      </c>
      <c r="BL109" s="74" t="str">
        <f>IF(AD109=Datos!$AK$2,15,"")</f>
        <v/>
      </c>
      <c r="BM109" s="74" t="str">
        <f>IF(AF109=Datos!$AL$2,15,"")</f>
        <v/>
      </c>
      <c r="BN109" s="74" t="str">
        <f>IF(AH109=Datos!$AM$2,15,"")</f>
        <v/>
      </c>
      <c r="BO109" s="74" t="str">
        <f>IF(AJ109=Datos!$AN$2,10,IF(AJ109=Datos!$AN$3,5,IF(AJ109=Datos!$AN$4,"","")))</f>
        <v/>
      </c>
      <c r="BP109" s="74">
        <f t="shared" si="13"/>
        <v>0</v>
      </c>
      <c r="BQ109" s="74" t="str">
        <f>IF(D109="","",IF(BP109&gt;=96,Datos!$AO$2,IF(BP109&gt;=86,Datos!$AO$3,IF(BP109&lt;86,Datos!$AO$4,""))))</f>
        <v/>
      </c>
      <c r="BR109" s="74" t="str">
        <f>IF(AN109="","",IF(AN109=Datos!$AP$2,Datos!$AO$2,IF(AN109=Datos!$AP$3,Datos!$AO$3,IF(AN109=Datos!$AP$4,Datos!$AO$4,""))))</f>
        <v/>
      </c>
      <c r="BS109" s="74" t="str">
        <f t="shared" si="14"/>
        <v/>
      </c>
      <c r="BT109" s="74" t="str">
        <f t="shared" si="15"/>
        <v/>
      </c>
      <c r="BU109" s="74" t="str">
        <f t="shared" si="16"/>
        <v/>
      </c>
      <c r="BV109" s="74" t="str">
        <f t="shared" si="17"/>
        <v/>
      </c>
      <c r="BW109" s="74" t="str">
        <f>IF(BV109=Datos!$AO$2,100,IF(BV109=Datos!$AO$3,50,IF(BV109=Datos!$AO$4,0,"")))</f>
        <v/>
      </c>
      <c r="BX109" s="79"/>
      <c r="BY109" s="79"/>
      <c r="BZ109" s="78"/>
    </row>
    <row r="110" spans="1:78" ht="26.25" customHeight="1">
      <c r="A110" s="10"/>
      <c r="B110" s="11"/>
      <c r="C110" s="11"/>
      <c r="D110" s="533"/>
      <c r="E110" s="533"/>
      <c r="F110" s="533"/>
      <c r="G110" s="533"/>
      <c r="H110" s="533"/>
      <c r="I110" s="533"/>
      <c r="J110" s="533"/>
      <c r="K110" s="533"/>
      <c r="L110" s="533"/>
      <c r="M110" s="533"/>
      <c r="N110" s="533"/>
      <c r="O110" s="533"/>
      <c r="P110" s="533"/>
      <c r="Q110" s="533"/>
      <c r="R110" s="533"/>
      <c r="S110" s="533"/>
      <c r="T110" s="534" t="str">
        <f t="shared" si="12"/>
        <v/>
      </c>
      <c r="U110" s="534"/>
      <c r="V110" s="534"/>
      <c r="W110" s="534"/>
      <c r="X110" s="535"/>
      <c r="Y110" s="536"/>
      <c r="Z110" s="535"/>
      <c r="AA110" s="536"/>
      <c r="AB110" s="535"/>
      <c r="AC110" s="536"/>
      <c r="AD110" s="535"/>
      <c r="AE110" s="536"/>
      <c r="AF110" s="535"/>
      <c r="AG110" s="536"/>
      <c r="AH110" s="535"/>
      <c r="AI110" s="536"/>
      <c r="AJ110" s="535"/>
      <c r="AK110" s="536"/>
      <c r="AL110" s="540" t="str">
        <f t="shared" si="9"/>
        <v/>
      </c>
      <c r="AM110" s="541"/>
      <c r="AN110" s="535"/>
      <c r="AO110" s="560"/>
      <c r="AP110" s="560"/>
      <c r="AQ110" s="536"/>
      <c r="AR110" s="540" t="str">
        <f t="shared" si="10"/>
        <v/>
      </c>
      <c r="AS110" s="541"/>
      <c r="AT110" s="540" t="str">
        <f t="shared" si="11"/>
        <v/>
      </c>
      <c r="AU110" s="542"/>
      <c r="AV110" s="541"/>
      <c r="AW110" s="567"/>
      <c r="AX110" s="568"/>
      <c r="AY110" s="569"/>
      <c r="AZ110" s="567"/>
      <c r="BA110" s="568"/>
      <c r="BB110" s="569"/>
      <c r="BC110" s="543"/>
      <c r="BD110" s="544"/>
      <c r="BE110" s="544"/>
      <c r="BF110" s="544"/>
      <c r="BG110" s="545"/>
      <c r="BI110" s="74" t="str">
        <f>IF(X110=Datos!$AH$2,15,"")</f>
        <v/>
      </c>
      <c r="BJ110" s="74" t="str">
        <f>IF(Z110=Datos!$AI$2,15,"")</f>
        <v/>
      </c>
      <c r="BK110" s="74" t="str">
        <f>IF(AB110=Datos!$AJ$2,15,"")</f>
        <v/>
      </c>
      <c r="BL110" s="74" t="str">
        <f>IF(AD110=Datos!$AK$2,15,"")</f>
        <v/>
      </c>
      <c r="BM110" s="74" t="str">
        <f>IF(AF110=Datos!$AL$2,15,"")</f>
        <v/>
      </c>
      <c r="BN110" s="74" t="str">
        <f>IF(AH110=Datos!$AM$2,15,"")</f>
        <v/>
      </c>
      <c r="BO110" s="74" t="str">
        <f>IF(AJ110=Datos!$AN$2,10,IF(AJ110=Datos!$AN$3,5,IF(AJ110=Datos!$AN$4,"","")))</f>
        <v/>
      </c>
      <c r="BP110" s="74">
        <f t="shared" si="13"/>
        <v>0</v>
      </c>
      <c r="BQ110" s="74" t="str">
        <f>IF(D110="","",IF(BP110&gt;=96,Datos!$AO$2,IF(BP110&gt;=86,Datos!$AO$3,IF(BP110&lt;86,Datos!$AO$4,""))))</f>
        <v/>
      </c>
      <c r="BR110" s="74" t="str">
        <f>IF(AN110="","",IF(AN110=Datos!$AP$2,Datos!$AO$2,IF(AN110=Datos!$AP$3,Datos!$AO$3,IF(AN110=Datos!$AP$4,Datos!$AO$4,""))))</f>
        <v/>
      </c>
      <c r="BS110" s="74" t="str">
        <f t="shared" si="14"/>
        <v/>
      </c>
      <c r="BT110" s="74" t="str">
        <f t="shared" si="15"/>
        <v/>
      </c>
      <c r="BU110" s="74" t="str">
        <f t="shared" si="16"/>
        <v/>
      </c>
      <c r="BV110" s="74" t="str">
        <f t="shared" si="17"/>
        <v/>
      </c>
      <c r="BW110" s="74" t="str">
        <f>IF(BV110=Datos!$AO$2,100,IF(BV110=Datos!$AO$3,50,IF(BV110=Datos!$AO$4,0,"")))</f>
        <v/>
      </c>
      <c r="BX110" s="79"/>
      <c r="BY110" s="79"/>
      <c r="BZ110" s="78"/>
    </row>
    <row r="111" spans="1:78" ht="15" customHeight="1">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27"/>
      <c r="BG111" s="13"/>
      <c r="BI111" s="73"/>
      <c r="BJ111" s="73"/>
      <c r="BK111" s="73"/>
      <c r="BL111" s="73"/>
      <c r="BM111" s="73"/>
      <c r="BN111" s="73"/>
      <c r="BO111" s="73" t="s">
        <v>79</v>
      </c>
      <c r="BP111" s="73">
        <f>IF(COUNTA(D101:D110)=0,0,SUM(BP101:BP110)/(COUNTA(D101:D110)))</f>
        <v>0</v>
      </c>
      <c r="BV111" s="74" t="s">
        <v>254</v>
      </c>
      <c r="BW111" s="74">
        <f>IF(COUNTA(D101:D110)=0,0,SUM(BW101:BW110)/(COUNTA(D101:S110)))</f>
        <v>0</v>
      </c>
      <c r="BX111" s="77" t="str">
        <f>IF(BW111="","",IF(BW111=100,Datos!$AO$2,IF(BW111&gt;=50,Datos!$AO$3,Datos!$AO$4)))</f>
        <v>Débil</v>
      </c>
      <c r="BY111" s="77" t="str">
        <f>IF(AZ101="","",AZ101)</f>
        <v/>
      </c>
      <c r="BZ111" s="77" t="str">
        <f>IF(OR(BX111="",BY111=""),"",IF($AK$12=1,0,IF(AND(BX111=Datos!$AO$2,BY111=Datos!$AR$2),2,IF(AND(BX111=Datos!$AO$2,BY111=Datos!$AR$3),1,IF(AND(BX111=Datos!$AO$2,BY111=Datos!$AR$4),0,IF(AND(BX111=Datos!$AO$3,BY111=Datos!$AR$2),1,IF(AND(BX111=Datos!$AO$3,BY111=Datos!$AR$3),0,IF(AND(BX111=Datos!$AO$3,BY111=Datos!$AR$4),0,IF(BX111=Datos!$AO$4,0,"")))))))))</f>
        <v/>
      </c>
    </row>
    <row r="112" spans="1:78" ht="15" customHeight="1" thickBot="1">
      <c r="A112" s="3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8"/>
    </row>
    <row r="113" spans="1:73" ht="32.25" customHeight="1" thickBot="1">
      <c r="A113" s="546" t="str">
        <f>IF(AK12=Datos!$A$6,"VALORACIÓN DE LA OPORTUNIDAD","VALORACIÓN DEL RIESGO")</f>
        <v>VALORACIÓN DEL RIESGO</v>
      </c>
      <c r="B113" s="547"/>
      <c r="C113" s="547"/>
      <c r="D113" s="547"/>
      <c r="E113" s="547"/>
      <c r="F113" s="547"/>
      <c r="G113" s="547"/>
      <c r="H113" s="547"/>
      <c r="I113" s="547"/>
      <c r="J113" s="548"/>
      <c r="K113" s="20"/>
      <c r="L113" s="20"/>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9"/>
      <c r="BO113" s="6" t="s">
        <v>79</v>
      </c>
      <c r="BP113" s="6">
        <f>IF(COUNTA(D101:S110)=0,0,SUM(BP101:BP105)/(COUNTA(D101:S110)))</f>
        <v>0</v>
      </c>
    </row>
    <row r="114" spans="1:73" ht="27" customHeight="1">
      <c r="A114" s="41"/>
      <c r="B114" s="130"/>
      <c r="C114" s="130"/>
      <c r="D114" s="130"/>
      <c r="E114" s="130"/>
      <c r="F114" s="130"/>
      <c r="G114" s="130"/>
      <c r="H114" s="130"/>
      <c r="I114" s="130"/>
      <c r="J114" s="130"/>
      <c r="K114" s="12"/>
      <c r="L114" s="12"/>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3"/>
    </row>
    <row r="115" spans="1:73" ht="21" customHeight="1">
      <c r="A115" s="41"/>
      <c r="B115" s="130"/>
      <c r="C115" s="130"/>
      <c r="D115" s="130"/>
      <c r="E115" s="130"/>
      <c r="F115" s="130"/>
      <c r="G115" s="130"/>
      <c r="H115" s="130"/>
      <c r="I115" s="130"/>
      <c r="J115" s="130"/>
      <c r="K115" s="12"/>
      <c r="L115" s="12"/>
      <c r="M115" s="11"/>
      <c r="N115" s="11"/>
      <c r="O115" s="11"/>
      <c r="P115" s="11"/>
      <c r="Q115" s="11"/>
      <c r="R115" s="11"/>
      <c r="S115" s="11"/>
      <c r="T115" s="11"/>
      <c r="U115" s="549" t="str">
        <f>IF(AK12=Datos!$A$6,"Número máximo de cuadrantes a aumentar","Número máximo de cuadrantes a disminuir")</f>
        <v>Número máximo de cuadrantes a disminuir</v>
      </c>
      <c r="V115" s="550"/>
      <c r="W115" s="551"/>
      <c r="X115" s="551"/>
      <c r="Y115" s="551"/>
      <c r="Z115" s="551"/>
      <c r="AA115" s="551"/>
      <c r="AB115" s="551"/>
      <c r="AC115" s="551"/>
      <c r="AD115" s="551"/>
      <c r="AE115" s="551"/>
      <c r="AF115" s="551"/>
      <c r="AG115" s="551"/>
      <c r="AH115" s="551"/>
      <c r="AI115" s="551"/>
      <c r="AJ115" s="551"/>
      <c r="AK115" s="552"/>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3"/>
    </row>
    <row r="116" spans="1:73">
      <c r="A116" s="41"/>
      <c r="B116" s="130"/>
      <c r="C116" s="130"/>
      <c r="D116" s="130"/>
      <c r="E116" s="130"/>
      <c r="F116" s="130"/>
      <c r="G116" s="130"/>
      <c r="H116" s="130"/>
      <c r="I116" s="130"/>
      <c r="J116" s="130"/>
      <c r="K116" s="12"/>
      <c r="L116" s="12"/>
      <c r="M116" s="11"/>
      <c r="N116" s="11"/>
      <c r="O116" s="11"/>
      <c r="P116" s="11"/>
      <c r="Q116" s="11"/>
      <c r="R116" s="11"/>
      <c r="S116" s="11"/>
      <c r="T116" s="11"/>
      <c r="U116" s="553" t="s">
        <v>72</v>
      </c>
      <c r="V116" s="554"/>
      <c r="W116" s="554"/>
      <c r="X116" s="554"/>
      <c r="Y116" s="554"/>
      <c r="Z116" s="555">
        <f>IF(COUNTA(D86:D95)=0,0,IF(BZ96=0,0,BZ96))</f>
        <v>0</v>
      </c>
      <c r="AA116" s="556"/>
      <c r="AB116" s="11"/>
      <c r="AC116" s="11"/>
      <c r="AD116" s="11"/>
      <c r="AE116" s="557" t="s">
        <v>71</v>
      </c>
      <c r="AF116" s="557"/>
      <c r="AG116" s="557"/>
      <c r="AH116" s="557"/>
      <c r="AI116" s="558"/>
      <c r="AJ116" s="559">
        <f>IF(COUNTA(D101:D110)=0,0,IF(BZ111=0,0,BZ111))</f>
        <v>0</v>
      </c>
      <c r="AK116" s="559"/>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3"/>
    </row>
    <row r="117" spans="1:73">
      <c r="A117" s="41"/>
      <c r="B117" s="130"/>
      <c r="C117" s="130"/>
      <c r="D117" s="130"/>
      <c r="E117" s="130"/>
      <c r="F117" s="130"/>
      <c r="G117" s="130"/>
      <c r="H117" s="130"/>
      <c r="I117" s="130"/>
      <c r="J117" s="130"/>
      <c r="K117" s="12"/>
      <c r="L117" s="12"/>
      <c r="M117" s="11"/>
      <c r="N117" s="11"/>
      <c r="O117" s="11"/>
      <c r="P117" s="11"/>
      <c r="Q117" s="11"/>
      <c r="R117" s="11"/>
      <c r="S117" s="11"/>
      <c r="T117" s="11"/>
      <c r="U117" s="42"/>
      <c r="V117" s="42"/>
      <c r="W117" s="42"/>
      <c r="X117" s="42"/>
      <c r="Y117" s="42"/>
      <c r="Z117" s="43"/>
      <c r="AA117" s="43"/>
      <c r="AB117" s="11"/>
      <c r="AC117" s="11"/>
      <c r="AD117" s="11"/>
      <c r="AE117" s="43"/>
      <c r="AF117" s="43"/>
      <c r="AG117" s="43"/>
      <c r="AH117" s="43"/>
      <c r="AI117" s="43"/>
      <c r="AJ117" s="43"/>
      <c r="AK117" s="43"/>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3"/>
    </row>
    <row r="118" spans="1:73" ht="14.45" customHeight="1">
      <c r="A118" s="41"/>
      <c r="B118" s="130"/>
      <c r="C118" s="130"/>
      <c r="D118" s="130"/>
      <c r="E118" s="130"/>
      <c r="F118" s="130"/>
      <c r="G118" s="130"/>
      <c r="H118" s="130"/>
      <c r="I118" s="130"/>
      <c r="J118" s="130"/>
      <c r="K118" s="12"/>
      <c r="L118" s="12"/>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3"/>
    </row>
    <row r="119" spans="1:73">
      <c r="A119" s="41"/>
      <c r="B119" s="130"/>
      <c r="C119" s="130"/>
      <c r="D119" s="130"/>
      <c r="E119" s="130"/>
      <c r="F119" s="130"/>
      <c r="G119" s="130"/>
      <c r="H119" s="130"/>
      <c r="I119" s="130"/>
      <c r="J119" s="130"/>
      <c r="K119" s="12"/>
      <c r="L119" s="12"/>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3"/>
    </row>
    <row r="120" spans="1:73" ht="14.45" customHeight="1">
      <c r="A120" s="1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530" t="s">
        <v>50</v>
      </c>
      <c r="AA120" s="530"/>
      <c r="AB120" s="530"/>
      <c r="AC120" s="530"/>
      <c r="AD120" s="530"/>
      <c r="AE120" s="530"/>
      <c r="AF120" s="530"/>
      <c r="AG120" s="530"/>
      <c r="AH120" s="530"/>
      <c r="AI120" s="530"/>
      <c r="AJ120" s="530"/>
      <c r="AK120" s="530"/>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3"/>
      <c r="BK120" s="531" t="s">
        <v>122</v>
      </c>
      <c r="BL120" s="531"/>
      <c r="BM120" s="531"/>
    </row>
    <row r="121" spans="1:73" ht="14.45" customHeight="1">
      <c r="A121" s="10"/>
      <c r="B121" s="11"/>
      <c r="C121" s="11"/>
      <c r="D121" s="532" t="s">
        <v>51</v>
      </c>
      <c r="E121" s="532"/>
      <c r="F121" s="532"/>
      <c r="G121" s="532"/>
      <c r="H121" s="11"/>
      <c r="I121" s="11"/>
      <c r="J121" s="11"/>
      <c r="K121" s="11"/>
      <c r="L121" s="11"/>
      <c r="M121" s="11"/>
      <c r="N121" s="11"/>
      <c r="O121" s="11"/>
      <c r="P121" s="11"/>
      <c r="Q121" s="11"/>
      <c r="R121" s="11"/>
      <c r="S121" s="11"/>
      <c r="T121" s="11"/>
      <c r="U121" s="11"/>
      <c r="V121" s="11"/>
      <c r="W121" s="11"/>
      <c r="X121" s="11"/>
      <c r="Y121" s="11"/>
      <c r="Z121" s="2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3"/>
      <c r="BK121" s="531"/>
      <c r="BL121" s="531"/>
      <c r="BM121" s="531"/>
      <c r="BN121" s="25"/>
      <c r="BO121" s="25"/>
      <c r="BP121" s="531" t="s">
        <v>82</v>
      </c>
      <c r="BQ121" s="531" t="s">
        <v>83</v>
      </c>
      <c r="BS121" s="6" t="s">
        <v>88</v>
      </c>
    </row>
    <row r="122" spans="1:73" ht="14.45" customHeight="1">
      <c r="A122" s="10"/>
      <c r="B122" s="11"/>
      <c r="C122" s="11"/>
      <c r="D122" s="11"/>
      <c r="E122" s="11"/>
      <c r="F122" s="11"/>
      <c r="G122" s="11"/>
      <c r="H122" s="11"/>
      <c r="I122" s="11"/>
      <c r="J122" s="11"/>
      <c r="K122" s="11"/>
      <c r="L122" s="11"/>
      <c r="M122" s="11"/>
      <c r="N122" s="11"/>
      <c r="O122" s="11"/>
      <c r="P122" s="11"/>
      <c r="Q122" s="11"/>
      <c r="R122" s="497" t="str">
        <f>Datos!O2</f>
        <v>Rara vez (1)</v>
      </c>
      <c r="S122" s="497"/>
      <c r="T122" s="497"/>
      <c r="U122" s="497"/>
      <c r="V122" s="497"/>
      <c r="W122" s="497"/>
      <c r="X122" s="11"/>
      <c r="Y122" s="11"/>
      <c r="Z122" s="11"/>
      <c r="AA122" s="11"/>
      <c r="AB122" s="538" t="str">
        <f>IF(AK12=Datos!$A$6,"Escala de impacto-beneficio resultante","Escala de impacto resultante")</f>
        <v>Escala de impacto resultante</v>
      </c>
      <c r="AC122" s="529"/>
      <c r="AD122" s="529"/>
      <c r="AE122" s="529"/>
      <c r="AF122" s="529"/>
      <c r="AG122" s="529"/>
      <c r="AH122" s="529"/>
      <c r="AI122" s="529"/>
      <c r="AJ122" s="529"/>
      <c r="AK122" s="539"/>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3"/>
      <c r="BK122" s="6" t="s">
        <v>72</v>
      </c>
      <c r="BL122" s="19" t="e">
        <f>IF(AK12=Datos!A6,BQ132,BL132)</f>
        <v>#REF!</v>
      </c>
      <c r="BM122" s="19" t="e">
        <f>INDEX($R$122:$W$126,$BL$122,1)</f>
        <v>#REF!</v>
      </c>
      <c r="BP122" s="537"/>
      <c r="BQ122" s="537"/>
      <c r="BS122" s="6" t="s">
        <v>72</v>
      </c>
      <c r="BT122" s="19" t="e">
        <f>IF($AK$12&lt;&gt;"",BL122,"")</f>
        <v>#REF!</v>
      </c>
      <c r="BU122" s="19" t="e">
        <f>IF($AK$12&lt;&gt;"",$BM$122,"")</f>
        <v>#REF!</v>
      </c>
    </row>
    <row r="123" spans="1:73" ht="14.45" customHeight="1">
      <c r="A123" s="10"/>
      <c r="B123" s="11"/>
      <c r="C123" s="11"/>
      <c r="D123" s="11"/>
      <c r="E123" s="11"/>
      <c r="F123" s="11"/>
      <c r="G123" s="11"/>
      <c r="H123" s="11"/>
      <c r="I123" s="11"/>
      <c r="J123" s="11"/>
      <c r="K123" s="11"/>
      <c r="L123" s="11"/>
      <c r="M123" s="11"/>
      <c r="N123" s="11"/>
      <c r="O123" s="11"/>
      <c r="P123" s="11"/>
      <c r="Q123" s="11"/>
      <c r="R123" s="497" t="str">
        <f>Datos!O3</f>
        <v>Improbable (2)</v>
      </c>
      <c r="S123" s="497"/>
      <c r="T123" s="497"/>
      <c r="U123" s="497"/>
      <c r="V123" s="497"/>
      <c r="W123" s="497"/>
      <c r="X123" s="11"/>
      <c r="Y123" s="11"/>
      <c r="Z123" s="11"/>
      <c r="AA123" s="11"/>
      <c r="AB123" s="529" t="str">
        <f>AB65</f>
        <v/>
      </c>
      <c r="AC123" s="529"/>
      <c r="AD123" s="529" t="str">
        <f>AD65</f>
        <v/>
      </c>
      <c r="AE123" s="529"/>
      <c r="AF123" s="529">
        <f>AF65</f>
        <v>1</v>
      </c>
      <c r="AG123" s="529"/>
      <c r="AH123" s="529">
        <f>AH65</f>
        <v>2</v>
      </c>
      <c r="AI123" s="529"/>
      <c r="AJ123" s="529">
        <f>AJ65</f>
        <v>3</v>
      </c>
      <c r="AK123" s="529"/>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3"/>
      <c r="BK123" s="6" t="s">
        <v>71</v>
      </c>
      <c r="BL123" s="19" t="e">
        <f>IF($AK$12&lt;&gt;"",(INDEX($BK$125:$BN$131,MATCH($BT$62,$BK$125:$BK$131,0),MATCH($AJ$116,$BK$126:$BN$126,0))),"")</f>
        <v>#REF!</v>
      </c>
      <c r="BM123" s="19" t="e">
        <f>INDEX($R$129:$W$133,$BL$123,1)</f>
        <v>#REF!</v>
      </c>
      <c r="BO123" s="6" t="s">
        <v>89</v>
      </c>
      <c r="BP123" s="19" t="e">
        <f>IF($AK$12&lt;&gt;"",(INDEX($BK$125:$BN$131,MATCH($BT$62,$BK$125:$BK$131,0),MATCH($AJ$116,$BK$126:$BN$126,0))),"")</f>
        <v>#REF!</v>
      </c>
      <c r="BQ123" s="19" t="e">
        <f>INDEX($R$129:$W$133,$BP$123+1,1)</f>
        <v>#REF!</v>
      </c>
      <c r="BS123" s="6" t="s">
        <v>71</v>
      </c>
      <c r="BT123" s="19" t="e">
        <f>IF($AK$12="","",IF($AK$12=1,$BP$123,$BL$123))</f>
        <v>#REF!</v>
      </c>
      <c r="BU123" s="19" t="e">
        <f>IF($AK$12="","",IF($AK$12=1,$BQ$123,$BM$123))</f>
        <v>#REF!</v>
      </c>
    </row>
    <row r="124" spans="1:73" ht="28.5" customHeight="1">
      <c r="A124" s="10"/>
      <c r="B124" s="11"/>
      <c r="C124" s="11"/>
      <c r="D124" s="11"/>
      <c r="E124" s="525" t="s">
        <v>77</v>
      </c>
      <c r="F124" s="525"/>
      <c r="G124" s="525"/>
      <c r="H124" s="525"/>
      <c r="I124" s="525"/>
      <c r="J124" s="525"/>
      <c r="K124" s="525"/>
      <c r="L124" s="525"/>
      <c r="M124" s="525"/>
      <c r="N124" s="525"/>
      <c r="O124" s="525"/>
      <c r="P124" s="525"/>
      <c r="Q124" s="11"/>
      <c r="R124" s="497" t="str">
        <f>Datos!O4</f>
        <v>Posible (3)</v>
      </c>
      <c r="S124" s="497"/>
      <c r="T124" s="497"/>
      <c r="U124" s="497"/>
      <c r="V124" s="497"/>
      <c r="W124" s="497"/>
      <c r="X124" s="11"/>
      <c r="Y124" s="11"/>
      <c r="Z124" s="526" t="s">
        <v>49</v>
      </c>
      <c r="AA124" s="511">
        <f>AA66</f>
        <v>1</v>
      </c>
      <c r="AB124" s="520" t="str">
        <f>IF(ISERROR(BL139=TRUE),"",IF(BL139="","",BL139))</f>
        <v/>
      </c>
      <c r="AC124" s="521"/>
      <c r="AD124" s="520" t="str">
        <f>IF(ISERROR(BM139=TRUE),"",IF(BM139="","",BM139))</f>
        <v/>
      </c>
      <c r="AE124" s="521"/>
      <c r="AF124" s="513" t="str">
        <f>IF(ISERROR(BN139=TRUE),"",IF(BN139="","",BN139))</f>
        <v/>
      </c>
      <c r="AG124" s="514"/>
      <c r="AH124" s="503" t="str">
        <f>IF(ISERROR(BO139=TRUE),"",IF(BO139="","",BO139))</f>
        <v/>
      </c>
      <c r="AI124" s="504"/>
      <c r="AJ124" s="507" t="str">
        <f>IF(ISERROR(BP139=TRUE),"",IF(BP139="","",BP139))</f>
        <v/>
      </c>
      <c r="AK124" s="508"/>
      <c r="AL124" s="11"/>
      <c r="AM124" s="11"/>
      <c r="AN124" s="11"/>
      <c r="AO124" s="11"/>
      <c r="AP124" s="435" t="str">
        <f>IF(AK12=Datos!$A$6,"Zona de ubicación de la oportunidad","Zona de ubicación del riesgo")</f>
        <v>Zona de ubicación del riesgo</v>
      </c>
      <c r="AQ124" s="435"/>
      <c r="AR124" s="435"/>
      <c r="AS124" s="435"/>
      <c r="AT124" s="435"/>
      <c r="AU124" s="435"/>
      <c r="AV124" s="435"/>
      <c r="AW124" s="435"/>
      <c r="AX124" s="435"/>
      <c r="AY124" s="435"/>
      <c r="AZ124" s="435"/>
      <c r="BA124" s="435"/>
      <c r="BB124" s="435"/>
      <c r="BC124" s="435"/>
      <c r="BD124" s="435"/>
      <c r="BE124" s="435"/>
      <c r="BF124" s="435"/>
      <c r="BG124" s="13"/>
      <c r="BL124" s="11"/>
      <c r="BM124" s="11"/>
    </row>
    <row r="125" spans="1:73" ht="14.45" customHeight="1">
      <c r="A125" s="10"/>
      <c r="B125" s="11"/>
      <c r="C125" s="11"/>
      <c r="D125" s="11"/>
      <c r="E125" s="11"/>
      <c r="F125" s="11"/>
      <c r="G125" s="11"/>
      <c r="H125" s="11"/>
      <c r="I125" s="11"/>
      <c r="J125" s="26"/>
      <c r="K125" s="27"/>
      <c r="L125" s="27"/>
      <c r="M125" s="27"/>
      <c r="N125" s="27"/>
      <c r="O125" s="27"/>
      <c r="P125" s="28"/>
      <c r="Q125" s="11"/>
      <c r="R125" s="497" t="str">
        <f>Datos!O5</f>
        <v>Probable (4)</v>
      </c>
      <c r="S125" s="497"/>
      <c r="T125" s="497"/>
      <c r="U125" s="497"/>
      <c r="V125" s="497"/>
      <c r="W125" s="497"/>
      <c r="X125" s="11"/>
      <c r="Y125" s="11"/>
      <c r="Z125" s="527"/>
      <c r="AA125" s="511"/>
      <c r="AB125" s="522"/>
      <c r="AC125" s="523"/>
      <c r="AD125" s="522"/>
      <c r="AE125" s="523"/>
      <c r="AF125" s="515"/>
      <c r="AG125" s="516"/>
      <c r="AH125" s="505"/>
      <c r="AI125" s="506"/>
      <c r="AJ125" s="509"/>
      <c r="AK125" s="510"/>
      <c r="AL125" s="11"/>
      <c r="AM125" s="11"/>
      <c r="AN125" s="11"/>
      <c r="AO125" s="11"/>
      <c r="AP125" s="524" t="e">
        <f>IF(OR(J126="",J133=""),"",(INDEX($BK$64:$BP$69,MATCH($BU$122,$BK$64:$BK$69,0),MATCH($BU$123,$BK$64:$BP$64,0))))</f>
        <v>#REF!</v>
      </c>
      <c r="AQ125" s="524"/>
      <c r="AR125" s="524"/>
      <c r="AS125" s="524"/>
      <c r="AT125" s="524"/>
      <c r="AU125" s="524"/>
      <c r="AV125" s="524"/>
      <c r="AW125" s="524"/>
      <c r="AX125" s="524"/>
      <c r="AY125" s="524"/>
      <c r="AZ125" s="524"/>
      <c r="BA125" s="524"/>
      <c r="BB125" s="524"/>
      <c r="BC125" s="524"/>
      <c r="BD125" s="524"/>
      <c r="BE125" s="524"/>
      <c r="BF125" s="524"/>
      <c r="BG125" s="13"/>
      <c r="BK125" s="83"/>
      <c r="BL125" s="517" t="s">
        <v>129</v>
      </c>
      <c r="BM125" s="518"/>
      <c r="BN125" s="519"/>
      <c r="BP125" s="83"/>
      <c r="BQ125" s="517" t="s">
        <v>130</v>
      </c>
      <c r="BR125" s="518"/>
      <c r="BS125" s="519"/>
    </row>
    <row r="126" spans="1:73" ht="28.5" customHeight="1">
      <c r="A126" s="10"/>
      <c r="B126" s="11"/>
      <c r="C126" s="11"/>
      <c r="D126" s="11"/>
      <c r="E126" s="11"/>
      <c r="F126" s="11"/>
      <c r="G126" s="11"/>
      <c r="H126" s="11"/>
      <c r="I126" s="11"/>
      <c r="J126" s="496" t="e">
        <f>IF(J71="","",BU122)</f>
        <v>#REF!</v>
      </c>
      <c r="K126" s="496"/>
      <c r="L126" s="496"/>
      <c r="M126" s="496"/>
      <c r="N126" s="496"/>
      <c r="O126" s="496"/>
      <c r="P126" s="496"/>
      <c r="Q126" s="11"/>
      <c r="R126" s="497" t="str">
        <f>Datos!O6</f>
        <v>Casi seguro (5)</v>
      </c>
      <c r="S126" s="497"/>
      <c r="T126" s="497"/>
      <c r="U126" s="497"/>
      <c r="V126" s="497"/>
      <c r="W126" s="497"/>
      <c r="X126" s="11"/>
      <c r="Y126" s="11"/>
      <c r="Z126" s="527"/>
      <c r="AA126" s="511">
        <f>AA68</f>
        <v>2</v>
      </c>
      <c r="AB126" s="520" t="str">
        <f>IF(ISERROR(BL140=TRUE),"",IF(BL140="","",BL140))</f>
        <v/>
      </c>
      <c r="AC126" s="521"/>
      <c r="AD126" s="520" t="str">
        <f>IF(ISERROR(BM140=TRUE),"",IF(BM140="","",BM140))</f>
        <v/>
      </c>
      <c r="AE126" s="521"/>
      <c r="AF126" s="513" t="str">
        <f>IF(ISERROR(BN140=TRUE),"",IF(BN140="","",BN140))</f>
        <v/>
      </c>
      <c r="AG126" s="514"/>
      <c r="AH126" s="503" t="str">
        <f>IF(ISERROR(BO140=TRUE),"",IF(BO140="","",BO140))</f>
        <v/>
      </c>
      <c r="AI126" s="504"/>
      <c r="AJ126" s="507" t="str">
        <f>IF(ISERROR(BP140=TRUE),"",IF(BP140="","",BP140))</f>
        <v/>
      </c>
      <c r="AK126" s="508"/>
      <c r="AL126" s="11"/>
      <c r="AM126" s="11"/>
      <c r="AN126" s="11"/>
      <c r="AO126" s="11"/>
      <c r="AP126" s="524"/>
      <c r="AQ126" s="524"/>
      <c r="AR126" s="524"/>
      <c r="AS126" s="524"/>
      <c r="AT126" s="524"/>
      <c r="AU126" s="524"/>
      <c r="AV126" s="524"/>
      <c r="AW126" s="524"/>
      <c r="AX126" s="524"/>
      <c r="AY126" s="524"/>
      <c r="AZ126" s="524"/>
      <c r="BA126" s="524"/>
      <c r="BB126" s="524"/>
      <c r="BC126" s="524"/>
      <c r="BD126" s="524"/>
      <c r="BE126" s="524"/>
      <c r="BF126" s="524"/>
      <c r="BG126" s="13"/>
      <c r="BK126" s="84" t="s">
        <v>80</v>
      </c>
      <c r="BL126" s="84">
        <v>0</v>
      </c>
      <c r="BM126" s="84">
        <v>1</v>
      </c>
      <c r="BN126" s="84">
        <v>2</v>
      </c>
      <c r="BO126" s="23"/>
      <c r="BP126" s="84" t="s">
        <v>80</v>
      </c>
      <c r="BQ126" s="84">
        <v>0</v>
      </c>
      <c r="BR126" s="84">
        <v>1</v>
      </c>
      <c r="BS126" s="84">
        <v>2</v>
      </c>
    </row>
    <row r="127" spans="1:73" ht="14.45" customHeight="1">
      <c r="A127" s="10"/>
      <c r="B127" s="11"/>
      <c r="C127" s="11"/>
      <c r="D127" s="11"/>
      <c r="E127" s="11"/>
      <c r="F127" s="11"/>
      <c r="G127" s="11"/>
      <c r="H127" s="11"/>
      <c r="I127" s="11"/>
      <c r="J127" s="29"/>
      <c r="K127" s="30"/>
      <c r="L127" s="30"/>
      <c r="M127" s="30"/>
      <c r="N127" s="30"/>
      <c r="O127" s="30"/>
      <c r="P127" s="31"/>
      <c r="Q127" s="11"/>
      <c r="R127" s="11"/>
      <c r="S127" s="11"/>
      <c r="T127" s="11"/>
      <c r="U127" s="11"/>
      <c r="V127" s="11"/>
      <c r="W127" s="11"/>
      <c r="X127" s="11"/>
      <c r="Y127" s="11"/>
      <c r="Z127" s="527"/>
      <c r="AA127" s="511"/>
      <c r="AB127" s="522"/>
      <c r="AC127" s="523"/>
      <c r="AD127" s="522"/>
      <c r="AE127" s="523"/>
      <c r="AF127" s="515"/>
      <c r="AG127" s="516"/>
      <c r="AH127" s="505"/>
      <c r="AI127" s="506"/>
      <c r="AJ127" s="509"/>
      <c r="AK127" s="510"/>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3"/>
      <c r="BK127" s="84">
        <v>1</v>
      </c>
      <c r="BL127" s="84">
        <v>1</v>
      </c>
      <c r="BM127" s="84">
        <v>1</v>
      </c>
      <c r="BN127" s="84">
        <v>1</v>
      </c>
      <c r="BO127" s="23"/>
      <c r="BP127" s="84">
        <v>1</v>
      </c>
      <c r="BQ127" s="84">
        <v>1</v>
      </c>
      <c r="BR127" s="84">
        <v>2</v>
      </c>
      <c r="BS127" s="84">
        <v>3</v>
      </c>
    </row>
    <row r="128" spans="1:73" ht="14.45" customHeight="1">
      <c r="A128" s="10"/>
      <c r="B128" s="11"/>
      <c r="C128" s="11"/>
      <c r="D128" s="11"/>
      <c r="E128" s="11"/>
      <c r="F128" s="11"/>
      <c r="G128" s="11"/>
      <c r="H128" s="11"/>
      <c r="I128" s="11"/>
      <c r="J128" s="11"/>
      <c r="K128" s="11"/>
      <c r="L128" s="11"/>
      <c r="M128" s="11"/>
      <c r="N128" s="11"/>
      <c r="O128" s="11"/>
      <c r="P128" s="11"/>
      <c r="Q128" s="11"/>
      <c r="R128" s="44"/>
      <c r="S128" s="44"/>
      <c r="T128" s="11"/>
      <c r="U128" s="11"/>
      <c r="V128" s="11"/>
      <c r="W128" s="11"/>
      <c r="X128" s="11"/>
      <c r="Y128" s="11"/>
      <c r="Z128" s="527"/>
      <c r="AA128" s="511">
        <f>AA70</f>
        <v>3</v>
      </c>
      <c r="AB128" s="520" t="str">
        <f>IF(ISERROR(BL141=TRUE),"",IF(BL141="","",BL141))</f>
        <v/>
      </c>
      <c r="AC128" s="521"/>
      <c r="AD128" s="513" t="str">
        <f>IF(ISERROR(BM141=TRUE),"",IF(BM141="","",BM141))</f>
        <v/>
      </c>
      <c r="AE128" s="514"/>
      <c r="AF128" s="503" t="str">
        <f>IF(ISERROR(BN141=TRUE),"",IF(BN141="","",BN141))</f>
        <v/>
      </c>
      <c r="AG128" s="504"/>
      <c r="AH128" s="507" t="str">
        <f>IF(ISERROR(BO141=TRUE),"",IF(BO141="","",BO141))</f>
        <v/>
      </c>
      <c r="AI128" s="508"/>
      <c r="AJ128" s="507" t="str">
        <f>IF(ISERROR(BP141=TRUE),"",IF(BP141="","",BP141))</f>
        <v/>
      </c>
      <c r="AK128" s="508"/>
      <c r="AL128" s="11"/>
      <c r="AM128" s="11"/>
      <c r="AN128" s="11"/>
      <c r="AO128" s="11"/>
      <c r="AP128" s="435" t="s">
        <v>266</v>
      </c>
      <c r="AQ128" s="435"/>
      <c r="AR128" s="435"/>
      <c r="AS128" s="435"/>
      <c r="AT128" s="435"/>
      <c r="AU128" s="435"/>
      <c r="AV128" s="435"/>
      <c r="AW128" s="435"/>
      <c r="AX128" s="435"/>
      <c r="AY128" s="435"/>
      <c r="AZ128" s="435"/>
      <c r="BA128" s="435"/>
      <c r="BB128" s="435"/>
      <c r="BC128" s="435"/>
      <c r="BD128" s="435"/>
      <c r="BE128" s="435"/>
      <c r="BF128" s="435"/>
      <c r="BG128" s="13"/>
      <c r="BK128" s="84">
        <v>2</v>
      </c>
      <c r="BL128" s="84">
        <v>2</v>
      </c>
      <c r="BM128" s="84">
        <v>1</v>
      </c>
      <c r="BN128" s="84">
        <v>1</v>
      </c>
      <c r="BO128" s="23"/>
      <c r="BP128" s="84">
        <v>2</v>
      </c>
      <c r="BQ128" s="84">
        <v>2</v>
      </c>
      <c r="BR128" s="84">
        <v>3</v>
      </c>
      <c r="BS128" s="84">
        <v>4</v>
      </c>
    </row>
    <row r="129" spans="1:71" ht="28.5" customHeight="1">
      <c r="A129" s="10"/>
      <c r="B129" s="11"/>
      <c r="C129" s="11"/>
      <c r="D129" s="11"/>
      <c r="E129" s="11"/>
      <c r="F129" s="11"/>
      <c r="G129" s="11"/>
      <c r="H129" s="11"/>
      <c r="I129" s="11"/>
      <c r="J129" s="11"/>
      <c r="K129" s="11"/>
      <c r="L129" s="11"/>
      <c r="M129" s="11"/>
      <c r="N129" s="11"/>
      <c r="O129" s="11"/>
      <c r="P129" s="11"/>
      <c r="Q129" s="11"/>
      <c r="R129" s="497" t="str">
        <f>IF($AK$12=1,Datos!P2,IF(OR($AK$12=2,$AK$12=3,$AK$12=4),Datos!Q2,IF($AK$12=5,Datos!R2,"")))</f>
        <v/>
      </c>
      <c r="S129" s="497"/>
      <c r="T129" s="497"/>
      <c r="U129" s="497"/>
      <c r="V129" s="497"/>
      <c r="W129" s="497"/>
      <c r="X129" s="11"/>
      <c r="Y129" s="11"/>
      <c r="Z129" s="527"/>
      <c r="AA129" s="511"/>
      <c r="AB129" s="522"/>
      <c r="AC129" s="523"/>
      <c r="AD129" s="515"/>
      <c r="AE129" s="516"/>
      <c r="AF129" s="505"/>
      <c r="AG129" s="506"/>
      <c r="AH129" s="509"/>
      <c r="AI129" s="510"/>
      <c r="AJ129" s="509"/>
      <c r="AK129" s="510"/>
      <c r="AL129" s="11"/>
      <c r="AM129" s="11"/>
      <c r="AN129" s="11"/>
      <c r="AO129" s="11"/>
      <c r="AP129" s="512"/>
      <c r="AQ129" s="512"/>
      <c r="AR129" s="512"/>
      <c r="AS129" s="512"/>
      <c r="AT129" s="512"/>
      <c r="AU129" s="512"/>
      <c r="AV129" s="512"/>
      <c r="AW129" s="512"/>
      <c r="AX129" s="512"/>
      <c r="AY129" s="512"/>
      <c r="AZ129" s="512"/>
      <c r="BA129" s="512"/>
      <c r="BB129" s="512"/>
      <c r="BC129" s="512"/>
      <c r="BD129" s="512"/>
      <c r="BE129" s="512"/>
      <c r="BF129" s="512"/>
      <c r="BG129" s="13"/>
      <c r="BK129" s="84">
        <v>3</v>
      </c>
      <c r="BL129" s="84">
        <v>3</v>
      </c>
      <c r="BM129" s="84">
        <v>2</v>
      </c>
      <c r="BN129" s="84">
        <v>1</v>
      </c>
      <c r="BO129" s="23"/>
      <c r="BP129" s="84">
        <v>3</v>
      </c>
      <c r="BQ129" s="84">
        <v>3</v>
      </c>
      <c r="BR129" s="84">
        <v>4</v>
      </c>
      <c r="BS129" s="84">
        <v>5</v>
      </c>
    </row>
    <row r="130" spans="1:71" ht="14.45" customHeight="1">
      <c r="A130" s="10"/>
      <c r="B130" s="11"/>
      <c r="C130" s="11"/>
      <c r="D130" s="11"/>
      <c r="E130" s="11"/>
      <c r="F130" s="11"/>
      <c r="G130" s="11"/>
      <c r="H130" s="11"/>
      <c r="I130" s="11"/>
      <c r="J130" s="11"/>
      <c r="K130" s="11"/>
      <c r="L130" s="11"/>
      <c r="M130" s="11"/>
      <c r="N130" s="11"/>
      <c r="O130" s="11"/>
      <c r="P130" s="11"/>
      <c r="Q130" s="11"/>
      <c r="R130" s="497" t="str">
        <f>IF($AK$12=1,Datos!P3,IF(OR($AK$12=2,$AK$12=3,$AK$12=4),Datos!Q3,IF($AK$12=5,Datos!R3,"")))</f>
        <v/>
      </c>
      <c r="S130" s="497"/>
      <c r="T130" s="497"/>
      <c r="U130" s="497"/>
      <c r="V130" s="497"/>
      <c r="W130" s="497"/>
      <c r="X130" s="11"/>
      <c r="Y130" s="11"/>
      <c r="Z130" s="527"/>
      <c r="AA130" s="511">
        <f>AA72</f>
        <v>4</v>
      </c>
      <c r="AB130" s="513" t="str">
        <f>IF(ISERROR(BL142=TRUE),"",IF(BL142="","",BL142))</f>
        <v/>
      </c>
      <c r="AC130" s="514"/>
      <c r="AD130" s="503" t="str">
        <f>IF(ISERROR(BM142=TRUE),"",IF(BM142="","",BM142))</f>
        <v/>
      </c>
      <c r="AE130" s="504"/>
      <c r="AF130" s="503" t="str">
        <f>IF(ISERROR(BN142=TRUE),"",IF(BN142="","",BN142))</f>
        <v/>
      </c>
      <c r="AG130" s="504"/>
      <c r="AH130" s="507" t="str">
        <f>IF(ISERROR(BO142=TRUE),"",IF(BO142="","",BO142))</f>
        <v/>
      </c>
      <c r="AI130" s="508"/>
      <c r="AJ130" s="507" t="str">
        <f>IF(ISERROR(BP142=TRUE),"",IF(BP142="","",BP142))</f>
        <v/>
      </c>
      <c r="AK130" s="508"/>
      <c r="AL130" s="11"/>
      <c r="AM130" s="11"/>
      <c r="AN130" s="11"/>
      <c r="AO130" s="11"/>
      <c r="AP130" s="512"/>
      <c r="AQ130" s="512"/>
      <c r="AR130" s="512"/>
      <c r="AS130" s="512"/>
      <c r="AT130" s="512"/>
      <c r="AU130" s="512"/>
      <c r="AV130" s="512"/>
      <c r="AW130" s="512"/>
      <c r="AX130" s="512"/>
      <c r="AY130" s="512"/>
      <c r="AZ130" s="512"/>
      <c r="BA130" s="512"/>
      <c r="BB130" s="512"/>
      <c r="BC130" s="512"/>
      <c r="BD130" s="512"/>
      <c r="BE130" s="512"/>
      <c r="BF130" s="512"/>
      <c r="BG130" s="13"/>
      <c r="BK130" s="84">
        <v>4</v>
      </c>
      <c r="BL130" s="84">
        <v>4</v>
      </c>
      <c r="BM130" s="84">
        <v>3</v>
      </c>
      <c r="BN130" s="84">
        <v>2</v>
      </c>
      <c r="BO130" s="23"/>
      <c r="BP130" s="84">
        <v>4</v>
      </c>
      <c r="BQ130" s="84">
        <v>4</v>
      </c>
      <c r="BR130" s="84">
        <v>5</v>
      </c>
      <c r="BS130" s="84">
        <v>5</v>
      </c>
    </row>
    <row r="131" spans="1:71" ht="28.5" customHeight="1">
      <c r="A131" s="10"/>
      <c r="B131" s="11"/>
      <c r="C131" s="11"/>
      <c r="D131" s="11"/>
      <c r="E131" s="85" t="str">
        <f>IF(AK12=Datos!$A$6,"Nueva escala de impacto-beneficio","Nueva escala de impacto")</f>
        <v>Nueva escala de impacto</v>
      </c>
      <c r="F131" s="85"/>
      <c r="G131" s="45"/>
      <c r="H131" s="45"/>
      <c r="I131" s="45"/>
      <c r="J131" s="45"/>
      <c r="K131" s="45"/>
      <c r="L131" s="45"/>
      <c r="M131" s="45"/>
      <c r="N131" s="45"/>
      <c r="O131" s="45"/>
      <c r="P131" s="45"/>
      <c r="Q131" s="11"/>
      <c r="R131" s="497" t="str">
        <f>IF($AK$12=1,Datos!P4,IF(OR($AK$12=2,$AK$12=3,$AK$12=4),Datos!Q4,IF($AK$12=5,Datos!R4,"")))</f>
        <v>Moderado (1)</v>
      </c>
      <c r="S131" s="497"/>
      <c r="T131" s="497"/>
      <c r="U131" s="497"/>
      <c r="V131" s="497"/>
      <c r="W131" s="497"/>
      <c r="X131" s="11"/>
      <c r="Y131" s="11"/>
      <c r="Z131" s="527"/>
      <c r="AA131" s="511"/>
      <c r="AB131" s="515"/>
      <c r="AC131" s="516"/>
      <c r="AD131" s="505"/>
      <c r="AE131" s="506"/>
      <c r="AF131" s="505"/>
      <c r="AG131" s="506"/>
      <c r="AH131" s="509"/>
      <c r="AI131" s="510"/>
      <c r="AJ131" s="509"/>
      <c r="AK131" s="510"/>
      <c r="AL131" s="11"/>
      <c r="AM131" s="11"/>
      <c r="AN131" s="11"/>
      <c r="AO131" s="11"/>
      <c r="AP131" s="512"/>
      <c r="AQ131" s="512"/>
      <c r="AR131" s="512"/>
      <c r="AS131" s="512"/>
      <c r="AT131" s="512"/>
      <c r="AU131" s="512"/>
      <c r="AV131" s="512"/>
      <c r="AW131" s="512"/>
      <c r="AX131" s="512"/>
      <c r="AY131" s="512"/>
      <c r="AZ131" s="512"/>
      <c r="BA131" s="512"/>
      <c r="BB131" s="512"/>
      <c r="BC131" s="512"/>
      <c r="BD131" s="512"/>
      <c r="BE131" s="512"/>
      <c r="BF131" s="512"/>
      <c r="BG131" s="13"/>
      <c r="BK131" s="84">
        <v>5</v>
      </c>
      <c r="BL131" s="84">
        <v>5</v>
      </c>
      <c r="BM131" s="84">
        <v>4</v>
      </c>
      <c r="BN131" s="84">
        <v>3</v>
      </c>
      <c r="BO131" s="23"/>
      <c r="BP131" s="84">
        <v>5</v>
      </c>
      <c r="BQ131" s="84">
        <v>5</v>
      </c>
      <c r="BR131" s="84">
        <v>5</v>
      </c>
      <c r="BS131" s="84">
        <v>5</v>
      </c>
    </row>
    <row r="132" spans="1:71" ht="14.45" customHeight="1">
      <c r="A132" s="10"/>
      <c r="B132" s="11"/>
      <c r="C132" s="11"/>
      <c r="D132" s="11"/>
      <c r="E132" s="11"/>
      <c r="F132" s="11"/>
      <c r="G132" s="11"/>
      <c r="H132" s="11"/>
      <c r="I132" s="11"/>
      <c r="J132" s="46"/>
      <c r="K132" s="47"/>
      <c r="L132" s="47"/>
      <c r="M132" s="47"/>
      <c r="N132" s="47"/>
      <c r="O132" s="47"/>
      <c r="P132" s="48"/>
      <c r="Q132" s="49"/>
      <c r="R132" s="497" t="str">
        <f>IF($AK$12=1,Datos!P5,IF(OR($AK$12=2,$AK$12=3,$AK$12=4),Datos!Q5,IF($AK$12=5,Datos!R5,"")))</f>
        <v>Mayor (2)</v>
      </c>
      <c r="S132" s="497"/>
      <c r="T132" s="497"/>
      <c r="U132" s="497"/>
      <c r="V132" s="497"/>
      <c r="W132" s="497"/>
      <c r="X132" s="11"/>
      <c r="Y132" s="11"/>
      <c r="Z132" s="527"/>
      <c r="AA132" s="511">
        <f>AA74</f>
        <v>5</v>
      </c>
      <c r="AB132" s="503" t="str">
        <f>IF(ISERROR(BL143=TRUE),"",IF(BL143="","",BL143))</f>
        <v/>
      </c>
      <c r="AC132" s="504"/>
      <c r="AD132" s="503" t="str">
        <f>IF(ISERROR(BM143=TRUE),"",IF(BM143="","",BM143))</f>
        <v/>
      </c>
      <c r="AE132" s="504"/>
      <c r="AF132" s="507" t="str">
        <f>IF(ISERROR(BN143=TRUE),"",IF(BN143="","",BN143))</f>
        <v/>
      </c>
      <c r="AG132" s="508"/>
      <c r="AH132" s="507" t="str">
        <f>IF(ISERROR(BO143=TRUE),"",IF(BO143="","",BO143))</f>
        <v/>
      </c>
      <c r="AI132" s="508"/>
      <c r="AJ132" s="507" t="str">
        <f>IF(ISERROR(BP143=TRUE),"",IF(BP143="","",BP143))</f>
        <v/>
      </c>
      <c r="AK132" s="508"/>
      <c r="AL132" s="11"/>
      <c r="AM132" s="11"/>
      <c r="AN132" s="11"/>
      <c r="AO132" s="11"/>
      <c r="AP132" s="512"/>
      <c r="AQ132" s="512"/>
      <c r="AR132" s="512"/>
      <c r="AS132" s="512"/>
      <c r="AT132" s="512"/>
      <c r="AU132" s="512"/>
      <c r="AV132" s="512"/>
      <c r="AW132" s="512"/>
      <c r="AX132" s="512"/>
      <c r="AY132" s="512"/>
      <c r="AZ132" s="512"/>
      <c r="BA132" s="512"/>
      <c r="BB132" s="512"/>
      <c r="BC132" s="512"/>
      <c r="BD132" s="512"/>
      <c r="BE132" s="512"/>
      <c r="BF132" s="512"/>
      <c r="BG132" s="13"/>
      <c r="BK132" s="6" t="s">
        <v>72</v>
      </c>
      <c r="BL132" s="74" t="e">
        <f>IF($AK$12="","",IF($AK$12&lt;&gt;Datos!A6,(INDEX($BK$125:$BN$131,MATCH($BT$61,$BK$125:$BK$131,0),MATCH($Z$116,$BK$126:$BN$126,0)))))</f>
        <v>#REF!</v>
      </c>
      <c r="BP132" s="6" t="s">
        <v>72</v>
      </c>
      <c r="BQ132" s="50" t="b">
        <f>IF($AK$12="","",IF($AK$12=Datos!A6,(INDEX(BP125:BS131,MATCH($BT$61,BP125:BP131,0),MATCH($Z$116,BP126:BS126,0)))))</f>
        <v>0</v>
      </c>
    </row>
    <row r="133" spans="1:71" ht="28.5" customHeight="1">
      <c r="A133" s="10"/>
      <c r="B133" s="11"/>
      <c r="C133" s="11"/>
      <c r="D133" s="11"/>
      <c r="E133" s="11"/>
      <c r="F133" s="11"/>
      <c r="G133" s="11"/>
      <c r="H133" s="11"/>
      <c r="I133" s="11"/>
      <c r="J133" s="496" t="e">
        <f>IF(J78="","",BU123)</f>
        <v>#REF!</v>
      </c>
      <c r="K133" s="496"/>
      <c r="L133" s="496"/>
      <c r="M133" s="496"/>
      <c r="N133" s="496"/>
      <c r="O133" s="496"/>
      <c r="P133" s="496"/>
      <c r="Q133" s="11"/>
      <c r="R133" s="497" t="str">
        <f>IF($AK$12=1,Datos!P6,IF(OR($AK$12=2,$AK$12=3,$AK$12=4),Datos!Q6,IF($AK$12=5,Datos!R6,"")))</f>
        <v>Catastrófico (3)</v>
      </c>
      <c r="S133" s="497"/>
      <c r="T133" s="497"/>
      <c r="U133" s="497"/>
      <c r="V133" s="497"/>
      <c r="W133" s="497"/>
      <c r="X133" s="11"/>
      <c r="Y133" s="11"/>
      <c r="Z133" s="528"/>
      <c r="AA133" s="511"/>
      <c r="AB133" s="505"/>
      <c r="AC133" s="506"/>
      <c r="AD133" s="505"/>
      <c r="AE133" s="506"/>
      <c r="AF133" s="509"/>
      <c r="AG133" s="510"/>
      <c r="AH133" s="509"/>
      <c r="AI133" s="510"/>
      <c r="AJ133" s="509"/>
      <c r="AK133" s="510"/>
      <c r="AL133" s="11"/>
      <c r="AM133" s="11"/>
      <c r="AN133" s="11"/>
      <c r="AO133" s="11"/>
      <c r="AP133" s="512"/>
      <c r="AQ133" s="512"/>
      <c r="AR133" s="512"/>
      <c r="AS133" s="512"/>
      <c r="AT133" s="512"/>
      <c r="AU133" s="512"/>
      <c r="AV133" s="512"/>
      <c r="AW133" s="512"/>
      <c r="AX133" s="512"/>
      <c r="AY133" s="512"/>
      <c r="AZ133" s="512"/>
      <c r="BA133" s="512"/>
      <c r="BB133" s="512"/>
      <c r="BC133" s="512"/>
      <c r="BD133" s="512"/>
      <c r="BE133" s="512"/>
      <c r="BF133" s="512"/>
      <c r="BG133" s="13"/>
      <c r="BK133" s="6" t="s">
        <v>71</v>
      </c>
      <c r="BL133" s="19" t="e">
        <f>IF($AK$12="","",IF($AK$12&lt;&gt;Datos!A6,(INDEX($BK$125:$BN$131,MATCH($BT$62,$BK$125:$BK$131,0),MATCH($AJ$116,$BK$126:$BN$126,0)))))</f>
        <v>#REF!</v>
      </c>
      <c r="BP133" s="6" t="s">
        <v>71</v>
      </c>
      <c r="BQ133" s="50" t="b">
        <f>IF($AK$12="","",IF($AK$12=Datos!A6,(INDEX(BP125:BS131,MATCH($BT$62,BP125:BP131,0),MATCH($AJ$116,BP126:BS126,0)))))</f>
        <v>0</v>
      </c>
    </row>
    <row r="134" spans="1:71" ht="15" customHeight="1">
      <c r="A134" s="10"/>
      <c r="B134" s="11"/>
      <c r="C134" s="11"/>
      <c r="D134" s="11"/>
      <c r="E134" s="11"/>
      <c r="F134" s="11"/>
      <c r="G134" s="11"/>
      <c r="H134" s="11"/>
      <c r="I134" s="11"/>
      <c r="J134" s="29"/>
      <c r="K134" s="30"/>
      <c r="L134" s="30"/>
      <c r="M134" s="30"/>
      <c r="N134" s="30"/>
      <c r="O134" s="30"/>
      <c r="P134" s="31"/>
      <c r="Q134" s="11"/>
      <c r="R134" s="11"/>
      <c r="S134" s="11"/>
      <c r="T134" s="11"/>
      <c r="U134" s="11"/>
      <c r="V134" s="11"/>
      <c r="W134" s="11"/>
      <c r="X134" s="11"/>
      <c r="Y134" s="11"/>
      <c r="Z134" s="33"/>
      <c r="AA134" s="11"/>
      <c r="AB134" s="11"/>
      <c r="AC134" s="11"/>
      <c r="AD134" s="11"/>
      <c r="AE134" s="11"/>
      <c r="AF134" s="11"/>
      <c r="AG134" s="11"/>
      <c r="AH134" s="11"/>
      <c r="AI134" s="11"/>
      <c r="AJ134" s="11"/>
      <c r="AK134" s="11"/>
      <c r="AL134" s="11"/>
      <c r="AM134" s="11"/>
      <c r="AN134" s="11"/>
      <c r="AO134" s="11"/>
      <c r="AP134" s="120"/>
      <c r="AQ134" s="120"/>
      <c r="AR134" s="120"/>
      <c r="AS134" s="120"/>
      <c r="AT134" s="120"/>
      <c r="AU134" s="120"/>
      <c r="AV134" s="120"/>
      <c r="AW134" s="120"/>
      <c r="AX134" s="120"/>
      <c r="AY134" s="120"/>
      <c r="AZ134" s="120"/>
      <c r="BA134" s="120"/>
      <c r="BB134" s="120"/>
      <c r="BC134" s="11"/>
      <c r="BD134" s="11"/>
      <c r="BE134" s="11"/>
      <c r="BF134" s="11"/>
      <c r="BG134" s="13"/>
    </row>
    <row r="135" spans="1:71" ht="15" hidden="1" customHeight="1">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20"/>
      <c r="AQ135" s="120"/>
      <c r="AR135" s="120"/>
      <c r="AS135" s="120"/>
      <c r="AT135" s="120"/>
      <c r="AU135" s="120"/>
      <c r="AV135" s="120"/>
      <c r="AW135" s="120"/>
      <c r="AX135" s="120"/>
      <c r="AY135" s="120"/>
      <c r="AZ135" s="120"/>
      <c r="BA135" s="120"/>
      <c r="BB135" s="120"/>
      <c r="BC135" s="11"/>
      <c r="BD135" s="11"/>
      <c r="BE135" s="11"/>
      <c r="BF135" s="11"/>
      <c r="BG135" s="13"/>
    </row>
    <row r="136" spans="1:71" ht="15" hidden="1" customHeight="1">
      <c r="A136" s="1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34"/>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3"/>
    </row>
    <row r="137" spans="1:71" ht="15" hidden="1" customHeight="1">
      <c r="A137" s="10"/>
      <c r="B137" s="11"/>
      <c r="C137" s="11"/>
      <c r="D137" s="11"/>
      <c r="E137" s="11"/>
      <c r="F137" s="11"/>
      <c r="G137" s="11"/>
      <c r="H137" s="11"/>
      <c r="I137" s="11"/>
      <c r="J137" s="46"/>
      <c r="K137" s="47"/>
      <c r="L137" s="47"/>
      <c r="M137" s="47"/>
      <c r="N137" s="47"/>
      <c r="O137" s="47"/>
      <c r="P137" s="48"/>
      <c r="Q137" s="11"/>
      <c r="R137" s="11"/>
      <c r="S137" s="11"/>
      <c r="T137" s="11"/>
      <c r="U137" s="11"/>
      <c r="V137" s="11"/>
      <c r="W137" s="11"/>
      <c r="X137" s="11"/>
      <c r="Y137" s="11"/>
      <c r="Z137" s="34"/>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3"/>
    </row>
    <row r="138" spans="1:71" ht="15" customHeight="1">
      <c r="A138" s="1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34"/>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3"/>
      <c r="BL138" s="6" t="s">
        <v>145</v>
      </c>
    </row>
    <row r="139" spans="1:71" ht="15" customHeight="1" thickBot="1">
      <c r="A139" s="35"/>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7"/>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8"/>
      <c r="BK139" s="6">
        <f>AA124</f>
        <v>1</v>
      </c>
      <c r="BL139" s="19" t="e">
        <f>IF(AK12="","",IF(AND(BK65=$BU$122,$BL$64=$BU$123),"X",""))</f>
        <v>#REF!</v>
      </c>
      <c r="BM139" s="19" t="e">
        <f>IF(AK12="","",IF(AND(BK65=$BU$122,$BM$64=$BU$123),"X",""))</f>
        <v>#REF!</v>
      </c>
      <c r="BN139" s="19" t="e">
        <f>IF(AK12="","",IF(AND(BK65=$BU$122,$BN$64=$BU$123),"X",""))</f>
        <v>#REF!</v>
      </c>
      <c r="BO139" s="19" t="e">
        <f>IF(AK12="","",IF(AND(BK65=$BU$122,$BO$64=$BU$123),"X",""))</f>
        <v>#REF!</v>
      </c>
      <c r="BP139" s="19" t="e">
        <f>IF(AK12="","",IF(AND(BK65=$BU$122,$BP$64=$BU$123),"X",""))</f>
        <v>#REF!</v>
      </c>
    </row>
    <row r="140" spans="1:71" ht="32.25" customHeight="1" thickBot="1">
      <c r="A140" s="498" t="str">
        <f>IF(AK12=Datos!$A$6,"TRATAMIENTO DE LA OPORTUNIDAD","TRATAMIENTO DEL RIESGO")</f>
        <v>TRATAMIENTO DEL RIESGO</v>
      </c>
      <c r="B140" s="499"/>
      <c r="C140" s="499"/>
      <c r="D140" s="499"/>
      <c r="E140" s="499"/>
      <c r="F140" s="499"/>
      <c r="G140" s="499"/>
      <c r="H140" s="499"/>
      <c r="I140" s="499"/>
      <c r="J140" s="500"/>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8"/>
      <c r="BG140" s="13"/>
      <c r="BK140" s="6">
        <f>AA126</f>
        <v>2</v>
      </c>
      <c r="BL140" s="19" t="e">
        <f>IF(AK12="","",IF(AND(BK66=$BU$122,$BL$64=$BU$123),"X",""))</f>
        <v>#REF!</v>
      </c>
      <c r="BM140" s="19" t="e">
        <f>IF(AK12="","",IF(AND(BK66=$BU$122,$BM$64=$BU$123),"X",""))</f>
        <v>#REF!</v>
      </c>
      <c r="BN140" s="19" t="e">
        <f>IF(AK12="","",IF(AND(BK66=$BU$122,$BN$64=$BU$123),"X",""))</f>
        <v>#REF!</v>
      </c>
      <c r="BO140" s="19" t="e">
        <f>IF(AK12="","",IF(AND(BK66=$BU$122,$BO$64=$BU$123),"X",""))</f>
        <v>#REF!</v>
      </c>
      <c r="BP140" s="19" t="e">
        <f>IF(AK12="","",IF(AND(BK66=$BU$122,$BP$64=$BU$123),"X",""))</f>
        <v>#REF!</v>
      </c>
    </row>
    <row r="141" spans="1:71" ht="14.45" customHeight="1">
      <c r="A141" s="51"/>
      <c r="B141" s="52"/>
      <c r="C141" s="52"/>
      <c r="D141" s="53"/>
      <c r="E141" s="53"/>
      <c r="F141" s="53"/>
      <c r="G141" s="53"/>
      <c r="H141" s="53"/>
      <c r="I141" s="53"/>
      <c r="J141" s="53"/>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3"/>
      <c r="BK141" s="6">
        <f>AA128</f>
        <v>3</v>
      </c>
      <c r="BL141" s="19" t="e">
        <f>IF(AK12="","",IF(AND(BK67=$BU$122,$BL$64=$BU$123),"X",""))</f>
        <v>#REF!</v>
      </c>
      <c r="BM141" s="19" t="e">
        <f>IF(AK12="","",IF(AND(BK67=$BU$122,$BM$64=$BU$123),"X",""))</f>
        <v>#REF!</v>
      </c>
      <c r="BN141" s="19" t="e">
        <f>IF(AK12="","",IF(AND(BK67=$BU$122,$BN$64=$BU$123),"X",""))</f>
        <v>#REF!</v>
      </c>
      <c r="BO141" s="19" t="e">
        <f>IF(AK12="","",IF(AND(BK67=$BU$122,$BO$64=$BU$123),"X",""))</f>
        <v>#REF!</v>
      </c>
      <c r="BP141" s="19" t="e">
        <f>IF(AK12="","",IF(AND(BK67=$BU$122,$BP$64=$BU$123),"X",""))</f>
        <v>#REF!</v>
      </c>
    </row>
    <row r="142" spans="1:71" ht="15.75" thickBot="1">
      <c r="A142" s="10"/>
      <c r="B142" s="11"/>
      <c r="C142" s="11"/>
      <c r="D142" s="26"/>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8"/>
      <c r="BG142" s="13"/>
      <c r="BK142" s="6">
        <f>AA130</f>
        <v>4</v>
      </c>
      <c r="BL142" s="19" t="e">
        <f>IF(AK12="","",IF(AND(BK68=$BU$122,$BL$64=$BU$123),"X",""))</f>
        <v>#REF!</v>
      </c>
      <c r="BM142" s="19" t="e">
        <f>IF(AK12="","",IF(AND(BK68=$BU$122,$BM$64=$BU$123),"X",""))</f>
        <v>#REF!</v>
      </c>
      <c r="BN142" s="19" t="e">
        <f>IF(AK12="","",IF(AND(BK68=$BU$122,$BN$64=$BU$123),"X",""))</f>
        <v>#REF!</v>
      </c>
      <c r="BO142" s="32" t="e">
        <f>IF(AK12="","",IF(AND(BK68=$BU$122,$BO$64=$BU$123),"X",""))</f>
        <v>#REF!</v>
      </c>
      <c r="BP142" s="19" t="e">
        <f>IF(AK12="","",IF(AND(BK68=$BU$122,$BP$64=$BU$123),"X",""))</f>
        <v>#REF!</v>
      </c>
    </row>
    <row r="143" spans="1:71" ht="15" customHeight="1">
      <c r="A143" s="10"/>
      <c r="B143" s="11"/>
      <c r="C143" s="11"/>
      <c r="D143" s="23"/>
      <c r="E143" s="11"/>
      <c r="F143" s="12"/>
      <c r="G143" s="491" t="str">
        <f>IF(AK12=Datos!$A$6,"Manejo de la oportunidad:","Manejo del riesgo:")</f>
        <v>Manejo del riesgo:</v>
      </c>
      <c r="H143" s="491"/>
      <c r="I143" s="491"/>
      <c r="J143" s="491"/>
      <c r="K143" s="491"/>
      <c r="L143" s="11"/>
      <c r="M143" s="11"/>
      <c r="N143" s="11"/>
      <c r="O143" s="11"/>
      <c r="P143" s="11"/>
      <c r="Q143" s="11"/>
      <c r="R143" s="11"/>
      <c r="S143" s="54"/>
      <c r="T143" s="55"/>
      <c r="U143" s="55"/>
      <c r="V143" s="55"/>
      <c r="W143" s="56"/>
      <c r="X143" s="11"/>
      <c r="Y143" s="11"/>
      <c r="Z143" s="11"/>
      <c r="AA143" s="11"/>
      <c r="AB143" s="11"/>
      <c r="AC143" s="11"/>
      <c r="AD143" s="11"/>
      <c r="AE143" s="11"/>
      <c r="AF143" s="11"/>
      <c r="AG143" s="11"/>
      <c r="AH143" s="11"/>
      <c r="AI143" s="11"/>
      <c r="AJ143" s="11"/>
      <c r="AK143" s="11"/>
      <c r="AL143" s="54"/>
      <c r="AM143" s="55"/>
      <c r="AN143" s="55"/>
      <c r="AO143" s="55"/>
      <c r="AP143" s="55"/>
      <c r="AQ143" s="55"/>
      <c r="AR143" s="56"/>
      <c r="AS143" s="11"/>
      <c r="AT143" s="11"/>
      <c r="AU143" s="11"/>
      <c r="AV143" s="11"/>
      <c r="AW143" s="11"/>
      <c r="AX143" s="11"/>
      <c r="AY143" s="11"/>
      <c r="AZ143" s="11"/>
      <c r="BA143" s="11"/>
      <c r="BB143" s="11"/>
      <c r="BC143" s="11"/>
      <c r="BD143" s="11"/>
      <c r="BE143" s="11"/>
      <c r="BF143" s="24"/>
      <c r="BG143" s="13"/>
      <c r="BK143" s="6">
        <f>AA132</f>
        <v>5</v>
      </c>
      <c r="BL143" s="19" t="e">
        <f>IF(AK12="","",IF(AND(BK69=$BU$122,$BL$64=$BU$123),"X",""))</f>
        <v>#REF!</v>
      </c>
      <c r="BM143" s="19" t="e">
        <f>IF(AK12="","",IF(AND(BK69=$BU$122,$BM$64=$BU$123),"X",""))</f>
        <v>#REF!</v>
      </c>
      <c r="BN143" s="19" t="e">
        <f>IF(AK12="","",IF(AND(BK69=$BU$122,$BN$64=$BU$123),"X",""))</f>
        <v>#REF!</v>
      </c>
      <c r="BO143" s="19" t="e">
        <f>IF(AK12="","",IF(AND(BK69=$BU$122,$BO$64=$BU$123),"X",""))</f>
        <v>#REF!</v>
      </c>
      <c r="BP143" s="19" t="e">
        <f>IF(AK12="","",IF(AND(BK69=$BU$122,$BP$64=$BU$123),"X",""))</f>
        <v>#REF!</v>
      </c>
    </row>
    <row r="144" spans="1:71" ht="21.95" customHeight="1">
      <c r="A144" s="10"/>
      <c r="B144" s="11"/>
      <c r="C144" s="11"/>
      <c r="D144" s="57"/>
      <c r="E144" s="12"/>
      <c r="F144" s="12"/>
      <c r="G144" s="491"/>
      <c r="H144" s="491"/>
      <c r="I144" s="491"/>
      <c r="J144" s="491"/>
      <c r="K144" s="491"/>
      <c r="L144" s="11"/>
      <c r="M144" s="11"/>
      <c r="N144" s="11"/>
      <c r="O144" s="11"/>
      <c r="P144" s="11"/>
      <c r="Q144" s="11"/>
      <c r="R144" s="11"/>
      <c r="S144" s="58"/>
      <c r="T144" s="501" t="s">
        <v>84</v>
      </c>
      <c r="U144" s="502"/>
      <c r="V144" s="490" t="str">
        <f>IF(AK12=Datos!$A$6,"Fortalecer","Reducir")</f>
        <v>Reducir</v>
      </c>
      <c r="W144" s="492"/>
      <c r="X144" s="11"/>
      <c r="Y144" s="11"/>
      <c r="Z144" s="11"/>
      <c r="AA144" s="11"/>
      <c r="AB144" s="11"/>
      <c r="AC144" s="11"/>
      <c r="AD144" s="11"/>
      <c r="AE144" s="11"/>
      <c r="AF144" s="11"/>
      <c r="AG144" s="11"/>
      <c r="AH144" s="11"/>
      <c r="AI144" s="11"/>
      <c r="AJ144" s="11"/>
      <c r="AK144" s="11"/>
      <c r="AL144" s="58"/>
      <c r="AM144" s="489"/>
      <c r="AN144" s="489"/>
      <c r="AO144" s="490" t="str">
        <f>IF(AK12=Datos!$A$6,"Aceptar","Aceptar")</f>
        <v>Aceptar</v>
      </c>
      <c r="AP144" s="491"/>
      <c r="AQ144" s="491"/>
      <c r="AR144" s="492"/>
      <c r="AS144" s="11"/>
      <c r="AT144" s="11"/>
      <c r="AU144" s="11"/>
      <c r="AV144" s="11"/>
      <c r="AW144" s="11"/>
      <c r="AX144" s="11"/>
      <c r="AY144" s="11"/>
      <c r="AZ144" s="11"/>
      <c r="BA144" s="11"/>
      <c r="BB144" s="11"/>
      <c r="BC144" s="11"/>
      <c r="BD144" s="11"/>
      <c r="BE144" s="11"/>
      <c r="BF144" s="24"/>
      <c r="BG144" s="13"/>
      <c r="BL144" s="6">
        <v>1</v>
      </c>
      <c r="BM144" s="6">
        <v>2</v>
      </c>
      <c r="BN144" s="6">
        <v>3</v>
      </c>
      <c r="BO144" s="6">
        <v>4</v>
      </c>
      <c r="BP144" s="6">
        <v>5</v>
      </c>
    </row>
    <row r="145" spans="1:59" ht="24" customHeight="1" thickBot="1">
      <c r="A145" s="10"/>
      <c r="B145" s="11"/>
      <c r="C145" s="11"/>
      <c r="D145" s="23"/>
      <c r="E145" s="12"/>
      <c r="F145" s="12"/>
      <c r="G145" s="491"/>
      <c r="H145" s="491"/>
      <c r="I145" s="491"/>
      <c r="J145" s="491"/>
      <c r="K145" s="491"/>
      <c r="L145" s="11"/>
      <c r="M145" s="11"/>
      <c r="N145" s="11"/>
      <c r="O145" s="11"/>
      <c r="P145" s="11"/>
      <c r="Q145" s="11"/>
      <c r="R145" s="11"/>
      <c r="S145" s="59"/>
      <c r="T145" s="60"/>
      <c r="U145" s="60"/>
      <c r="V145" s="60"/>
      <c r="W145" s="61"/>
      <c r="X145" s="11"/>
      <c r="Y145" s="11"/>
      <c r="Z145" s="11"/>
      <c r="AA145" s="11"/>
      <c r="AB145" s="11"/>
      <c r="AC145" s="11"/>
      <c r="AD145" s="11"/>
      <c r="AE145" s="11"/>
      <c r="AF145" s="11"/>
      <c r="AG145" s="11"/>
      <c r="AH145" s="11"/>
      <c r="AI145" s="11"/>
      <c r="AJ145" s="11"/>
      <c r="AK145" s="11"/>
      <c r="AL145" s="59"/>
      <c r="AM145" s="60"/>
      <c r="AN145" s="60"/>
      <c r="AO145" s="60"/>
      <c r="AP145" s="60"/>
      <c r="AQ145" s="60"/>
      <c r="AR145" s="61"/>
      <c r="AS145" s="11"/>
      <c r="AT145" s="11"/>
      <c r="AU145" s="11"/>
      <c r="AV145" s="11"/>
      <c r="AW145" s="11"/>
      <c r="AX145" s="11"/>
      <c r="AY145" s="11"/>
      <c r="AZ145" s="11"/>
      <c r="BA145" s="11"/>
      <c r="BB145" s="11"/>
      <c r="BC145" s="11"/>
      <c r="BD145" s="11"/>
      <c r="BE145" s="11"/>
      <c r="BF145" s="24"/>
      <c r="BG145" s="13"/>
    </row>
    <row r="146" spans="1:59" ht="15.75" customHeight="1">
      <c r="A146" s="10"/>
      <c r="B146" s="11"/>
      <c r="C146" s="11"/>
      <c r="D146" s="29"/>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1"/>
      <c r="BG146" s="13"/>
    </row>
    <row r="147" spans="1:59" ht="21.95" customHeight="1">
      <c r="A147" s="1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3"/>
    </row>
    <row r="148" spans="1:59" ht="90.6" customHeight="1">
      <c r="A148" s="10"/>
      <c r="B148" s="11"/>
      <c r="C148" s="11"/>
      <c r="D148" s="491" t="s">
        <v>294</v>
      </c>
      <c r="E148" s="491"/>
      <c r="F148" s="491"/>
      <c r="G148" s="491"/>
      <c r="H148" s="491"/>
      <c r="I148" s="491"/>
      <c r="J148" s="491"/>
      <c r="K148" s="11"/>
      <c r="L148" s="493" t="s">
        <v>295</v>
      </c>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c r="AN148" s="493"/>
      <c r="AO148" s="493"/>
      <c r="AP148" s="493"/>
      <c r="AQ148" s="493"/>
      <c r="AR148" s="493"/>
      <c r="AS148" s="493"/>
      <c r="AT148" s="493"/>
      <c r="AU148" s="493"/>
      <c r="AV148" s="493"/>
      <c r="AW148" s="493"/>
      <c r="AX148" s="493"/>
      <c r="AY148" s="493"/>
      <c r="AZ148" s="493"/>
      <c r="BA148" s="493"/>
      <c r="BB148" s="493"/>
      <c r="BC148" s="493"/>
      <c r="BD148" s="493"/>
      <c r="BE148" s="493"/>
      <c r="BF148" s="493"/>
      <c r="BG148" s="13"/>
    </row>
    <row r="149" spans="1:59" ht="29.45" customHeight="1">
      <c r="A149" s="10"/>
      <c r="B149" s="11"/>
      <c r="C149" s="11"/>
      <c r="D149" s="491"/>
      <c r="E149" s="491"/>
      <c r="F149" s="491"/>
      <c r="G149" s="491"/>
      <c r="H149" s="491"/>
      <c r="I149" s="491"/>
      <c r="J149" s="491"/>
      <c r="K149" s="11"/>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R149" s="493"/>
      <c r="AS149" s="493"/>
      <c r="AT149" s="493"/>
      <c r="AU149" s="493"/>
      <c r="AV149" s="493"/>
      <c r="AW149" s="493"/>
      <c r="AX149" s="493"/>
      <c r="AY149" s="493"/>
      <c r="AZ149" s="493"/>
      <c r="BA149" s="493"/>
      <c r="BB149" s="493"/>
      <c r="BC149" s="493"/>
      <c r="BD149" s="493"/>
      <c r="BE149" s="493"/>
      <c r="BF149" s="493"/>
      <c r="BG149" s="13"/>
    </row>
    <row r="150" spans="1:59" ht="15.95" customHeight="1">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3"/>
    </row>
    <row r="151" spans="1:59" ht="31.9" customHeight="1">
      <c r="A151" s="10"/>
      <c r="B151" s="11"/>
      <c r="C151" s="11"/>
      <c r="D151" s="460" t="s">
        <v>287</v>
      </c>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0"/>
      <c r="AA151" s="460"/>
      <c r="AB151" s="460"/>
      <c r="AC151" s="460"/>
      <c r="AD151" s="460"/>
      <c r="AE151" s="460"/>
      <c r="AF151" s="460"/>
      <c r="AG151" s="460"/>
      <c r="AH151" s="460"/>
      <c r="AI151" s="460"/>
      <c r="AJ151" s="460"/>
      <c r="AK151" s="460"/>
      <c r="AL151" s="460"/>
      <c r="AM151" s="460"/>
      <c r="AN151" s="460"/>
      <c r="AO151" s="460"/>
      <c r="AP151" s="460"/>
      <c r="AQ151" s="460"/>
      <c r="AR151" s="460"/>
      <c r="AS151" s="460"/>
      <c r="AT151" s="460"/>
      <c r="AU151" s="460"/>
      <c r="AV151" s="460"/>
      <c r="AW151" s="460"/>
      <c r="AX151" s="460"/>
      <c r="AY151" s="460"/>
      <c r="AZ151" s="460"/>
      <c r="BA151" s="460"/>
      <c r="BB151" s="460"/>
      <c r="BC151" s="460"/>
      <c r="BD151" s="460"/>
      <c r="BE151" s="460"/>
      <c r="BF151" s="460"/>
      <c r="BG151" s="461"/>
    </row>
    <row r="152" spans="1:59" ht="20.100000000000001" customHeight="1">
      <c r="A152" s="10"/>
      <c r="B152" s="11"/>
      <c r="C152" s="11"/>
      <c r="D152" s="494" t="s">
        <v>274</v>
      </c>
      <c r="E152" s="494"/>
      <c r="F152" s="494"/>
      <c r="G152" s="494"/>
      <c r="H152" s="494"/>
      <c r="I152" s="494"/>
      <c r="J152" s="494"/>
      <c r="K152" s="494"/>
      <c r="L152" s="494"/>
      <c r="M152" s="494"/>
      <c r="N152" s="494"/>
      <c r="O152" s="494"/>
      <c r="P152" s="494"/>
      <c r="Q152" s="494"/>
      <c r="R152" s="494"/>
      <c r="S152" s="494"/>
      <c r="T152" s="494"/>
      <c r="U152" s="494"/>
      <c r="V152" s="463" t="s">
        <v>283</v>
      </c>
      <c r="W152" s="463"/>
      <c r="X152" s="463"/>
      <c r="Y152" s="463"/>
      <c r="Z152" s="463"/>
      <c r="AA152" s="463"/>
      <c r="AB152" s="463"/>
      <c r="AC152" s="463"/>
      <c r="AD152" s="463"/>
      <c r="AE152" s="463"/>
      <c r="AF152" s="463"/>
      <c r="AG152" s="463"/>
      <c r="AH152" s="463"/>
      <c r="AI152" s="463"/>
      <c r="AJ152" s="463"/>
      <c r="AK152" s="463"/>
      <c r="AL152" s="463"/>
      <c r="AM152" s="463"/>
      <c r="AN152" s="463"/>
      <c r="AO152" s="463"/>
      <c r="AP152" s="463"/>
      <c r="AQ152" s="463"/>
      <c r="AR152" s="463"/>
      <c r="AS152" s="463"/>
      <c r="AT152" s="463"/>
      <c r="AU152" s="463"/>
      <c r="AV152" s="463"/>
      <c r="AW152" s="463"/>
      <c r="AX152" s="463"/>
      <c r="AY152" s="463"/>
      <c r="AZ152" s="463"/>
      <c r="BA152" s="463"/>
      <c r="BB152" s="463"/>
      <c r="BC152" s="463"/>
      <c r="BD152" s="463"/>
      <c r="BE152" s="463"/>
      <c r="BF152" s="463"/>
      <c r="BG152" s="464"/>
    </row>
    <row r="153" spans="1:59" ht="20.100000000000001" customHeight="1">
      <c r="A153" s="10"/>
      <c r="B153" s="11"/>
      <c r="C153" s="11"/>
      <c r="D153" s="495"/>
      <c r="E153" s="495"/>
      <c r="F153" s="495"/>
      <c r="G153" s="495"/>
      <c r="H153" s="495"/>
      <c r="I153" s="495"/>
      <c r="J153" s="495"/>
      <c r="K153" s="495"/>
      <c r="L153" s="495"/>
      <c r="M153" s="495"/>
      <c r="N153" s="495"/>
      <c r="O153" s="495"/>
      <c r="P153" s="495"/>
      <c r="Q153" s="495"/>
      <c r="R153" s="495"/>
      <c r="S153" s="495"/>
      <c r="T153" s="495"/>
      <c r="U153" s="495"/>
      <c r="V153" s="465" t="s">
        <v>133</v>
      </c>
      <c r="W153" s="465"/>
      <c r="X153" s="465"/>
      <c r="Y153" s="465"/>
      <c r="Z153" s="465"/>
      <c r="AA153" s="465"/>
      <c r="AB153" s="465"/>
      <c r="AC153" s="465"/>
      <c r="AD153" s="465"/>
      <c r="AE153" s="465"/>
      <c r="AF153" s="465"/>
      <c r="AG153" s="465"/>
      <c r="AH153" s="465" t="s">
        <v>286</v>
      </c>
      <c r="AI153" s="465"/>
      <c r="AJ153" s="465"/>
      <c r="AK153" s="465"/>
      <c r="AL153" s="465"/>
      <c r="AM153" s="465"/>
      <c r="AN153" s="465"/>
      <c r="AO153" s="465"/>
      <c r="AP153" s="465"/>
      <c r="AQ153" s="465" t="s">
        <v>87</v>
      </c>
      <c r="AR153" s="465"/>
      <c r="AS153" s="465"/>
      <c r="AT153" s="465"/>
      <c r="AU153" s="465"/>
      <c r="AV153" s="465"/>
      <c r="AW153" s="465"/>
      <c r="AX153" s="465"/>
      <c r="AY153" s="465"/>
      <c r="AZ153" s="465"/>
      <c r="BA153" s="465" t="s">
        <v>284</v>
      </c>
      <c r="BB153" s="465"/>
      <c r="BC153" s="465"/>
      <c r="BD153" s="465"/>
      <c r="BE153" s="465"/>
      <c r="BF153" s="465"/>
      <c r="BG153" s="122" t="s">
        <v>285</v>
      </c>
    </row>
    <row r="154" spans="1:59" ht="14.25" customHeight="1">
      <c r="A154" s="10"/>
      <c r="B154" s="11"/>
      <c r="C154" s="11"/>
      <c r="D154" s="486" t="s">
        <v>272</v>
      </c>
      <c r="E154" s="480" t="str">
        <f>IF(D86="","",IF(AT86&lt;&gt;Datos!$AO$2,D86,""))</f>
        <v/>
      </c>
      <c r="F154" s="481"/>
      <c r="G154" s="481"/>
      <c r="H154" s="481"/>
      <c r="I154" s="481"/>
      <c r="J154" s="481"/>
      <c r="K154" s="481"/>
      <c r="L154" s="481"/>
      <c r="M154" s="481"/>
      <c r="N154" s="481"/>
      <c r="O154" s="481"/>
      <c r="P154" s="481"/>
      <c r="Q154" s="481"/>
      <c r="R154" s="481"/>
      <c r="S154" s="481"/>
      <c r="T154" s="481"/>
      <c r="U154" s="482"/>
      <c r="V154" s="440"/>
      <c r="W154" s="440"/>
      <c r="X154" s="440"/>
      <c r="Y154" s="440"/>
      <c r="Z154" s="440"/>
      <c r="AA154" s="440"/>
      <c r="AB154" s="440"/>
      <c r="AC154" s="440"/>
      <c r="AD154" s="440"/>
      <c r="AE154" s="440"/>
      <c r="AF154" s="440"/>
      <c r="AG154" s="440"/>
      <c r="AH154" s="469"/>
      <c r="AI154" s="469"/>
      <c r="AJ154" s="469"/>
      <c r="AK154" s="469"/>
      <c r="AL154" s="469"/>
      <c r="AM154" s="469"/>
      <c r="AN154" s="469"/>
      <c r="AO154" s="469"/>
      <c r="AP154" s="470"/>
      <c r="AQ154" s="440"/>
      <c r="AR154" s="440"/>
      <c r="AS154" s="440"/>
      <c r="AT154" s="440"/>
      <c r="AU154" s="440"/>
      <c r="AV154" s="440"/>
      <c r="AW154" s="440"/>
      <c r="AX154" s="440"/>
      <c r="AY154" s="440"/>
      <c r="AZ154" s="440"/>
      <c r="BA154" s="483"/>
      <c r="BB154" s="484"/>
      <c r="BC154" s="484"/>
      <c r="BD154" s="484"/>
      <c r="BE154" s="484"/>
      <c r="BF154" s="485"/>
      <c r="BG154" s="172"/>
    </row>
    <row r="155" spans="1:59" ht="14.25" customHeight="1">
      <c r="A155" s="10"/>
      <c r="B155" s="11"/>
      <c r="C155" s="11"/>
      <c r="D155" s="487"/>
      <c r="E155" s="480" t="str">
        <f>IF(D87="","",IF(AT87&lt;&gt;Datos!$AO$2,D87,""))</f>
        <v/>
      </c>
      <c r="F155" s="481"/>
      <c r="G155" s="481"/>
      <c r="H155" s="481"/>
      <c r="I155" s="481"/>
      <c r="J155" s="481"/>
      <c r="K155" s="481"/>
      <c r="L155" s="481"/>
      <c r="M155" s="481"/>
      <c r="N155" s="481"/>
      <c r="O155" s="481"/>
      <c r="P155" s="481"/>
      <c r="Q155" s="481"/>
      <c r="R155" s="481"/>
      <c r="S155" s="481"/>
      <c r="T155" s="481"/>
      <c r="U155" s="482"/>
      <c r="V155" s="440"/>
      <c r="W155" s="440"/>
      <c r="X155" s="440"/>
      <c r="Y155" s="440"/>
      <c r="Z155" s="440"/>
      <c r="AA155" s="440"/>
      <c r="AB155" s="440"/>
      <c r="AC155" s="440"/>
      <c r="AD155" s="440"/>
      <c r="AE155" s="440"/>
      <c r="AF155" s="440"/>
      <c r="AG155" s="440"/>
      <c r="AH155" s="469"/>
      <c r="AI155" s="469"/>
      <c r="AJ155" s="469"/>
      <c r="AK155" s="469"/>
      <c r="AL155" s="469"/>
      <c r="AM155" s="469"/>
      <c r="AN155" s="469"/>
      <c r="AO155" s="469"/>
      <c r="AP155" s="470"/>
      <c r="AQ155" s="440"/>
      <c r="AR155" s="440"/>
      <c r="AS155" s="440"/>
      <c r="AT155" s="440"/>
      <c r="AU155" s="440"/>
      <c r="AV155" s="440"/>
      <c r="AW155" s="440"/>
      <c r="AX155" s="440"/>
      <c r="AY155" s="440"/>
      <c r="AZ155" s="440"/>
      <c r="BA155" s="483"/>
      <c r="BB155" s="484"/>
      <c r="BC155" s="484"/>
      <c r="BD155" s="484"/>
      <c r="BE155" s="484"/>
      <c r="BF155" s="485"/>
      <c r="BG155" s="172"/>
    </row>
    <row r="156" spans="1:59" ht="14.25" customHeight="1">
      <c r="A156" s="10"/>
      <c r="B156" s="11"/>
      <c r="C156" s="11"/>
      <c r="D156" s="487"/>
      <c r="E156" s="480" t="str">
        <f>IF(D88="","",IF(AT88&lt;&gt;Datos!$AO$2,D88,""))</f>
        <v/>
      </c>
      <c r="F156" s="481"/>
      <c r="G156" s="481"/>
      <c r="H156" s="481"/>
      <c r="I156" s="481"/>
      <c r="J156" s="481"/>
      <c r="K156" s="481"/>
      <c r="L156" s="481"/>
      <c r="M156" s="481"/>
      <c r="N156" s="481"/>
      <c r="O156" s="481"/>
      <c r="P156" s="481"/>
      <c r="Q156" s="481"/>
      <c r="R156" s="481"/>
      <c r="S156" s="481"/>
      <c r="T156" s="481"/>
      <c r="U156" s="482"/>
      <c r="V156" s="440"/>
      <c r="W156" s="440"/>
      <c r="X156" s="440"/>
      <c r="Y156" s="440"/>
      <c r="Z156" s="440"/>
      <c r="AA156" s="440"/>
      <c r="AB156" s="440"/>
      <c r="AC156" s="440"/>
      <c r="AD156" s="440"/>
      <c r="AE156" s="440"/>
      <c r="AF156" s="440"/>
      <c r="AG156" s="440"/>
      <c r="AH156" s="469"/>
      <c r="AI156" s="469"/>
      <c r="AJ156" s="469"/>
      <c r="AK156" s="469"/>
      <c r="AL156" s="469"/>
      <c r="AM156" s="469"/>
      <c r="AN156" s="469"/>
      <c r="AO156" s="469"/>
      <c r="AP156" s="470"/>
      <c r="AQ156" s="440"/>
      <c r="AR156" s="440"/>
      <c r="AS156" s="440"/>
      <c r="AT156" s="440"/>
      <c r="AU156" s="440"/>
      <c r="AV156" s="440"/>
      <c r="AW156" s="440"/>
      <c r="AX156" s="440"/>
      <c r="AY156" s="440"/>
      <c r="AZ156" s="440"/>
      <c r="BA156" s="483"/>
      <c r="BB156" s="484"/>
      <c r="BC156" s="484"/>
      <c r="BD156" s="484"/>
      <c r="BE156" s="484"/>
      <c r="BF156" s="485"/>
      <c r="BG156" s="172"/>
    </row>
    <row r="157" spans="1:59" ht="14.25" customHeight="1">
      <c r="A157" s="10"/>
      <c r="B157" s="11"/>
      <c r="C157" s="11"/>
      <c r="D157" s="487"/>
      <c r="E157" s="480" t="str">
        <f>IF(D89="","",IF(AT89&lt;&gt;Datos!$AO$2,D89,""))</f>
        <v/>
      </c>
      <c r="F157" s="481"/>
      <c r="G157" s="481"/>
      <c r="H157" s="481"/>
      <c r="I157" s="481"/>
      <c r="J157" s="481"/>
      <c r="K157" s="481"/>
      <c r="L157" s="481"/>
      <c r="M157" s="481"/>
      <c r="N157" s="481"/>
      <c r="O157" s="481"/>
      <c r="P157" s="481"/>
      <c r="Q157" s="481"/>
      <c r="R157" s="481"/>
      <c r="S157" s="481"/>
      <c r="T157" s="481"/>
      <c r="U157" s="482"/>
      <c r="V157" s="440"/>
      <c r="W157" s="440"/>
      <c r="X157" s="440"/>
      <c r="Y157" s="440"/>
      <c r="Z157" s="440"/>
      <c r="AA157" s="440"/>
      <c r="AB157" s="440"/>
      <c r="AC157" s="440"/>
      <c r="AD157" s="440"/>
      <c r="AE157" s="440"/>
      <c r="AF157" s="440"/>
      <c r="AG157" s="440"/>
      <c r="AH157" s="469"/>
      <c r="AI157" s="469"/>
      <c r="AJ157" s="469"/>
      <c r="AK157" s="469"/>
      <c r="AL157" s="469"/>
      <c r="AM157" s="469"/>
      <c r="AN157" s="469"/>
      <c r="AO157" s="469"/>
      <c r="AP157" s="470"/>
      <c r="AQ157" s="440"/>
      <c r="AR157" s="440"/>
      <c r="AS157" s="440"/>
      <c r="AT157" s="440"/>
      <c r="AU157" s="440"/>
      <c r="AV157" s="440"/>
      <c r="AW157" s="440"/>
      <c r="AX157" s="440"/>
      <c r="AY157" s="440"/>
      <c r="AZ157" s="440"/>
      <c r="BA157" s="483"/>
      <c r="BB157" s="484"/>
      <c r="BC157" s="484"/>
      <c r="BD157" s="484"/>
      <c r="BE157" s="484"/>
      <c r="BF157" s="485"/>
      <c r="BG157" s="172"/>
    </row>
    <row r="158" spans="1:59" ht="14.25" customHeight="1">
      <c r="A158" s="10"/>
      <c r="B158" s="11"/>
      <c r="C158" s="11"/>
      <c r="D158" s="487"/>
      <c r="E158" s="480" t="str">
        <f>IF(D90="","",IF(AT90&lt;&gt;Datos!$AO$2,D90,""))</f>
        <v/>
      </c>
      <c r="F158" s="481"/>
      <c r="G158" s="481"/>
      <c r="H158" s="481"/>
      <c r="I158" s="481"/>
      <c r="J158" s="481"/>
      <c r="K158" s="481"/>
      <c r="L158" s="481"/>
      <c r="M158" s="481"/>
      <c r="N158" s="481"/>
      <c r="O158" s="481"/>
      <c r="P158" s="481"/>
      <c r="Q158" s="481"/>
      <c r="R158" s="481"/>
      <c r="S158" s="481"/>
      <c r="T158" s="481"/>
      <c r="U158" s="482"/>
      <c r="V158" s="440"/>
      <c r="W158" s="440"/>
      <c r="X158" s="440"/>
      <c r="Y158" s="440"/>
      <c r="Z158" s="440"/>
      <c r="AA158" s="440"/>
      <c r="AB158" s="440"/>
      <c r="AC158" s="440"/>
      <c r="AD158" s="440"/>
      <c r="AE158" s="440"/>
      <c r="AF158" s="440"/>
      <c r="AG158" s="440"/>
      <c r="AH158" s="469"/>
      <c r="AI158" s="469"/>
      <c r="AJ158" s="469"/>
      <c r="AK158" s="469"/>
      <c r="AL158" s="469"/>
      <c r="AM158" s="469"/>
      <c r="AN158" s="469"/>
      <c r="AO158" s="469"/>
      <c r="AP158" s="470"/>
      <c r="AQ158" s="440"/>
      <c r="AR158" s="440"/>
      <c r="AS158" s="440"/>
      <c r="AT158" s="440"/>
      <c r="AU158" s="440"/>
      <c r="AV158" s="440"/>
      <c r="AW158" s="440"/>
      <c r="AX158" s="440"/>
      <c r="AY158" s="440"/>
      <c r="AZ158" s="440"/>
      <c r="BA158" s="483"/>
      <c r="BB158" s="484"/>
      <c r="BC158" s="484"/>
      <c r="BD158" s="484"/>
      <c r="BE158" s="484"/>
      <c r="BF158" s="485"/>
      <c r="BG158" s="172"/>
    </row>
    <row r="159" spans="1:59" ht="14.25" customHeight="1">
      <c r="A159" s="10"/>
      <c r="B159" s="11"/>
      <c r="C159" s="11"/>
      <c r="D159" s="487"/>
      <c r="E159" s="480" t="str">
        <f>IF(D91="","",IF(AT91&lt;&gt;Datos!$AO$2,D91,""))</f>
        <v/>
      </c>
      <c r="F159" s="481"/>
      <c r="G159" s="481"/>
      <c r="H159" s="481"/>
      <c r="I159" s="481"/>
      <c r="J159" s="481"/>
      <c r="K159" s="481"/>
      <c r="L159" s="481"/>
      <c r="M159" s="481"/>
      <c r="N159" s="481"/>
      <c r="O159" s="481"/>
      <c r="P159" s="481"/>
      <c r="Q159" s="481"/>
      <c r="R159" s="481"/>
      <c r="S159" s="481"/>
      <c r="T159" s="481"/>
      <c r="U159" s="482"/>
      <c r="V159" s="440"/>
      <c r="W159" s="440"/>
      <c r="X159" s="440"/>
      <c r="Y159" s="440"/>
      <c r="Z159" s="440"/>
      <c r="AA159" s="440"/>
      <c r="AB159" s="440"/>
      <c r="AC159" s="440"/>
      <c r="AD159" s="440"/>
      <c r="AE159" s="440"/>
      <c r="AF159" s="440"/>
      <c r="AG159" s="440"/>
      <c r="AH159" s="469"/>
      <c r="AI159" s="469"/>
      <c r="AJ159" s="469"/>
      <c r="AK159" s="469"/>
      <c r="AL159" s="469"/>
      <c r="AM159" s="469"/>
      <c r="AN159" s="469"/>
      <c r="AO159" s="469"/>
      <c r="AP159" s="470"/>
      <c r="AQ159" s="440"/>
      <c r="AR159" s="440"/>
      <c r="AS159" s="440"/>
      <c r="AT159" s="440"/>
      <c r="AU159" s="440"/>
      <c r="AV159" s="440"/>
      <c r="AW159" s="440"/>
      <c r="AX159" s="440"/>
      <c r="AY159" s="440"/>
      <c r="AZ159" s="440"/>
      <c r="BA159" s="483"/>
      <c r="BB159" s="484"/>
      <c r="BC159" s="484"/>
      <c r="BD159" s="484"/>
      <c r="BE159" s="484"/>
      <c r="BF159" s="485"/>
      <c r="BG159" s="172"/>
    </row>
    <row r="160" spans="1:59" ht="14.25" customHeight="1">
      <c r="A160" s="10"/>
      <c r="B160" s="11"/>
      <c r="C160" s="11"/>
      <c r="D160" s="486"/>
      <c r="E160" s="480" t="str">
        <f>IF(D92="","",IF(AT92&lt;&gt;Datos!$AO$2,D92,""))</f>
        <v/>
      </c>
      <c r="F160" s="481"/>
      <c r="G160" s="481"/>
      <c r="H160" s="481"/>
      <c r="I160" s="481"/>
      <c r="J160" s="481"/>
      <c r="K160" s="481"/>
      <c r="L160" s="481"/>
      <c r="M160" s="481"/>
      <c r="N160" s="481"/>
      <c r="O160" s="481"/>
      <c r="P160" s="481"/>
      <c r="Q160" s="481"/>
      <c r="R160" s="481"/>
      <c r="S160" s="481"/>
      <c r="T160" s="481"/>
      <c r="U160" s="482"/>
      <c r="V160" s="440"/>
      <c r="W160" s="440"/>
      <c r="X160" s="440"/>
      <c r="Y160" s="440"/>
      <c r="Z160" s="440"/>
      <c r="AA160" s="440"/>
      <c r="AB160" s="440"/>
      <c r="AC160" s="440"/>
      <c r="AD160" s="440"/>
      <c r="AE160" s="440"/>
      <c r="AF160" s="440"/>
      <c r="AG160" s="440"/>
      <c r="AH160" s="469"/>
      <c r="AI160" s="469"/>
      <c r="AJ160" s="469"/>
      <c r="AK160" s="469"/>
      <c r="AL160" s="469"/>
      <c r="AM160" s="469"/>
      <c r="AN160" s="469"/>
      <c r="AO160" s="469"/>
      <c r="AP160" s="470"/>
      <c r="AQ160" s="440"/>
      <c r="AR160" s="440"/>
      <c r="AS160" s="440"/>
      <c r="AT160" s="440"/>
      <c r="AU160" s="440"/>
      <c r="AV160" s="440"/>
      <c r="AW160" s="440"/>
      <c r="AX160" s="440"/>
      <c r="AY160" s="440"/>
      <c r="AZ160" s="440"/>
      <c r="BA160" s="483"/>
      <c r="BB160" s="484"/>
      <c r="BC160" s="484"/>
      <c r="BD160" s="484"/>
      <c r="BE160" s="484"/>
      <c r="BF160" s="485"/>
      <c r="BG160" s="172"/>
    </row>
    <row r="161" spans="1:63" ht="14.25" customHeight="1">
      <c r="A161" s="10"/>
      <c r="B161" s="11"/>
      <c r="C161" s="11"/>
      <c r="D161" s="486"/>
      <c r="E161" s="480" t="str">
        <f>IF(D93="","",IF(AT93&lt;&gt;Datos!$AO$2,D93,""))</f>
        <v/>
      </c>
      <c r="F161" s="481"/>
      <c r="G161" s="481"/>
      <c r="H161" s="481"/>
      <c r="I161" s="481"/>
      <c r="J161" s="481"/>
      <c r="K161" s="481"/>
      <c r="L161" s="481"/>
      <c r="M161" s="481"/>
      <c r="N161" s="481"/>
      <c r="O161" s="481"/>
      <c r="P161" s="481"/>
      <c r="Q161" s="481"/>
      <c r="R161" s="481"/>
      <c r="S161" s="481"/>
      <c r="T161" s="481"/>
      <c r="U161" s="482"/>
      <c r="V161" s="440"/>
      <c r="W161" s="440"/>
      <c r="X161" s="440"/>
      <c r="Y161" s="440"/>
      <c r="Z161" s="440"/>
      <c r="AA161" s="440"/>
      <c r="AB161" s="440"/>
      <c r="AC161" s="440"/>
      <c r="AD161" s="440"/>
      <c r="AE161" s="440"/>
      <c r="AF161" s="440"/>
      <c r="AG161" s="440"/>
      <c r="AH161" s="469"/>
      <c r="AI161" s="469"/>
      <c r="AJ161" s="469"/>
      <c r="AK161" s="469"/>
      <c r="AL161" s="469"/>
      <c r="AM161" s="469"/>
      <c r="AN161" s="469"/>
      <c r="AO161" s="469"/>
      <c r="AP161" s="470"/>
      <c r="AQ161" s="440"/>
      <c r="AR161" s="440"/>
      <c r="AS161" s="440"/>
      <c r="AT161" s="440"/>
      <c r="AU161" s="440"/>
      <c r="AV161" s="440"/>
      <c r="AW161" s="440"/>
      <c r="AX161" s="440"/>
      <c r="AY161" s="440"/>
      <c r="AZ161" s="440"/>
      <c r="BA161" s="483"/>
      <c r="BB161" s="484"/>
      <c r="BC161" s="484"/>
      <c r="BD161" s="484"/>
      <c r="BE161" s="484"/>
      <c r="BF161" s="485"/>
      <c r="BG161" s="172"/>
    </row>
    <row r="162" spans="1:63" ht="14.25" customHeight="1">
      <c r="A162" s="10"/>
      <c r="B162" s="11"/>
      <c r="C162" s="11"/>
      <c r="D162" s="486"/>
      <c r="E162" s="480" t="str">
        <f>IF(D94="","",IF(AT94&lt;&gt;Datos!$AO$2,D94,""))</f>
        <v/>
      </c>
      <c r="F162" s="481"/>
      <c r="G162" s="481"/>
      <c r="H162" s="481"/>
      <c r="I162" s="481"/>
      <c r="J162" s="481"/>
      <c r="K162" s="481"/>
      <c r="L162" s="481"/>
      <c r="M162" s="481"/>
      <c r="N162" s="481"/>
      <c r="O162" s="481"/>
      <c r="P162" s="481"/>
      <c r="Q162" s="481"/>
      <c r="R162" s="481"/>
      <c r="S162" s="481"/>
      <c r="T162" s="481"/>
      <c r="U162" s="482"/>
      <c r="V162" s="440"/>
      <c r="W162" s="440"/>
      <c r="X162" s="440"/>
      <c r="Y162" s="440"/>
      <c r="Z162" s="440"/>
      <c r="AA162" s="440"/>
      <c r="AB162" s="440"/>
      <c r="AC162" s="440"/>
      <c r="AD162" s="440"/>
      <c r="AE162" s="440"/>
      <c r="AF162" s="440"/>
      <c r="AG162" s="440"/>
      <c r="AH162" s="469"/>
      <c r="AI162" s="469"/>
      <c r="AJ162" s="469"/>
      <c r="AK162" s="469"/>
      <c r="AL162" s="469"/>
      <c r="AM162" s="469"/>
      <c r="AN162" s="469"/>
      <c r="AO162" s="469"/>
      <c r="AP162" s="470"/>
      <c r="AQ162" s="440"/>
      <c r="AR162" s="440"/>
      <c r="AS162" s="440"/>
      <c r="AT162" s="440"/>
      <c r="AU162" s="440"/>
      <c r="AV162" s="440"/>
      <c r="AW162" s="440"/>
      <c r="AX162" s="440"/>
      <c r="AY162" s="440"/>
      <c r="AZ162" s="440"/>
      <c r="BA162" s="483"/>
      <c r="BB162" s="484"/>
      <c r="BC162" s="484"/>
      <c r="BD162" s="484"/>
      <c r="BE162" s="484"/>
      <c r="BF162" s="485"/>
      <c r="BG162" s="172"/>
    </row>
    <row r="163" spans="1:63" ht="14.25" customHeight="1" thickBot="1">
      <c r="A163" s="10"/>
      <c r="B163" s="11"/>
      <c r="C163" s="11"/>
      <c r="D163" s="488"/>
      <c r="E163" s="474" t="str">
        <f>IF(D95="","",IF(AT95&lt;&gt;Datos!$AO$2,D95,""))</f>
        <v/>
      </c>
      <c r="F163" s="475"/>
      <c r="G163" s="475"/>
      <c r="H163" s="475"/>
      <c r="I163" s="475"/>
      <c r="J163" s="475"/>
      <c r="K163" s="475"/>
      <c r="L163" s="475"/>
      <c r="M163" s="475"/>
      <c r="N163" s="475"/>
      <c r="O163" s="475"/>
      <c r="P163" s="475"/>
      <c r="Q163" s="475"/>
      <c r="R163" s="475"/>
      <c r="S163" s="475"/>
      <c r="T163" s="475"/>
      <c r="U163" s="476"/>
      <c r="V163" s="446"/>
      <c r="W163" s="446"/>
      <c r="X163" s="446"/>
      <c r="Y163" s="446"/>
      <c r="Z163" s="446"/>
      <c r="AA163" s="446"/>
      <c r="AB163" s="446"/>
      <c r="AC163" s="446"/>
      <c r="AD163" s="446"/>
      <c r="AE163" s="446"/>
      <c r="AF163" s="446"/>
      <c r="AG163" s="446"/>
      <c r="AH163" s="444"/>
      <c r="AI163" s="444"/>
      <c r="AJ163" s="444"/>
      <c r="AK163" s="444"/>
      <c r="AL163" s="444"/>
      <c r="AM163" s="444"/>
      <c r="AN163" s="444"/>
      <c r="AO163" s="444"/>
      <c r="AP163" s="445"/>
      <c r="AQ163" s="446"/>
      <c r="AR163" s="446"/>
      <c r="AS163" s="446"/>
      <c r="AT163" s="446"/>
      <c r="AU163" s="446"/>
      <c r="AV163" s="446"/>
      <c r="AW163" s="446"/>
      <c r="AX163" s="446"/>
      <c r="AY163" s="446"/>
      <c r="AZ163" s="446"/>
      <c r="BA163" s="477"/>
      <c r="BB163" s="478"/>
      <c r="BC163" s="478"/>
      <c r="BD163" s="478"/>
      <c r="BE163" s="478"/>
      <c r="BF163" s="479"/>
      <c r="BG163" s="173"/>
    </row>
    <row r="164" spans="1:63" ht="14.25" customHeight="1" thickTop="1">
      <c r="A164" s="10"/>
      <c r="B164" s="11"/>
      <c r="C164" s="11"/>
      <c r="D164" s="441" t="s">
        <v>273</v>
      </c>
      <c r="E164" s="466" t="str">
        <f>IF(D101="","",IF(AT101&lt;&gt;Datos!$AO$2,D101,""))</f>
        <v/>
      </c>
      <c r="F164" s="467"/>
      <c r="G164" s="467"/>
      <c r="H164" s="467"/>
      <c r="I164" s="467"/>
      <c r="J164" s="467"/>
      <c r="K164" s="467"/>
      <c r="L164" s="467"/>
      <c r="M164" s="467"/>
      <c r="N164" s="467"/>
      <c r="O164" s="467"/>
      <c r="P164" s="467"/>
      <c r="Q164" s="467"/>
      <c r="R164" s="467"/>
      <c r="S164" s="467"/>
      <c r="T164" s="467"/>
      <c r="U164" s="468"/>
      <c r="V164" s="453"/>
      <c r="W164" s="453"/>
      <c r="X164" s="453"/>
      <c r="Y164" s="453"/>
      <c r="Z164" s="453"/>
      <c r="AA164" s="453"/>
      <c r="AB164" s="453"/>
      <c r="AC164" s="453"/>
      <c r="AD164" s="453"/>
      <c r="AE164" s="453"/>
      <c r="AF164" s="453"/>
      <c r="AG164" s="453"/>
      <c r="AH164" s="451"/>
      <c r="AI164" s="451"/>
      <c r="AJ164" s="451"/>
      <c r="AK164" s="451"/>
      <c r="AL164" s="451"/>
      <c r="AM164" s="451"/>
      <c r="AN164" s="451"/>
      <c r="AO164" s="451"/>
      <c r="AP164" s="452"/>
      <c r="AQ164" s="453"/>
      <c r="AR164" s="453"/>
      <c r="AS164" s="453"/>
      <c r="AT164" s="453"/>
      <c r="AU164" s="453"/>
      <c r="AV164" s="453"/>
      <c r="AW164" s="453"/>
      <c r="AX164" s="453"/>
      <c r="AY164" s="453"/>
      <c r="AZ164" s="453"/>
      <c r="BA164" s="454"/>
      <c r="BB164" s="455"/>
      <c r="BC164" s="455"/>
      <c r="BD164" s="455"/>
      <c r="BE164" s="455"/>
      <c r="BF164" s="456"/>
      <c r="BG164" s="174"/>
    </row>
    <row r="165" spans="1:63" ht="14.25" customHeight="1">
      <c r="A165" s="10"/>
      <c r="B165" s="11"/>
      <c r="C165" s="11"/>
      <c r="D165" s="441"/>
      <c r="E165" s="466" t="str">
        <f>IF(D102="","",IF(AT102&lt;&gt;Datos!$AO$2,D102,""))</f>
        <v/>
      </c>
      <c r="F165" s="467"/>
      <c r="G165" s="467"/>
      <c r="H165" s="467"/>
      <c r="I165" s="467"/>
      <c r="J165" s="467"/>
      <c r="K165" s="467"/>
      <c r="L165" s="467"/>
      <c r="M165" s="467"/>
      <c r="N165" s="467"/>
      <c r="O165" s="467"/>
      <c r="P165" s="467"/>
      <c r="Q165" s="467"/>
      <c r="R165" s="467"/>
      <c r="S165" s="467"/>
      <c r="T165" s="467"/>
      <c r="U165" s="468"/>
      <c r="V165" s="440"/>
      <c r="W165" s="440"/>
      <c r="X165" s="440"/>
      <c r="Y165" s="440"/>
      <c r="Z165" s="440"/>
      <c r="AA165" s="440"/>
      <c r="AB165" s="440"/>
      <c r="AC165" s="440"/>
      <c r="AD165" s="440"/>
      <c r="AE165" s="440"/>
      <c r="AF165" s="440"/>
      <c r="AG165" s="440"/>
      <c r="AH165" s="469"/>
      <c r="AI165" s="469"/>
      <c r="AJ165" s="469"/>
      <c r="AK165" s="469"/>
      <c r="AL165" s="469"/>
      <c r="AM165" s="469"/>
      <c r="AN165" s="469"/>
      <c r="AO165" s="469"/>
      <c r="AP165" s="470"/>
      <c r="AQ165" s="440"/>
      <c r="AR165" s="440"/>
      <c r="AS165" s="440"/>
      <c r="AT165" s="440"/>
      <c r="AU165" s="440"/>
      <c r="AV165" s="440"/>
      <c r="AW165" s="440"/>
      <c r="AX165" s="440"/>
      <c r="AY165" s="440"/>
      <c r="AZ165" s="440"/>
      <c r="BA165" s="471"/>
      <c r="BB165" s="472"/>
      <c r="BC165" s="472"/>
      <c r="BD165" s="472"/>
      <c r="BE165" s="472"/>
      <c r="BF165" s="473"/>
      <c r="BG165" s="172"/>
    </row>
    <row r="166" spans="1:63" ht="14.25" customHeight="1">
      <c r="A166" s="10"/>
      <c r="B166" s="11"/>
      <c r="C166" s="11"/>
      <c r="D166" s="441"/>
      <c r="E166" s="466" t="str">
        <f>IF(D103="","",IF(AT103&lt;&gt;Datos!$AO$2,D103,""))</f>
        <v/>
      </c>
      <c r="F166" s="467"/>
      <c r="G166" s="467"/>
      <c r="H166" s="467"/>
      <c r="I166" s="467"/>
      <c r="J166" s="467"/>
      <c r="K166" s="467"/>
      <c r="L166" s="467"/>
      <c r="M166" s="467"/>
      <c r="N166" s="467"/>
      <c r="O166" s="467"/>
      <c r="P166" s="467"/>
      <c r="Q166" s="467"/>
      <c r="R166" s="467"/>
      <c r="S166" s="467"/>
      <c r="T166" s="467"/>
      <c r="U166" s="468"/>
      <c r="V166" s="440"/>
      <c r="W166" s="440"/>
      <c r="X166" s="440"/>
      <c r="Y166" s="440"/>
      <c r="Z166" s="440"/>
      <c r="AA166" s="440"/>
      <c r="AB166" s="440"/>
      <c r="AC166" s="440"/>
      <c r="AD166" s="440"/>
      <c r="AE166" s="440"/>
      <c r="AF166" s="440"/>
      <c r="AG166" s="440"/>
      <c r="AH166" s="469"/>
      <c r="AI166" s="469"/>
      <c r="AJ166" s="469"/>
      <c r="AK166" s="469"/>
      <c r="AL166" s="469"/>
      <c r="AM166" s="469"/>
      <c r="AN166" s="469"/>
      <c r="AO166" s="469"/>
      <c r="AP166" s="470"/>
      <c r="AQ166" s="440"/>
      <c r="AR166" s="440"/>
      <c r="AS166" s="440"/>
      <c r="AT166" s="440"/>
      <c r="AU166" s="440"/>
      <c r="AV166" s="440"/>
      <c r="AW166" s="440"/>
      <c r="AX166" s="440"/>
      <c r="AY166" s="440"/>
      <c r="AZ166" s="440"/>
      <c r="BA166" s="471"/>
      <c r="BB166" s="472"/>
      <c r="BC166" s="472"/>
      <c r="BD166" s="472"/>
      <c r="BE166" s="472"/>
      <c r="BF166" s="473"/>
      <c r="BG166" s="172"/>
    </row>
    <row r="167" spans="1:63" ht="14.25" customHeight="1">
      <c r="A167" s="10"/>
      <c r="B167" s="11"/>
      <c r="C167" s="11"/>
      <c r="D167" s="441"/>
      <c r="E167" s="466" t="str">
        <f>IF(D104="","",IF(AT104&lt;&gt;Datos!$AO$2,D104,""))</f>
        <v/>
      </c>
      <c r="F167" s="467"/>
      <c r="G167" s="467"/>
      <c r="H167" s="467"/>
      <c r="I167" s="467"/>
      <c r="J167" s="467"/>
      <c r="K167" s="467"/>
      <c r="L167" s="467"/>
      <c r="M167" s="467"/>
      <c r="N167" s="467"/>
      <c r="O167" s="467"/>
      <c r="P167" s="467"/>
      <c r="Q167" s="467"/>
      <c r="R167" s="467"/>
      <c r="S167" s="467"/>
      <c r="T167" s="467"/>
      <c r="U167" s="468"/>
      <c r="V167" s="440"/>
      <c r="W167" s="440"/>
      <c r="X167" s="440"/>
      <c r="Y167" s="440"/>
      <c r="Z167" s="440"/>
      <c r="AA167" s="440"/>
      <c r="AB167" s="440"/>
      <c r="AC167" s="440"/>
      <c r="AD167" s="440"/>
      <c r="AE167" s="440"/>
      <c r="AF167" s="440"/>
      <c r="AG167" s="440"/>
      <c r="AH167" s="469"/>
      <c r="AI167" s="469"/>
      <c r="AJ167" s="469"/>
      <c r="AK167" s="469"/>
      <c r="AL167" s="469"/>
      <c r="AM167" s="469"/>
      <c r="AN167" s="469"/>
      <c r="AO167" s="469"/>
      <c r="AP167" s="470"/>
      <c r="AQ167" s="440"/>
      <c r="AR167" s="440"/>
      <c r="AS167" s="440"/>
      <c r="AT167" s="440"/>
      <c r="AU167" s="440"/>
      <c r="AV167" s="440"/>
      <c r="AW167" s="440"/>
      <c r="AX167" s="440"/>
      <c r="AY167" s="440"/>
      <c r="AZ167" s="440"/>
      <c r="BA167" s="471"/>
      <c r="BB167" s="472"/>
      <c r="BC167" s="472"/>
      <c r="BD167" s="472"/>
      <c r="BE167" s="472"/>
      <c r="BF167" s="473"/>
      <c r="BG167" s="172"/>
    </row>
    <row r="168" spans="1:63" ht="14.25" customHeight="1">
      <c r="A168" s="10"/>
      <c r="B168" s="11"/>
      <c r="C168" s="11"/>
      <c r="D168" s="441"/>
      <c r="E168" s="466" t="str">
        <f>IF(D105="","",IF(AT105&lt;&gt;Datos!$AO$2,D105,""))</f>
        <v/>
      </c>
      <c r="F168" s="467"/>
      <c r="G168" s="467"/>
      <c r="H168" s="467"/>
      <c r="I168" s="467"/>
      <c r="J168" s="467"/>
      <c r="K168" s="467"/>
      <c r="L168" s="467"/>
      <c r="M168" s="467"/>
      <c r="N168" s="467"/>
      <c r="O168" s="467"/>
      <c r="P168" s="467"/>
      <c r="Q168" s="467"/>
      <c r="R168" s="467"/>
      <c r="S168" s="467"/>
      <c r="T168" s="467"/>
      <c r="U168" s="468"/>
      <c r="V168" s="440"/>
      <c r="W168" s="440"/>
      <c r="X168" s="440"/>
      <c r="Y168" s="440"/>
      <c r="Z168" s="440"/>
      <c r="AA168" s="440"/>
      <c r="AB168" s="440"/>
      <c r="AC168" s="440"/>
      <c r="AD168" s="440"/>
      <c r="AE168" s="440"/>
      <c r="AF168" s="440"/>
      <c r="AG168" s="440"/>
      <c r="AH168" s="469"/>
      <c r="AI168" s="469"/>
      <c r="AJ168" s="469"/>
      <c r="AK168" s="469"/>
      <c r="AL168" s="469"/>
      <c r="AM168" s="469"/>
      <c r="AN168" s="469"/>
      <c r="AO168" s="469"/>
      <c r="AP168" s="470"/>
      <c r="AQ168" s="440"/>
      <c r="AR168" s="440"/>
      <c r="AS168" s="440"/>
      <c r="AT168" s="440"/>
      <c r="AU168" s="440"/>
      <c r="AV168" s="440"/>
      <c r="AW168" s="440"/>
      <c r="AX168" s="440"/>
      <c r="AY168" s="440"/>
      <c r="AZ168" s="440"/>
      <c r="BA168" s="471"/>
      <c r="BB168" s="472"/>
      <c r="BC168" s="472"/>
      <c r="BD168" s="472"/>
      <c r="BE168" s="472"/>
      <c r="BF168" s="473"/>
      <c r="BG168" s="172"/>
    </row>
    <row r="169" spans="1:63" ht="14.25" customHeight="1">
      <c r="A169" s="10"/>
      <c r="B169" s="11"/>
      <c r="C169" s="11"/>
      <c r="D169" s="441"/>
      <c r="E169" s="466" t="str">
        <f>IF(D106="","",IF(AT106&lt;&gt;Datos!$AO$2,D106,""))</f>
        <v/>
      </c>
      <c r="F169" s="467"/>
      <c r="G169" s="467"/>
      <c r="H169" s="467"/>
      <c r="I169" s="467"/>
      <c r="J169" s="467"/>
      <c r="K169" s="467"/>
      <c r="L169" s="467"/>
      <c r="M169" s="467"/>
      <c r="N169" s="467"/>
      <c r="O169" s="467"/>
      <c r="P169" s="467"/>
      <c r="Q169" s="467"/>
      <c r="R169" s="467"/>
      <c r="S169" s="467"/>
      <c r="T169" s="467"/>
      <c r="U169" s="468"/>
      <c r="V169" s="440"/>
      <c r="W169" s="440"/>
      <c r="X169" s="440"/>
      <c r="Y169" s="440"/>
      <c r="Z169" s="440"/>
      <c r="AA169" s="440"/>
      <c r="AB169" s="440"/>
      <c r="AC169" s="440"/>
      <c r="AD169" s="440"/>
      <c r="AE169" s="440"/>
      <c r="AF169" s="440"/>
      <c r="AG169" s="440"/>
      <c r="AH169" s="469"/>
      <c r="AI169" s="469"/>
      <c r="AJ169" s="469"/>
      <c r="AK169" s="469"/>
      <c r="AL169" s="469"/>
      <c r="AM169" s="469"/>
      <c r="AN169" s="469"/>
      <c r="AO169" s="469"/>
      <c r="AP169" s="470"/>
      <c r="AQ169" s="440"/>
      <c r="AR169" s="440"/>
      <c r="AS169" s="440"/>
      <c r="AT169" s="440"/>
      <c r="AU169" s="440"/>
      <c r="AV169" s="440"/>
      <c r="AW169" s="440"/>
      <c r="AX169" s="440"/>
      <c r="AY169" s="440"/>
      <c r="AZ169" s="440"/>
      <c r="BA169" s="471"/>
      <c r="BB169" s="472"/>
      <c r="BC169" s="472"/>
      <c r="BD169" s="472"/>
      <c r="BE169" s="472"/>
      <c r="BF169" s="473"/>
      <c r="BG169" s="172"/>
    </row>
    <row r="170" spans="1:63" ht="14.25" customHeight="1">
      <c r="A170" s="10"/>
      <c r="B170" s="11"/>
      <c r="C170" s="11"/>
      <c r="D170" s="441"/>
      <c r="E170" s="466" t="str">
        <f>IF(D107="","",IF(AT107&lt;&gt;Datos!$AO$2,D107,""))</f>
        <v/>
      </c>
      <c r="F170" s="467"/>
      <c r="G170" s="467"/>
      <c r="H170" s="467"/>
      <c r="I170" s="467"/>
      <c r="J170" s="467"/>
      <c r="K170" s="467"/>
      <c r="L170" s="467"/>
      <c r="M170" s="467"/>
      <c r="N170" s="467"/>
      <c r="O170" s="467"/>
      <c r="P170" s="467"/>
      <c r="Q170" s="467"/>
      <c r="R170" s="467"/>
      <c r="S170" s="467"/>
      <c r="T170" s="467"/>
      <c r="U170" s="468"/>
      <c r="V170" s="440"/>
      <c r="W170" s="440"/>
      <c r="X170" s="440"/>
      <c r="Y170" s="440"/>
      <c r="Z170" s="440"/>
      <c r="AA170" s="440"/>
      <c r="AB170" s="440"/>
      <c r="AC170" s="440"/>
      <c r="AD170" s="440"/>
      <c r="AE170" s="440"/>
      <c r="AF170" s="440"/>
      <c r="AG170" s="440"/>
      <c r="AH170" s="469"/>
      <c r="AI170" s="469"/>
      <c r="AJ170" s="469"/>
      <c r="AK170" s="469"/>
      <c r="AL170" s="469"/>
      <c r="AM170" s="469"/>
      <c r="AN170" s="469"/>
      <c r="AO170" s="469"/>
      <c r="AP170" s="470"/>
      <c r="AQ170" s="440"/>
      <c r="AR170" s="440"/>
      <c r="AS170" s="440"/>
      <c r="AT170" s="440"/>
      <c r="AU170" s="440"/>
      <c r="AV170" s="440"/>
      <c r="AW170" s="440"/>
      <c r="AX170" s="440"/>
      <c r="AY170" s="440"/>
      <c r="AZ170" s="440"/>
      <c r="BA170" s="471"/>
      <c r="BB170" s="472"/>
      <c r="BC170" s="472"/>
      <c r="BD170" s="472"/>
      <c r="BE170" s="472"/>
      <c r="BF170" s="473"/>
      <c r="BG170" s="172"/>
    </row>
    <row r="171" spans="1:63" ht="14.25" customHeight="1">
      <c r="A171" s="10"/>
      <c r="B171" s="11"/>
      <c r="C171" s="11"/>
      <c r="D171" s="441"/>
      <c r="E171" s="466" t="str">
        <f>IF(D108="","",IF(AT108&lt;&gt;Datos!$AO$2,D108,""))</f>
        <v/>
      </c>
      <c r="F171" s="467"/>
      <c r="G171" s="467"/>
      <c r="H171" s="467"/>
      <c r="I171" s="467"/>
      <c r="J171" s="467"/>
      <c r="K171" s="467"/>
      <c r="L171" s="467"/>
      <c r="M171" s="467"/>
      <c r="N171" s="467"/>
      <c r="O171" s="467"/>
      <c r="P171" s="467"/>
      <c r="Q171" s="467"/>
      <c r="R171" s="467"/>
      <c r="S171" s="467"/>
      <c r="T171" s="467"/>
      <c r="U171" s="468"/>
      <c r="V171" s="440"/>
      <c r="W171" s="440"/>
      <c r="X171" s="440"/>
      <c r="Y171" s="440"/>
      <c r="Z171" s="440"/>
      <c r="AA171" s="440"/>
      <c r="AB171" s="440"/>
      <c r="AC171" s="440"/>
      <c r="AD171" s="440"/>
      <c r="AE171" s="440"/>
      <c r="AF171" s="440"/>
      <c r="AG171" s="440"/>
      <c r="AH171" s="469"/>
      <c r="AI171" s="469"/>
      <c r="AJ171" s="469"/>
      <c r="AK171" s="469"/>
      <c r="AL171" s="469"/>
      <c r="AM171" s="469"/>
      <c r="AN171" s="469"/>
      <c r="AO171" s="469"/>
      <c r="AP171" s="470"/>
      <c r="AQ171" s="440"/>
      <c r="AR171" s="440"/>
      <c r="AS171" s="440"/>
      <c r="AT171" s="440"/>
      <c r="AU171" s="440"/>
      <c r="AV171" s="440"/>
      <c r="AW171" s="440"/>
      <c r="AX171" s="440"/>
      <c r="AY171" s="440"/>
      <c r="AZ171" s="440"/>
      <c r="BA171" s="471"/>
      <c r="BB171" s="472"/>
      <c r="BC171" s="472"/>
      <c r="BD171" s="472"/>
      <c r="BE171" s="472"/>
      <c r="BF171" s="473"/>
      <c r="BG171" s="172"/>
    </row>
    <row r="172" spans="1:63" ht="14.25" customHeight="1">
      <c r="A172" s="10"/>
      <c r="B172" s="11"/>
      <c r="C172" s="11"/>
      <c r="D172" s="442"/>
      <c r="E172" s="466" t="str">
        <f>IF(D109="","",IF(AT109&lt;&gt;Datos!$AO$2,D109,""))</f>
        <v/>
      </c>
      <c r="F172" s="467"/>
      <c r="G172" s="467"/>
      <c r="H172" s="467"/>
      <c r="I172" s="467"/>
      <c r="J172" s="467"/>
      <c r="K172" s="467"/>
      <c r="L172" s="467"/>
      <c r="M172" s="467"/>
      <c r="N172" s="467"/>
      <c r="O172" s="467"/>
      <c r="P172" s="467"/>
      <c r="Q172" s="467"/>
      <c r="R172" s="467"/>
      <c r="S172" s="467"/>
      <c r="T172" s="467"/>
      <c r="U172" s="468"/>
      <c r="V172" s="440"/>
      <c r="W172" s="440"/>
      <c r="X172" s="440"/>
      <c r="Y172" s="440"/>
      <c r="Z172" s="440"/>
      <c r="AA172" s="440"/>
      <c r="AB172" s="440"/>
      <c r="AC172" s="440"/>
      <c r="AD172" s="440"/>
      <c r="AE172" s="440"/>
      <c r="AF172" s="440"/>
      <c r="AG172" s="440"/>
      <c r="AH172" s="469"/>
      <c r="AI172" s="469"/>
      <c r="AJ172" s="469"/>
      <c r="AK172" s="469"/>
      <c r="AL172" s="469"/>
      <c r="AM172" s="469"/>
      <c r="AN172" s="469"/>
      <c r="AO172" s="469"/>
      <c r="AP172" s="470"/>
      <c r="AQ172" s="440"/>
      <c r="AR172" s="440"/>
      <c r="AS172" s="440"/>
      <c r="AT172" s="440"/>
      <c r="AU172" s="440"/>
      <c r="AV172" s="440"/>
      <c r="AW172" s="440"/>
      <c r="AX172" s="440"/>
      <c r="AY172" s="440"/>
      <c r="AZ172" s="440"/>
      <c r="BA172" s="471"/>
      <c r="BB172" s="472"/>
      <c r="BC172" s="472"/>
      <c r="BD172" s="472"/>
      <c r="BE172" s="472"/>
      <c r="BF172" s="473"/>
      <c r="BG172" s="172"/>
    </row>
    <row r="173" spans="1:63" ht="14.25" customHeight="1">
      <c r="A173" s="10"/>
      <c r="B173" s="11"/>
      <c r="C173" s="11"/>
      <c r="D173" s="442"/>
      <c r="E173" s="466" t="str">
        <f>IF(D110="","",IF(AT110&lt;&gt;Datos!$AO$2,D110,""))</f>
        <v/>
      </c>
      <c r="F173" s="467"/>
      <c r="G173" s="467"/>
      <c r="H173" s="467"/>
      <c r="I173" s="467"/>
      <c r="J173" s="467"/>
      <c r="K173" s="467"/>
      <c r="L173" s="467"/>
      <c r="M173" s="467"/>
      <c r="N173" s="467"/>
      <c r="O173" s="467"/>
      <c r="P173" s="467"/>
      <c r="Q173" s="467"/>
      <c r="R173" s="467"/>
      <c r="S173" s="467"/>
      <c r="T173" s="467"/>
      <c r="U173" s="468"/>
      <c r="V173" s="440"/>
      <c r="W173" s="440"/>
      <c r="X173" s="440"/>
      <c r="Y173" s="440"/>
      <c r="Z173" s="440"/>
      <c r="AA173" s="440"/>
      <c r="AB173" s="440"/>
      <c r="AC173" s="440"/>
      <c r="AD173" s="440"/>
      <c r="AE173" s="440"/>
      <c r="AF173" s="440"/>
      <c r="AG173" s="440"/>
      <c r="AH173" s="469"/>
      <c r="AI173" s="469"/>
      <c r="AJ173" s="469"/>
      <c r="AK173" s="469"/>
      <c r="AL173" s="469"/>
      <c r="AM173" s="469"/>
      <c r="AN173" s="469"/>
      <c r="AO173" s="469"/>
      <c r="AP173" s="470"/>
      <c r="AQ173" s="440"/>
      <c r="AR173" s="440"/>
      <c r="AS173" s="440"/>
      <c r="AT173" s="440"/>
      <c r="AU173" s="440"/>
      <c r="AV173" s="440"/>
      <c r="AW173" s="440"/>
      <c r="AX173" s="440"/>
      <c r="AY173" s="440"/>
      <c r="AZ173" s="440"/>
      <c r="BA173" s="471"/>
      <c r="BB173" s="472"/>
      <c r="BC173" s="472"/>
      <c r="BD173" s="472"/>
      <c r="BE173" s="472"/>
      <c r="BF173" s="473"/>
      <c r="BG173" s="172"/>
    </row>
    <row r="174" spans="1:63">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3"/>
    </row>
    <row r="175" spans="1:63" ht="15.75" customHeight="1">
      <c r="A175" s="10"/>
      <c r="B175" s="11"/>
      <c r="C175" s="1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1"/>
      <c r="BD175" s="11"/>
      <c r="BE175" s="11"/>
      <c r="BF175" s="11"/>
      <c r="BG175" s="13"/>
      <c r="BK175" s="6" t="s">
        <v>289</v>
      </c>
    </row>
    <row r="176" spans="1:63" ht="31.9" customHeight="1">
      <c r="A176" s="10"/>
      <c r="B176" s="11"/>
      <c r="C176" s="11"/>
      <c r="D176" s="460" t="s">
        <v>292</v>
      </c>
      <c r="E176" s="460"/>
      <c r="F176" s="460"/>
      <c r="G176" s="460"/>
      <c r="H176" s="460"/>
      <c r="I176" s="460"/>
      <c r="J176" s="460"/>
      <c r="K176" s="460"/>
      <c r="L176" s="460"/>
      <c r="M176" s="460"/>
      <c r="N176" s="460"/>
      <c r="O176" s="460"/>
      <c r="P176" s="460"/>
      <c r="Q176" s="460"/>
      <c r="R176" s="460"/>
      <c r="S176" s="460"/>
      <c r="T176" s="460"/>
      <c r="U176" s="460"/>
      <c r="V176" s="460"/>
      <c r="W176" s="460"/>
      <c r="X176" s="460"/>
      <c r="Y176" s="460"/>
      <c r="Z176" s="460"/>
      <c r="AA176" s="460"/>
      <c r="AB176" s="460"/>
      <c r="AC176" s="460"/>
      <c r="AD176" s="460"/>
      <c r="AE176" s="460"/>
      <c r="AF176" s="460"/>
      <c r="AG176" s="460"/>
      <c r="AH176" s="460"/>
      <c r="AI176" s="460"/>
      <c r="AJ176" s="460"/>
      <c r="AK176" s="460"/>
      <c r="AL176" s="460"/>
      <c r="AM176" s="460"/>
      <c r="AN176" s="460"/>
      <c r="AO176" s="460"/>
      <c r="AP176" s="460"/>
      <c r="AQ176" s="460"/>
      <c r="AR176" s="460"/>
      <c r="AS176" s="460"/>
      <c r="AT176" s="460"/>
      <c r="AU176" s="460"/>
      <c r="AV176" s="460"/>
      <c r="AW176" s="460"/>
      <c r="AX176" s="460"/>
      <c r="AY176" s="460"/>
      <c r="AZ176" s="460"/>
      <c r="BA176" s="460"/>
      <c r="BB176" s="460"/>
      <c r="BC176" s="460"/>
      <c r="BD176" s="460"/>
      <c r="BE176" s="460"/>
      <c r="BF176" s="460"/>
      <c r="BG176" s="461"/>
      <c r="BK176" s="19" t="str">
        <f>IF(AT86=Datos!$AO$2,D86,"")</f>
        <v/>
      </c>
    </row>
    <row r="177" spans="1:63" ht="20.100000000000001" customHeight="1">
      <c r="A177" s="10"/>
      <c r="B177" s="11"/>
      <c r="C177" s="11"/>
      <c r="D177" s="462" t="s">
        <v>293</v>
      </c>
      <c r="E177" s="462"/>
      <c r="F177" s="462"/>
      <c r="G177" s="462"/>
      <c r="H177" s="462"/>
      <c r="I177" s="462"/>
      <c r="J177" s="462"/>
      <c r="K177" s="462"/>
      <c r="L177" s="462"/>
      <c r="M177" s="462"/>
      <c r="N177" s="462"/>
      <c r="O177" s="462"/>
      <c r="P177" s="462"/>
      <c r="Q177" s="462"/>
      <c r="R177" s="462"/>
      <c r="S177" s="462"/>
      <c r="T177" s="462"/>
      <c r="U177" s="462"/>
      <c r="V177" s="463" t="s">
        <v>283</v>
      </c>
      <c r="W177" s="463"/>
      <c r="X177" s="463"/>
      <c r="Y177" s="463"/>
      <c r="Z177" s="463"/>
      <c r="AA177" s="463"/>
      <c r="AB177" s="463"/>
      <c r="AC177" s="463"/>
      <c r="AD177" s="463"/>
      <c r="AE177" s="463"/>
      <c r="AF177" s="463"/>
      <c r="AG177" s="463"/>
      <c r="AH177" s="463"/>
      <c r="AI177" s="463"/>
      <c r="AJ177" s="463"/>
      <c r="AK177" s="463"/>
      <c r="AL177" s="463"/>
      <c r="AM177" s="463"/>
      <c r="AN177" s="463"/>
      <c r="AO177" s="463"/>
      <c r="AP177" s="463"/>
      <c r="AQ177" s="463"/>
      <c r="AR177" s="463"/>
      <c r="AS177" s="463"/>
      <c r="AT177" s="463"/>
      <c r="AU177" s="463"/>
      <c r="AV177" s="463"/>
      <c r="AW177" s="463"/>
      <c r="AX177" s="463"/>
      <c r="AY177" s="463"/>
      <c r="AZ177" s="463"/>
      <c r="BA177" s="463"/>
      <c r="BB177" s="463"/>
      <c r="BC177" s="463"/>
      <c r="BD177" s="463"/>
      <c r="BE177" s="463"/>
      <c r="BF177" s="463"/>
      <c r="BG177" s="464"/>
      <c r="BK177" s="19" t="str">
        <f>IF(AT87=Datos!$AO$2,D87,"")</f>
        <v/>
      </c>
    </row>
    <row r="178" spans="1:63" ht="25.15" customHeight="1">
      <c r="A178" s="10"/>
      <c r="B178" s="11"/>
      <c r="C178" s="11"/>
      <c r="D178" s="462"/>
      <c r="E178" s="462"/>
      <c r="F178" s="462"/>
      <c r="G178" s="462"/>
      <c r="H178" s="462"/>
      <c r="I178" s="462"/>
      <c r="J178" s="462"/>
      <c r="K178" s="462"/>
      <c r="L178" s="462"/>
      <c r="M178" s="462"/>
      <c r="N178" s="462"/>
      <c r="O178" s="462"/>
      <c r="P178" s="462"/>
      <c r="Q178" s="462"/>
      <c r="R178" s="462"/>
      <c r="S178" s="462"/>
      <c r="T178" s="462"/>
      <c r="U178" s="462"/>
      <c r="V178" s="465" t="s">
        <v>133</v>
      </c>
      <c r="W178" s="465"/>
      <c r="X178" s="465"/>
      <c r="Y178" s="465"/>
      <c r="Z178" s="465"/>
      <c r="AA178" s="465"/>
      <c r="AB178" s="465"/>
      <c r="AC178" s="465"/>
      <c r="AD178" s="465"/>
      <c r="AE178" s="465"/>
      <c r="AF178" s="465"/>
      <c r="AG178" s="465"/>
      <c r="AH178" s="465" t="s">
        <v>286</v>
      </c>
      <c r="AI178" s="465"/>
      <c r="AJ178" s="465"/>
      <c r="AK178" s="465"/>
      <c r="AL178" s="465"/>
      <c r="AM178" s="465"/>
      <c r="AN178" s="465"/>
      <c r="AO178" s="465"/>
      <c r="AP178" s="465"/>
      <c r="AQ178" s="465" t="s">
        <v>87</v>
      </c>
      <c r="AR178" s="465"/>
      <c r="AS178" s="465"/>
      <c r="AT178" s="465"/>
      <c r="AU178" s="465"/>
      <c r="AV178" s="465"/>
      <c r="AW178" s="465"/>
      <c r="AX178" s="465"/>
      <c r="AY178" s="465"/>
      <c r="AZ178" s="465"/>
      <c r="BA178" s="465" t="s">
        <v>284</v>
      </c>
      <c r="BB178" s="465"/>
      <c r="BC178" s="465"/>
      <c r="BD178" s="465"/>
      <c r="BE178" s="465"/>
      <c r="BF178" s="465"/>
      <c r="BG178" s="122" t="s">
        <v>285</v>
      </c>
      <c r="BK178" s="19" t="str">
        <f>IF(AT88=Datos!$AO$2,D88,"")</f>
        <v/>
      </c>
    </row>
    <row r="179" spans="1:63" ht="14.25" customHeight="1">
      <c r="A179" s="10"/>
      <c r="B179" s="11"/>
      <c r="C179" s="11"/>
      <c r="D179" s="457" t="s">
        <v>272</v>
      </c>
      <c r="E179" s="440"/>
      <c r="F179" s="440"/>
      <c r="G179" s="440"/>
      <c r="H179" s="440"/>
      <c r="I179" s="440"/>
      <c r="J179" s="440"/>
      <c r="K179" s="440"/>
      <c r="L179" s="440"/>
      <c r="M179" s="440"/>
      <c r="N179" s="440"/>
      <c r="O179" s="440"/>
      <c r="P179" s="440"/>
      <c r="Q179" s="440"/>
      <c r="R179" s="440"/>
      <c r="S179" s="440"/>
      <c r="T179" s="440"/>
      <c r="U179" s="440"/>
      <c r="V179" s="440"/>
      <c r="W179" s="440"/>
      <c r="X179" s="440"/>
      <c r="Y179" s="440"/>
      <c r="Z179" s="440"/>
      <c r="AA179" s="440"/>
      <c r="AB179" s="440"/>
      <c r="AC179" s="440"/>
      <c r="AD179" s="440"/>
      <c r="AE179" s="440"/>
      <c r="AF179" s="440"/>
      <c r="AG179" s="440"/>
      <c r="AH179" s="440"/>
      <c r="AI179" s="440"/>
      <c r="AJ179" s="440"/>
      <c r="AK179" s="440"/>
      <c r="AL179" s="440"/>
      <c r="AM179" s="440"/>
      <c r="AN179" s="440"/>
      <c r="AO179" s="440"/>
      <c r="AP179" s="440"/>
      <c r="AQ179" s="440"/>
      <c r="AR179" s="440"/>
      <c r="AS179" s="440"/>
      <c r="AT179" s="440"/>
      <c r="AU179" s="440"/>
      <c r="AV179" s="440"/>
      <c r="AW179" s="440"/>
      <c r="AX179" s="440"/>
      <c r="AY179" s="440"/>
      <c r="AZ179" s="440"/>
      <c r="BA179" s="439"/>
      <c r="BB179" s="439"/>
      <c r="BC179" s="439"/>
      <c r="BD179" s="439"/>
      <c r="BE179" s="439"/>
      <c r="BF179" s="439"/>
      <c r="BG179" s="172"/>
      <c r="BK179" s="19" t="str">
        <f>IF(AT89=Datos!$AO$2,D89,"")</f>
        <v/>
      </c>
    </row>
    <row r="180" spans="1:63" ht="14.25" customHeight="1">
      <c r="A180" s="10"/>
      <c r="B180" s="11"/>
      <c r="C180" s="11"/>
      <c r="D180" s="458"/>
      <c r="E180" s="440" t="str">
        <f>IF(D116="","",IF(AT116&lt;&gt;Datos!$AO$2,D116,""))</f>
        <v/>
      </c>
      <c r="F180" s="440"/>
      <c r="G180" s="440"/>
      <c r="H180" s="440"/>
      <c r="I180" s="440"/>
      <c r="J180" s="440"/>
      <c r="K180" s="440"/>
      <c r="L180" s="440"/>
      <c r="M180" s="440"/>
      <c r="N180" s="440"/>
      <c r="O180" s="440"/>
      <c r="P180" s="440"/>
      <c r="Q180" s="440"/>
      <c r="R180" s="440"/>
      <c r="S180" s="440"/>
      <c r="T180" s="440"/>
      <c r="U180" s="440"/>
      <c r="V180" s="440"/>
      <c r="W180" s="440"/>
      <c r="X180" s="440"/>
      <c r="Y180" s="440"/>
      <c r="Z180" s="440"/>
      <c r="AA180" s="440"/>
      <c r="AB180" s="440"/>
      <c r="AC180" s="440"/>
      <c r="AD180" s="440"/>
      <c r="AE180" s="440"/>
      <c r="AF180" s="440"/>
      <c r="AG180" s="440"/>
      <c r="AH180" s="440"/>
      <c r="AI180" s="440"/>
      <c r="AJ180" s="440"/>
      <c r="AK180" s="440"/>
      <c r="AL180" s="440"/>
      <c r="AM180" s="440"/>
      <c r="AN180" s="440"/>
      <c r="AO180" s="440"/>
      <c r="AP180" s="440"/>
      <c r="AQ180" s="440"/>
      <c r="AR180" s="440"/>
      <c r="AS180" s="440"/>
      <c r="AT180" s="440"/>
      <c r="AU180" s="440"/>
      <c r="AV180" s="440"/>
      <c r="AW180" s="440"/>
      <c r="AX180" s="440"/>
      <c r="AY180" s="440"/>
      <c r="AZ180" s="440"/>
      <c r="BA180" s="439"/>
      <c r="BB180" s="439"/>
      <c r="BC180" s="439"/>
      <c r="BD180" s="439"/>
      <c r="BE180" s="439"/>
      <c r="BF180" s="439"/>
      <c r="BG180" s="172"/>
      <c r="BK180" s="19" t="str">
        <f>IF(AT90=Datos!$AO$2,D90,"")</f>
        <v/>
      </c>
    </row>
    <row r="181" spans="1:63" ht="14.25" customHeight="1">
      <c r="A181" s="10"/>
      <c r="B181" s="11"/>
      <c r="C181" s="11"/>
      <c r="D181" s="458"/>
      <c r="E181" s="440" t="str">
        <f>IF(D117="","",IF(AT117&lt;&gt;Datos!$AO$2,D117,""))</f>
        <v/>
      </c>
      <c r="F181" s="440"/>
      <c r="G181" s="440"/>
      <c r="H181" s="440"/>
      <c r="I181" s="440"/>
      <c r="J181" s="440"/>
      <c r="K181" s="440"/>
      <c r="L181" s="440"/>
      <c r="M181" s="440"/>
      <c r="N181" s="440"/>
      <c r="O181" s="440"/>
      <c r="P181" s="440"/>
      <c r="Q181" s="440"/>
      <c r="R181" s="440"/>
      <c r="S181" s="440"/>
      <c r="T181" s="440"/>
      <c r="U181" s="440"/>
      <c r="V181" s="440"/>
      <c r="W181" s="440"/>
      <c r="X181" s="440"/>
      <c r="Y181" s="440"/>
      <c r="Z181" s="440"/>
      <c r="AA181" s="440"/>
      <c r="AB181" s="440"/>
      <c r="AC181" s="440"/>
      <c r="AD181" s="440"/>
      <c r="AE181" s="440"/>
      <c r="AF181" s="440"/>
      <c r="AG181" s="440"/>
      <c r="AH181" s="440"/>
      <c r="AI181" s="440"/>
      <c r="AJ181" s="440"/>
      <c r="AK181" s="440"/>
      <c r="AL181" s="440"/>
      <c r="AM181" s="440"/>
      <c r="AN181" s="440"/>
      <c r="AO181" s="440"/>
      <c r="AP181" s="440"/>
      <c r="AQ181" s="440"/>
      <c r="AR181" s="440"/>
      <c r="AS181" s="440"/>
      <c r="AT181" s="440"/>
      <c r="AU181" s="440"/>
      <c r="AV181" s="440"/>
      <c r="AW181" s="440"/>
      <c r="AX181" s="440"/>
      <c r="AY181" s="440"/>
      <c r="AZ181" s="440"/>
      <c r="BA181" s="439"/>
      <c r="BB181" s="439"/>
      <c r="BC181" s="439"/>
      <c r="BD181" s="439"/>
      <c r="BE181" s="439"/>
      <c r="BF181" s="439"/>
      <c r="BG181" s="172"/>
      <c r="BK181" s="19" t="str">
        <f>IF(AT91=Datos!$AO$2,D91,"")</f>
        <v/>
      </c>
    </row>
    <row r="182" spans="1:63" ht="14.25" customHeight="1">
      <c r="A182" s="10"/>
      <c r="B182" s="11"/>
      <c r="C182" s="11"/>
      <c r="D182" s="458"/>
      <c r="E182" s="440" t="str">
        <f>IF(D118="","",IF(AT118&lt;&gt;Datos!$AO$2,D118,""))</f>
        <v/>
      </c>
      <c r="F182" s="440"/>
      <c r="G182" s="440"/>
      <c r="H182" s="440"/>
      <c r="I182" s="440"/>
      <c r="J182" s="440"/>
      <c r="K182" s="440"/>
      <c r="L182" s="440"/>
      <c r="M182" s="440"/>
      <c r="N182" s="440"/>
      <c r="O182" s="440"/>
      <c r="P182" s="440"/>
      <c r="Q182" s="440"/>
      <c r="R182" s="440"/>
      <c r="S182" s="440"/>
      <c r="T182" s="440"/>
      <c r="U182" s="440"/>
      <c r="V182" s="440"/>
      <c r="W182" s="440"/>
      <c r="X182" s="440"/>
      <c r="Y182" s="440"/>
      <c r="Z182" s="440"/>
      <c r="AA182" s="440"/>
      <c r="AB182" s="440"/>
      <c r="AC182" s="440"/>
      <c r="AD182" s="440"/>
      <c r="AE182" s="440"/>
      <c r="AF182" s="440"/>
      <c r="AG182" s="440"/>
      <c r="AH182" s="440"/>
      <c r="AI182" s="440"/>
      <c r="AJ182" s="440"/>
      <c r="AK182" s="440"/>
      <c r="AL182" s="440"/>
      <c r="AM182" s="440"/>
      <c r="AN182" s="440"/>
      <c r="AO182" s="440"/>
      <c r="AP182" s="440"/>
      <c r="AQ182" s="440"/>
      <c r="AR182" s="440"/>
      <c r="AS182" s="440"/>
      <c r="AT182" s="440"/>
      <c r="AU182" s="440"/>
      <c r="AV182" s="440"/>
      <c r="AW182" s="440"/>
      <c r="AX182" s="440"/>
      <c r="AY182" s="440"/>
      <c r="AZ182" s="440"/>
      <c r="BA182" s="439"/>
      <c r="BB182" s="439"/>
      <c r="BC182" s="439"/>
      <c r="BD182" s="439"/>
      <c r="BE182" s="439"/>
      <c r="BF182" s="439"/>
      <c r="BG182" s="172"/>
      <c r="BK182" s="19" t="str">
        <f>IF(AT92=Datos!$AO$2,D92,"")</f>
        <v/>
      </c>
    </row>
    <row r="183" spans="1:63" ht="14.25" customHeight="1">
      <c r="A183" s="10"/>
      <c r="B183" s="11"/>
      <c r="C183" s="11"/>
      <c r="D183" s="458"/>
      <c r="E183" s="440" t="str">
        <f>IF(D119="","",IF(AT119&lt;&gt;Datos!$AO$2,D119,""))</f>
        <v/>
      </c>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0"/>
      <c r="AY183" s="440"/>
      <c r="AZ183" s="440"/>
      <c r="BA183" s="439"/>
      <c r="BB183" s="439"/>
      <c r="BC183" s="439"/>
      <c r="BD183" s="439"/>
      <c r="BE183" s="439"/>
      <c r="BF183" s="439"/>
      <c r="BG183" s="172"/>
      <c r="BK183" s="19" t="str">
        <f>IF(AT93=Datos!$AO$2,D93,"")</f>
        <v/>
      </c>
    </row>
    <row r="184" spans="1:63" ht="14.25" customHeight="1">
      <c r="A184" s="10"/>
      <c r="B184" s="11"/>
      <c r="C184" s="11"/>
      <c r="D184" s="458"/>
      <c r="E184" s="440" t="str">
        <f>IF(D120="","",IF(AT120&lt;&gt;Datos!$AO$2,D120,""))</f>
        <v/>
      </c>
      <c r="F184" s="440"/>
      <c r="G184" s="440"/>
      <c r="H184" s="440"/>
      <c r="I184" s="440"/>
      <c r="J184" s="440"/>
      <c r="K184" s="440"/>
      <c r="L184" s="440"/>
      <c r="M184" s="440"/>
      <c r="N184" s="440"/>
      <c r="O184" s="440"/>
      <c r="P184" s="440"/>
      <c r="Q184" s="440"/>
      <c r="R184" s="440"/>
      <c r="S184" s="440"/>
      <c r="T184" s="440"/>
      <c r="U184" s="440"/>
      <c r="V184" s="440"/>
      <c r="W184" s="440"/>
      <c r="X184" s="440"/>
      <c r="Y184" s="440"/>
      <c r="Z184" s="440"/>
      <c r="AA184" s="440"/>
      <c r="AB184" s="440"/>
      <c r="AC184" s="440"/>
      <c r="AD184" s="440"/>
      <c r="AE184" s="440"/>
      <c r="AF184" s="440"/>
      <c r="AG184" s="440"/>
      <c r="AH184" s="440"/>
      <c r="AI184" s="440"/>
      <c r="AJ184" s="440"/>
      <c r="AK184" s="440"/>
      <c r="AL184" s="440"/>
      <c r="AM184" s="440"/>
      <c r="AN184" s="440"/>
      <c r="AO184" s="440"/>
      <c r="AP184" s="440"/>
      <c r="AQ184" s="440"/>
      <c r="AR184" s="440"/>
      <c r="AS184" s="440"/>
      <c r="AT184" s="440"/>
      <c r="AU184" s="440"/>
      <c r="AV184" s="440"/>
      <c r="AW184" s="440"/>
      <c r="AX184" s="440"/>
      <c r="AY184" s="440"/>
      <c r="AZ184" s="440"/>
      <c r="BA184" s="439"/>
      <c r="BB184" s="439"/>
      <c r="BC184" s="439"/>
      <c r="BD184" s="439"/>
      <c r="BE184" s="439"/>
      <c r="BF184" s="439"/>
      <c r="BG184" s="172"/>
      <c r="BK184" s="19" t="str">
        <f>IF(AT94=Datos!$AO$2,D94,"")</f>
        <v/>
      </c>
    </row>
    <row r="185" spans="1:63" ht="14.25" customHeight="1">
      <c r="A185" s="10"/>
      <c r="B185" s="11"/>
      <c r="C185" s="11"/>
      <c r="D185" s="458"/>
      <c r="E185" s="440"/>
      <c r="F185" s="440"/>
      <c r="G185" s="440"/>
      <c r="H185" s="440"/>
      <c r="I185" s="440"/>
      <c r="J185" s="440"/>
      <c r="K185" s="440"/>
      <c r="L185" s="440"/>
      <c r="M185" s="440"/>
      <c r="N185" s="440"/>
      <c r="O185" s="440"/>
      <c r="P185" s="440"/>
      <c r="Q185" s="440"/>
      <c r="R185" s="440"/>
      <c r="S185" s="440"/>
      <c r="T185" s="440"/>
      <c r="U185" s="440"/>
      <c r="V185" s="440"/>
      <c r="W185" s="440"/>
      <c r="X185" s="440"/>
      <c r="Y185" s="440"/>
      <c r="Z185" s="440"/>
      <c r="AA185" s="440"/>
      <c r="AB185" s="440"/>
      <c r="AC185" s="440"/>
      <c r="AD185" s="440"/>
      <c r="AE185" s="440"/>
      <c r="AF185" s="440"/>
      <c r="AG185" s="440"/>
      <c r="AH185" s="440"/>
      <c r="AI185" s="440"/>
      <c r="AJ185" s="440"/>
      <c r="AK185" s="440"/>
      <c r="AL185" s="440"/>
      <c r="AM185" s="440"/>
      <c r="AN185" s="440"/>
      <c r="AO185" s="440"/>
      <c r="AP185" s="440"/>
      <c r="AQ185" s="440"/>
      <c r="AR185" s="440"/>
      <c r="AS185" s="440"/>
      <c r="AT185" s="440"/>
      <c r="AU185" s="440"/>
      <c r="AV185" s="440"/>
      <c r="AW185" s="440"/>
      <c r="AX185" s="440"/>
      <c r="AY185" s="440"/>
      <c r="AZ185" s="440"/>
      <c r="BA185" s="439"/>
      <c r="BB185" s="439"/>
      <c r="BC185" s="439"/>
      <c r="BD185" s="439"/>
      <c r="BE185" s="439"/>
      <c r="BF185" s="439"/>
      <c r="BG185" s="172"/>
      <c r="BK185" s="19" t="str">
        <f>IF(AT95=Datos!$AO$2,D95,"")</f>
        <v/>
      </c>
    </row>
    <row r="186" spans="1:63" ht="14.25" customHeight="1">
      <c r="A186" s="10"/>
      <c r="B186" s="11"/>
      <c r="C186" s="11"/>
      <c r="D186" s="458"/>
      <c r="E186" s="440" t="str">
        <f>IF(D122="","",IF(AT122&lt;&gt;Datos!$AO$2,D122,""))</f>
        <v/>
      </c>
      <c r="F186" s="440"/>
      <c r="G186" s="440"/>
      <c r="H186" s="440"/>
      <c r="I186" s="440"/>
      <c r="J186" s="440"/>
      <c r="K186" s="440"/>
      <c r="L186" s="440"/>
      <c r="M186" s="440"/>
      <c r="N186" s="440"/>
      <c r="O186" s="440"/>
      <c r="P186" s="440"/>
      <c r="Q186" s="440"/>
      <c r="R186" s="440"/>
      <c r="S186" s="440"/>
      <c r="T186" s="440"/>
      <c r="U186" s="440"/>
      <c r="V186" s="440"/>
      <c r="W186" s="440"/>
      <c r="X186" s="440"/>
      <c r="Y186" s="440"/>
      <c r="Z186" s="440"/>
      <c r="AA186" s="440"/>
      <c r="AB186" s="440"/>
      <c r="AC186" s="440"/>
      <c r="AD186" s="440"/>
      <c r="AE186" s="440"/>
      <c r="AF186" s="440"/>
      <c r="AG186" s="440"/>
      <c r="AH186" s="440"/>
      <c r="AI186" s="440"/>
      <c r="AJ186" s="440"/>
      <c r="AK186" s="440"/>
      <c r="AL186" s="440"/>
      <c r="AM186" s="440"/>
      <c r="AN186" s="440"/>
      <c r="AO186" s="440"/>
      <c r="AP186" s="440"/>
      <c r="AQ186" s="440"/>
      <c r="AR186" s="440"/>
      <c r="AS186" s="440"/>
      <c r="AT186" s="440"/>
      <c r="AU186" s="440"/>
      <c r="AV186" s="440"/>
      <c r="AW186" s="440"/>
      <c r="AX186" s="440"/>
      <c r="AY186" s="440"/>
      <c r="AZ186" s="440"/>
      <c r="BA186" s="439"/>
      <c r="BB186" s="439"/>
      <c r="BC186" s="439"/>
      <c r="BD186" s="439"/>
      <c r="BE186" s="439"/>
      <c r="BF186" s="439"/>
      <c r="BG186" s="172"/>
      <c r="BK186" s="19" t="s">
        <v>288</v>
      </c>
    </row>
    <row r="187" spans="1:63" ht="14.25" customHeight="1">
      <c r="A187" s="10"/>
      <c r="B187" s="11"/>
      <c r="C187" s="11"/>
      <c r="D187" s="458"/>
      <c r="E187" s="440" t="str">
        <f>IF(D123="","",IF(AT123&lt;&gt;Datos!$AO$2,D123,""))</f>
        <v/>
      </c>
      <c r="F187" s="440"/>
      <c r="G187" s="440"/>
      <c r="H187" s="440"/>
      <c r="I187" s="440"/>
      <c r="J187" s="440"/>
      <c r="K187" s="440"/>
      <c r="L187" s="440"/>
      <c r="M187" s="440"/>
      <c r="N187" s="440"/>
      <c r="O187" s="440"/>
      <c r="P187" s="440"/>
      <c r="Q187" s="440"/>
      <c r="R187" s="440"/>
      <c r="S187" s="440"/>
      <c r="T187" s="440"/>
      <c r="U187" s="440"/>
      <c r="V187" s="440"/>
      <c r="W187" s="440"/>
      <c r="X187" s="440"/>
      <c r="Y187" s="440"/>
      <c r="Z187" s="440"/>
      <c r="AA187" s="440"/>
      <c r="AB187" s="440"/>
      <c r="AC187" s="440"/>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0"/>
      <c r="AY187" s="440"/>
      <c r="AZ187" s="440"/>
      <c r="BA187" s="439"/>
      <c r="BB187" s="439"/>
      <c r="BC187" s="439"/>
      <c r="BD187" s="439"/>
      <c r="BE187" s="439"/>
      <c r="BF187" s="439"/>
      <c r="BG187" s="172"/>
      <c r="BK187" s="6" t="s">
        <v>290</v>
      </c>
    </row>
    <row r="188" spans="1:63" ht="14.25" customHeight="1" thickBot="1">
      <c r="A188" s="10"/>
      <c r="B188" s="11"/>
      <c r="C188" s="11"/>
      <c r="D188" s="459"/>
      <c r="E188" s="443"/>
      <c r="F188" s="444"/>
      <c r="G188" s="444"/>
      <c r="H188" s="444"/>
      <c r="I188" s="444"/>
      <c r="J188" s="444"/>
      <c r="K188" s="444"/>
      <c r="L188" s="444"/>
      <c r="M188" s="444"/>
      <c r="N188" s="444"/>
      <c r="O188" s="444"/>
      <c r="P188" s="444"/>
      <c r="Q188" s="444"/>
      <c r="R188" s="444"/>
      <c r="S188" s="444"/>
      <c r="T188" s="444"/>
      <c r="U188" s="445"/>
      <c r="V188" s="446"/>
      <c r="W188" s="446"/>
      <c r="X188" s="446"/>
      <c r="Y188" s="446"/>
      <c r="Z188" s="446"/>
      <c r="AA188" s="446"/>
      <c r="AB188" s="446"/>
      <c r="AC188" s="446"/>
      <c r="AD188" s="446"/>
      <c r="AE188" s="446"/>
      <c r="AF188" s="446"/>
      <c r="AG188" s="446"/>
      <c r="AH188" s="444"/>
      <c r="AI188" s="444"/>
      <c r="AJ188" s="444"/>
      <c r="AK188" s="444"/>
      <c r="AL188" s="444"/>
      <c r="AM188" s="444"/>
      <c r="AN188" s="444"/>
      <c r="AO188" s="444"/>
      <c r="AP188" s="445"/>
      <c r="AQ188" s="446"/>
      <c r="AR188" s="446"/>
      <c r="AS188" s="446"/>
      <c r="AT188" s="446"/>
      <c r="AU188" s="446"/>
      <c r="AV188" s="446"/>
      <c r="AW188" s="446"/>
      <c r="AX188" s="446"/>
      <c r="AY188" s="446"/>
      <c r="AZ188" s="446"/>
      <c r="BA188" s="447"/>
      <c r="BB188" s="448"/>
      <c r="BC188" s="448"/>
      <c r="BD188" s="448"/>
      <c r="BE188" s="448"/>
      <c r="BF188" s="449"/>
      <c r="BG188" s="173"/>
      <c r="BK188" s="19" t="str">
        <f>IF(AT101=Datos!$AO$2,D101,"")</f>
        <v/>
      </c>
    </row>
    <row r="189" spans="1:63" ht="14.25" customHeight="1" thickTop="1">
      <c r="A189" s="10"/>
      <c r="B189" s="11"/>
      <c r="C189" s="11"/>
      <c r="D189" s="441" t="s">
        <v>273</v>
      </c>
      <c r="E189" s="450" t="str">
        <f>IF(D130="","",IF(AT130&lt;&gt;Datos!$AO$2,D130,""))</f>
        <v/>
      </c>
      <c r="F189" s="451"/>
      <c r="G189" s="451"/>
      <c r="H189" s="451"/>
      <c r="I189" s="451"/>
      <c r="J189" s="451"/>
      <c r="K189" s="451"/>
      <c r="L189" s="451"/>
      <c r="M189" s="451"/>
      <c r="N189" s="451"/>
      <c r="O189" s="451"/>
      <c r="P189" s="451"/>
      <c r="Q189" s="451"/>
      <c r="R189" s="451"/>
      <c r="S189" s="451"/>
      <c r="T189" s="451"/>
      <c r="U189" s="452"/>
      <c r="V189" s="453"/>
      <c r="W189" s="453"/>
      <c r="X189" s="453"/>
      <c r="Y189" s="453"/>
      <c r="Z189" s="453"/>
      <c r="AA189" s="453"/>
      <c r="AB189" s="453"/>
      <c r="AC189" s="453"/>
      <c r="AD189" s="453"/>
      <c r="AE189" s="453"/>
      <c r="AF189" s="453"/>
      <c r="AG189" s="453"/>
      <c r="AH189" s="451"/>
      <c r="AI189" s="451"/>
      <c r="AJ189" s="451"/>
      <c r="AK189" s="451"/>
      <c r="AL189" s="451"/>
      <c r="AM189" s="451"/>
      <c r="AN189" s="451"/>
      <c r="AO189" s="451"/>
      <c r="AP189" s="452"/>
      <c r="AQ189" s="453"/>
      <c r="AR189" s="453"/>
      <c r="AS189" s="453"/>
      <c r="AT189" s="453"/>
      <c r="AU189" s="453"/>
      <c r="AV189" s="453"/>
      <c r="AW189" s="453"/>
      <c r="AX189" s="453"/>
      <c r="AY189" s="453"/>
      <c r="AZ189" s="453"/>
      <c r="BA189" s="454"/>
      <c r="BB189" s="455"/>
      <c r="BC189" s="455"/>
      <c r="BD189" s="455"/>
      <c r="BE189" s="455"/>
      <c r="BF189" s="456"/>
      <c r="BG189" s="174"/>
      <c r="BK189" s="19" t="str">
        <f>IF(AT102=Datos!$AO$2,D102,"")</f>
        <v/>
      </c>
    </row>
    <row r="190" spans="1:63" ht="14.25" customHeight="1">
      <c r="A190" s="10"/>
      <c r="B190" s="11"/>
      <c r="C190" s="11"/>
      <c r="D190" s="441"/>
      <c r="E190" s="440" t="str">
        <f>IF(D131="","",IF(AT131&lt;&gt;Datos!$AO$2,D131,""))</f>
        <v/>
      </c>
      <c r="F190" s="440"/>
      <c r="G190" s="440"/>
      <c r="H190" s="440"/>
      <c r="I190" s="440"/>
      <c r="J190" s="440"/>
      <c r="K190" s="440"/>
      <c r="L190" s="440"/>
      <c r="M190" s="440"/>
      <c r="N190" s="440"/>
      <c r="O190" s="440"/>
      <c r="P190" s="440"/>
      <c r="Q190" s="440"/>
      <c r="R190" s="440"/>
      <c r="S190" s="440"/>
      <c r="T190" s="440"/>
      <c r="U190" s="440"/>
      <c r="V190" s="440"/>
      <c r="W190" s="440"/>
      <c r="X190" s="440"/>
      <c r="Y190" s="440"/>
      <c r="Z190" s="440"/>
      <c r="AA190" s="440"/>
      <c r="AB190" s="440"/>
      <c r="AC190" s="440"/>
      <c r="AD190" s="440"/>
      <c r="AE190" s="440"/>
      <c r="AF190" s="440"/>
      <c r="AG190" s="440"/>
      <c r="AH190" s="440"/>
      <c r="AI190" s="440"/>
      <c r="AJ190" s="440"/>
      <c r="AK190" s="440"/>
      <c r="AL190" s="440"/>
      <c r="AM190" s="440"/>
      <c r="AN190" s="440"/>
      <c r="AO190" s="440"/>
      <c r="AP190" s="440"/>
      <c r="AQ190" s="440"/>
      <c r="AR190" s="440"/>
      <c r="AS190" s="440"/>
      <c r="AT190" s="440"/>
      <c r="AU190" s="440"/>
      <c r="AV190" s="440"/>
      <c r="AW190" s="440"/>
      <c r="AX190" s="440"/>
      <c r="AY190" s="440"/>
      <c r="AZ190" s="440"/>
      <c r="BA190" s="439"/>
      <c r="BB190" s="439"/>
      <c r="BC190" s="439"/>
      <c r="BD190" s="439"/>
      <c r="BE190" s="439"/>
      <c r="BF190" s="439"/>
      <c r="BG190" s="172"/>
      <c r="BK190" s="19" t="str">
        <f>IF(AT103=Datos!$AO$2,D103,"")</f>
        <v/>
      </c>
    </row>
    <row r="191" spans="1:63" ht="14.25" customHeight="1">
      <c r="A191" s="10"/>
      <c r="B191" s="11"/>
      <c r="C191" s="11"/>
      <c r="D191" s="441"/>
      <c r="E191" s="440" t="str">
        <f>IF(D132="","",IF(AT132&lt;&gt;Datos!$AO$2,D132,""))</f>
        <v/>
      </c>
      <c r="F191" s="440"/>
      <c r="G191" s="440"/>
      <c r="H191" s="440"/>
      <c r="I191" s="440"/>
      <c r="J191" s="440"/>
      <c r="K191" s="440"/>
      <c r="L191" s="440"/>
      <c r="M191" s="440"/>
      <c r="N191" s="440"/>
      <c r="O191" s="440"/>
      <c r="P191" s="440"/>
      <c r="Q191" s="440"/>
      <c r="R191" s="440"/>
      <c r="S191" s="440"/>
      <c r="T191" s="440"/>
      <c r="U191" s="440"/>
      <c r="V191" s="440"/>
      <c r="W191" s="440"/>
      <c r="X191" s="440"/>
      <c r="Y191" s="440"/>
      <c r="Z191" s="440"/>
      <c r="AA191" s="440"/>
      <c r="AB191" s="440"/>
      <c r="AC191" s="440"/>
      <c r="AD191" s="440"/>
      <c r="AE191" s="440"/>
      <c r="AF191" s="440"/>
      <c r="AG191" s="440"/>
      <c r="AH191" s="440"/>
      <c r="AI191" s="440"/>
      <c r="AJ191" s="440"/>
      <c r="AK191" s="440"/>
      <c r="AL191" s="440"/>
      <c r="AM191" s="440"/>
      <c r="AN191" s="440"/>
      <c r="AO191" s="440"/>
      <c r="AP191" s="440"/>
      <c r="AQ191" s="440"/>
      <c r="AR191" s="440"/>
      <c r="AS191" s="440"/>
      <c r="AT191" s="440"/>
      <c r="AU191" s="440"/>
      <c r="AV191" s="440"/>
      <c r="AW191" s="440"/>
      <c r="AX191" s="440"/>
      <c r="AY191" s="440"/>
      <c r="AZ191" s="440"/>
      <c r="BA191" s="439"/>
      <c r="BB191" s="439"/>
      <c r="BC191" s="439"/>
      <c r="BD191" s="439"/>
      <c r="BE191" s="439"/>
      <c r="BF191" s="439"/>
      <c r="BG191" s="172"/>
      <c r="BK191" s="19" t="str">
        <f>IF(AT104=Datos!$AO$2,D104,"")</f>
        <v/>
      </c>
    </row>
    <row r="192" spans="1:63" ht="14.25" customHeight="1">
      <c r="A192" s="10"/>
      <c r="B192" s="11"/>
      <c r="C192" s="11"/>
      <c r="D192" s="441"/>
      <c r="E192" s="440" t="str">
        <f>IF(D133="","",IF(AT133&lt;&gt;Datos!$AO$2,D133,""))</f>
        <v/>
      </c>
      <c r="F192" s="440"/>
      <c r="G192" s="440"/>
      <c r="H192" s="440"/>
      <c r="I192" s="440"/>
      <c r="J192" s="440"/>
      <c r="K192" s="440"/>
      <c r="L192" s="440"/>
      <c r="M192" s="440"/>
      <c r="N192" s="440"/>
      <c r="O192" s="440"/>
      <c r="P192" s="440"/>
      <c r="Q192" s="440"/>
      <c r="R192" s="440"/>
      <c r="S192" s="440"/>
      <c r="T192" s="440"/>
      <c r="U192" s="440"/>
      <c r="V192" s="440"/>
      <c r="W192" s="440"/>
      <c r="X192" s="440"/>
      <c r="Y192" s="440"/>
      <c r="Z192" s="440"/>
      <c r="AA192" s="440"/>
      <c r="AB192" s="440"/>
      <c r="AC192" s="440"/>
      <c r="AD192" s="440"/>
      <c r="AE192" s="440"/>
      <c r="AF192" s="440"/>
      <c r="AG192" s="440"/>
      <c r="AH192" s="440"/>
      <c r="AI192" s="440"/>
      <c r="AJ192" s="440"/>
      <c r="AK192" s="440"/>
      <c r="AL192" s="440"/>
      <c r="AM192" s="440"/>
      <c r="AN192" s="440"/>
      <c r="AO192" s="440"/>
      <c r="AP192" s="440"/>
      <c r="AQ192" s="440"/>
      <c r="AR192" s="440"/>
      <c r="AS192" s="440"/>
      <c r="AT192" s="440"/>
      <c r="AU192" s="440"/>
      <c r="AV192" s="440"/>
      <c r="AW192" s="440"/>
      <c r="AX192" s="440"/>
      <c r="AY192" s="440"/>
      <c r="AZ192" s="440"/>
      <c r="BA192" s="439"/>
      <c r="BB192" s="439"/>
      <c r="BC192" s="439"/>
      <c r="BD192" s="439"/>
      <c r="BE192" s="439"/>
      <c r="BF192" s="439"/>
      <c r="BG192" s="172"/>
      <c r="BK192" s="19" t="str">
        <f>IF(AT105=Datos!$AO$2,D105,"")</f>
        <v/>
      </c>
    </row>
    <row r="193" spans="1:64" ht="14.25" customHeight="1">
      <c r="A193" s="10"/>
      <c r="B193" s="11"/>
      <c r="C193" s="11"/>
      <c r="D193" s="441"/>
      <c r="E193" s="440" t="str">
        <f>IF(D134="","",IF(AT134&lt;&gt;Datos!$AO$2,D134,""))</f>
        <v/>
      </c>
      <c r="F193" s="440"/>
      <c r="G193" s="440"/>
      <c r="H193" s="440"/>
      <c r="I193" s="440"/>
      <c r="J193" s="440"/>
      <c r="K193" s="440"/>
      <c r="L193" s="440"/>
      <c r="M193" s="440"/>
      <c r="N193" s="440"/>
      <c r="O193" s="440"/>
      <c r="P193" s="440"/>
      <c r="Q193" s="440"/>
      <c r="R193" s="440"/>
      <c r="S193" s="440"/>
      <c r="T193" s="440"/>
      <c r="U193" s="440"/>
      <c r="V193" s="440"/>
      <c r="W193" s="440"/>
      <c r="X193" s="440"/>
      <c r="Y193" s="440"/>
      <c r="Z193" s="440"/>
      <c r="AA193" s="440"/>
      <c r="AB193" s="440"/>
      <c r="AC193" s="440"/>
      <c r="AD193" s="440"/>
      <c r="AE193" s="440"/>
      <c r="AF193" s="440"/>
      <c r="AG193" s="440"/>
      <c r="AH193" s="440"/>
      <c r="AI193" s="440"/>
      <c r="AJ193" s="440"/>
      <c r="AK193" s="440"/>
      <c r="AL193" s="440"/>
      <c r="AM193" s="440"/>
      <c r="AN193" s="440"/>
      <c r="AO193" s="440"/>
      <c r="AP193" s="440"/>
      <c r="AQ193" s="440"/>
      <c r="AR193" s="440"/>
      <c r="AS193" s="440"/>
      <c r="AT193" s="440"/>
      <c r="AU193" s="440"/>
      <c r="AV193" s="440"/>
      <c r="AW193" s="440"/>
      <c r="AX193" s="440"/>
      <c r="AY193" s="440"/>
      <c r="AZ193" s="440"/>
      <c r="BA193" s="439"/>
      <c r="BB193" s="439"/>
      <c r="BC193" s="439"/>
      <c r="BD193" s="439"/>
      <c r="BE193" s="439"/>
      <c r="BF193" s="439"/>
      <c r="BG193" s="172"/>
      <c r="BK193" s="19" t="str">
        <f>IF(AT106=Datos!$AO$2,D106,"")</f>
        <v/>
      </c>
    </row>
    <row r="194" spans="1:64" ht="14.25" customHeight="1">
      <c r="A194" s="10"/>
      <c r="B194" s="11"/>
      <c r="C194" s="11"/>
      <c r="D194" s="441"/>
      <c r="E194" s="440" t="str">
        <f>IF(D135="","",IF(AT135&lt;&gt;Datos!$AO$2,D135,""))</f>
        <v/>
      </c>
      <c r="F194" s="440"/>
      <c r="G194" s="440"/>
      <c r="H194" s="440"/>
      <c r="I194" s="440"/>
      <c r="J194" s="440"/>
      <c r="K194" s="440"/>
      <c r="L194" s="440"/>
      <c r="M194" s="440"/>
      <c r="N194" s="440"/>
      <c r="O194" s="440"/>
      <c r="P194" s="440"/>
      <c r="Q194" s="440"/>
      <c r="R194" s="440"/>
      <c r="S194" s="440"/>
      <c r="T194" s="440"/>
      <c r="U194" s="440"/>
      <c r="V194" s="440"/>
      <c r="W194" s="440"/>
      <c r="X194" s="440"/>
      <c r="Y194" s="440"/>
      <c r="Z194" s="440"/>
      <c r="AA194" s="440"/>
      <c r="AB194" s="440"/>
      <c r="AC194" s="440"/>
      <c r="AD194" s="440"/>
      <c r="AE194" s="440"/>
      <c r="AF194" s="440"/>
      <c r="AG194" s="440"/>
      <c r="AH194" s="440"/>
      <c r="AI194" s="440"/>
      <c r="AJ194" s="440"/>
      <c r="AK194" s="440"/>
      <c r="AL194" s="440"/>
      <c r="AM194" s="440"/>
      <c r="AN194" s="440"/>
      <c r="AO194" s="440"/>
      <c r="AP194" s="440"/>
      <c r="AQ194" s="440"/>
      <c r="AR194" s="440"/>
      <c r="AS194" s="440"/>
      <c r="AT194" s="440"/>
      <c r="AU194" s="440"/>
      <c r="AV194" s="440"/>
      <c r="AW194" s="440"/>
      <c r="AX194" s="440"/>
      <c r="AY194" s="440"/>
      <c r="AZ194" s="440"/>
      <c r="BA194" s="439"/>
      <c r="BB194" s="439"/>
      <c r="BC194" s="439"/>
      <c r="BD194" s="439"/>
      <c r="BE194" s="439"/>
      <c r="BF194" s="439"/>
      <c r="BG194" s="172"/>
      <c r="BK194" s="19" t="str">
        <f>IF(AT107=Datos!$AO$2,D107,"")</f>
        <v/>
      </c>
    </row>
    <row r="195" spans="1:64" ht="14.25" customHeight="1">
      <c r="A195" s="10"/>
      <c r="B195" s="11"/>
      <c r="C195" s="11"/>
      <c r="D195" s="441"/>
      <c r="E195" s="440" t="str">
        <f>IF(D136="","",IF(AT136&lt;&gt;Datos!$AO$2,D136,""))</f>
        <v/>
      </c>
      <c r="F195" s="440"/>
      <c r="G195" s="440"/>
      <c r="H195" s="440"/>
      <c r="I195" s="440"/>
      <c r="J195" s="440"/>
      <c r="K195" s="440"/>
      <c r="L195" s="440"/>
      <c r="M195" s="440"/>
      <c r="N195" s="440"/>
      <c r="O195" s="440"/>
      <c r="P195" s="440"/>
      <c r="Q195" s="440"/>
      <c r="R195" s="440"/>
      <c r="S195" s="440"/>
      <c r="T195" s="440"/>
      <c r="U195" s="440"/>
      <c r="V195" s="440"/>
      <c r="W195" s="440"/>
      <c r="X195" s="440"/>
      <c r="Y195" s="440"/>
      <c r="Z195" s="440"/>
      <c r="AA195" s="440"/>
      <c r="AB195" s="440"/>
      <c r="AC195" s="440"/>
      <c r="AD195" s="440"/>
      <c r="AE195" s="440"/>
      <c r="AF195" s="440"/>
      <c r="AG195" s="440"/>
      <c r="AH195" s="440"/>
      <c r="AI195" s="440"/>
      <c r="AJ195" s="440"/>
      <c r="AK195" s="440"/>
      <c r="AL195" s="440"/>
      <c r="AM195" s="440"/>
      <c r="AN195" s="440"/>
      <c r="AO195" s="440"/>
      <c r="AP195" s="440"/>
      <c r="AQ195" s="440"/>
      <c r="AR195" s="440"/>
      <c r="AS195" s="440"/>
      <c r="AT195" s="440"/>
      <c r="AU195" s="440"/>
      <c r="AV195" s="440"/>
      <c r="AW195" s="440"/>
      <c r="AX195" s="440"/>
      <c r="AY195" s="440"/>
      <c r="AZ195" s="440"/>
      <c r="BA195" s="439"/>
      <c r="BB195" s="439"/>
      <c r="BC195" s="439"/>
      <c r="BD195" s="439"/>
      <c r="BE195" s="439"/>
      <c r="BF195" s="439"/>
      <c r="BG195" s="172"/>
      <c r="BK195" s="19" t="str">
        <f>IF(AT108=Datos!$AO$2,D108,"")</f>
        <v/>
      </c>
    </row>
    <row r="196" spans="1:64" ht="14.25" customHeight="1">
      <c r="A196" s="10"/>
      <c r="B196" s="11"/>
      <c r="C196" s="11"/>
      <c r="D196" s="441"/>
      <c r="E196" s="440" t="str">
        <f>IF(D137="","",IF(AT137&lt;&gt;Datos!$AO$2,D137,""))</f>
        <v/>
      </c>
      <c r="F196" s="440"/>
      <c r="G196" s="440"/>
      <c r="H196" s="440"/>
      <c r="I196" s="440"/>
      <c r="J196" s="440"/>
      <c r="K196" s="440"/>
      <c r="L196" s="440"/>
      <c r="M196" s="440"/>
      <c r="N196" s="440"/>
      <c r="O196" s="440"/>
      <c r="P196" s="440"/>
      <c r="Q196" s="440"/>
      <c r="R196" s="440"/>
      <c r="S196" s="440"/>
      <c r="T196" s="440"/>
      <c r="U196" s="440"/>
      <c r="V196" s="440"/>
      <c r="W196" s="440"/>
      <c r="X196" s="440"/>
      <c r="Y196" s="440"/>
      <c r="Z196" s="440"/>
      <c r="AA196" s="440"/>
      <c r="AB196" s="440"/>
      <c r="AC196" s="440"/>
      <c r="AD196" s="440"/>
      <c r="AE196" s="440"/>
      <c r="AF196" s="440"/>
      <c r="AG196" s="440"/>
      <c r="AH196" s="440"/>
      <c r="AI196" s="440"/>
      <c r="AJ196" s="440"/>
      <c r="AK196" s="440"/>
      <c r="AL196" s="440"/>
      <c r="AM196" s="440"/>
      <c r="AN196" s="440"/>
      <c r="AO196" s="440"/>
      <c r="AP196" s="440"/>
      <c r="AQ196" s="440"/>
      <c r="AR196" s="440"/>
      <c r="AS196" s="440"/>
      <c r="AT196" s="440"/>
      <c r="AU196" s="440"/>
      <c r="AV196" s="440"/>
      <c r="AW196" s="440"/>
      <c r="AX196" s="440"/>
      <c r="AY196" s="440"/>
      <c r="AZ196" s="440"/>
      <c r="BA196" s="439"/>
      <c r="BB196" s="439"/>
      <c r="BC196" s="439"/>
      <c r="BD196" s="439"/>
      <c r="BE196" s="439"/>
      <c r="BF196" s="439"/>
      <c r="BG196" s="172"/>
      <c r="BK196" s="19" t="str">
        <f>IF(AT109=Datos!$AO$2,D109,"")</f>
        <v/>
      </c>
    </row>
    <row r="197" spans="1:64" ht="14.25" customHeight="1">
      <c r="A197" s="10"/>
      <c r="B197" s="11"/>
      <c r="C197" s="11"/>
      <c r="D197" s="442"/>
      <c r="E197" s="440" t="str">
        <f>IF(D138="","",IF(AT138&lt;&gt;Datos!$AO$2,D138,""))</f>
        <v/>
      </c>
      <c r="F197" s="440"/>
      <c r="G197" s="440"/>
      <c r="H197" s="440"/>
      <c r="I197" s="440"/>
      <c r="J197" s="440"/>
      <c r="K197" s="440"/>
      <c r="L197" s="440"/>
      <c r="M197" s="440"/>
      <c r="N197" s="440"/>
      <c r="O197" s="440"/>
      <c r="P197" s="440"/>
      <c r="Q197" s="440"/>
      <c r="R197" s="440"/>
      <c r="S197" s="440"/>
      <c r="T197" s="440"/>
      <c r="U197" s="440"/>
      <c r="V197" s="440"/>
      <c r="W197" s="440"/>
      <c r="X197" s="440"/>
      <c r="Y197" s="440"/>
      <c r="Z197" s="440"/>
      <c r="AA197" s="440"/>
      <c r="AB197" s="440"/>
      <c r="AC197" s="440"/>
      <c r="AD197" s="440"/>
      <c r="AE197" s="440"/>
      <c r="AF197" s="440"/>
      <c r="AG197" s="440"/>
      <c r="AH197" s="440"/>
      <c r="AI197" s="440"/>
      <c r="AJ197" s="440"/>
      <c r="AK197" s="440"/>
      <c r="AL197" s="440"/>
      <c r="AM197" s="440"/>
      <c r="AN197" s="440"/>
      <c r="AO197" s="440"/>
      <c r="AP197" s="440"/>
      <c r="AQ197" s="440"/>
      <c r="AR197" s="440"/>
      <c r="AS197" s="440"/>
      <c r="AT197" s="440"/>
      <c r="AU197" s="440"/>
      <c r="AV197" s="440"/>
      <c r="AW197" s="440"/>
      <c r="AX197" s="440"/>
      <c r="AY197" s="440"/>
      <c r="AZ197" s="440"/>
      <c r="BA197" s="439"/>
      <c r="BB197" s="439"/>
      <c r="BC197" s="439"/>
      <c r="BD197" s="439"/>
      <c r="BE197" s="439"/>
      <c r="BF197" s="439"/>
      <c r="BG197" s="172"/>
      <c r="BK197" s="19" t="str">
        <f>IF(AT110=Datos!$AO$2,D110,"")</f>
        <v/>
      </c>
    </row>
    <row r="198" spans="1:64" ht="14.25" customHeight="1">
      <c r="A198" s="10"/>
      <c r="B198" s="11"/>
      <c r="C198" s="11"/>
      <c r="D198" s="442"/>
      <c r="E198" s="440" t="str">
        <f>IF(D139="","",IF(AT139&lt;&gt;Datos!$AO$2,D139,""))</f>
        <v/>
      </c>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J198" s="440"/>
      <c r="AK198" s="440"/>
      <c r="AL198" s="440"/>
      <c r="AM198" s="440"/>
      <c r="AN198" s="440"/>
      <c r="AO198" s="440"/>
      <c r="AP198" s="440"/>
      <c r="AQ198" s="440"/>
      <c r="AR198" s="440"/>
      <c r="AS198" s="440"/>
      <c r="AT198" s="440"/>
      <c r="AU198" s="440"/>
      <c r="AV198" s="440"/>
      <c r="AW198" s="440"/>
      <c r="AX198" s="440"/>
      <c r="AY198" s="440"/>
      <c r="AZ198" s="440"/>
      <c r="BA198" s="439"/>
      <c r="BB198" s="439"/>
      <c r="BC198" s="439"/>
      <c r="BD198" s="439"/>
      <c r="BE198" s="439"/>
      <c r="BF198" s="439"/>
      <c r="BG198" s="172"/>
      <c r="BK198" s="19" t="s">
        <v>288</v>
      </c>
    </row>
    <row r="199" spans="1:64" ht="14.25" customHeight="1">
      <c r="A199" s="10"/>
      <c r="B199" s="11"/>
      <c r="C199" s="11"/>
      <c r="D199" s="426" t="s">
        <v>291</v>
      </c>
      <c r="E199" s="426"/>
      <c r="F199" s="426"/>
      <c r="G199" s="426"/>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6"/>
      <c r="AQ199" s="426"/>
      <c r="AR199" s="426"/>
      <c r="AS199" s="426"/>
      <c r="AT199" s="426"/>
      <c r="AU199" s="426"/>
      <c r="AV199" s="426"/>
      <c r="AW199" s="426"/>
      <c r="AX199" s="426"/>
      <c r="AY199" s="426"/>
      <c r="AZ199" s="426"/>
      <c r="BA199" s="426"/>
      <c r="BB199" s="426"/>
      <c r="BC199" s="426"/>
      <c r="BD199" s="426"/>
      <c r="BE199" s="426"/>
      <c r="BF199" s="426"/>
      <c r="BG199" s="433"/>
    </row>
    <row r="200" spans="1:64" ht="15.75" customHeight="1">
      <c r="A200" s="10"/>
      <c r="B200" s="11"/>
      <c r="C200" s="11"/>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4"/>
      <c r="AY200" s="434"/>
      <c r="AZ200" s="434"/>
      <c r="BA200" s="434"/>
      <c r="BB200" s="434"/>
      <c r="BC200" s="11"/>
      <c r="BD200" s="11"/>
      <c r="BE200" s="11"/>
      <c r="BF200" s="11"/>
      <c r="BG200" s="13"/>
    </row>
    <row r="201" spans="1:64" ht="15.75" customHeight="1">
      <c r="A201" s="1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3"/>
    </row>
    <row r="202" spans="1:64" ht="15" customHeight="1">
      <c r="A202" s="10"/>
      <c r="B202" s="11"/>
      <c r="C202" s="11"/>
      <c r="D202" s="435" t="s">
        <v>144</v>
      </c>
      <c r="E202" s="435"/>
      <c r="F202" s="435"/>
      <c r="G202" s="435"/>
      <c r="H202" s="435"/>
      <c r="I202" s="435"/>
      <c r="J202" s="435"/>
      <c r="K202" s="435"/>
      <c r="L202" s="435"/>
      <c r="M202" s="435"/>
      <c r="N202" s="435"/>
      <c r="O202" s="435"/>
      <c r="P202" s="435"/>
      <c r="Q202" s="435"/>
      <c r="R202" s="435"/>
      <c r="S202" s="435"/>
      <c r="T202" s="435"/>
      <c r="U202" s="435"/>
      <c r="V202" s="435"/>
      <c r="W202" s="435"/>
      <c r="X202" s="435"/>
      <c r="Y202" s="435"/>
      <c r="Z202" s="435"/>
      <c r="AA202" s="435"/>
      <c r="AB202" s="435"/>
      <c r="AC202" s="435"/>
      <c r="AD202" s="435"/>
      <c r="AE202" s="435"/>
      <c r="AF202" s="435"/>
      <c r="AG202" s="435"/>
      <c r="AH202" s="435"/>
      <c r="AI202" s="435"/>
      <c r="AJ202" s="435"/>
      <c r="AK202" s="435"/>
      <c r="AL202" s="435"/>
      <c r="AM202" s="435"/>
      <c r="AN202" s="435"/>
      <c r="AO202" s="435"/>
      <c r="AP202" s="435"/>
      <c r="AQ202" s="435"/>
      <c r="AR202" s="435"/>
      <c r="AS202" s="435"/>
      <c r="AT202" s="435"/>
      <c r="AU202" s="435"/>
      <c r="AV202" s="435"/>
      <c r="AW202" s="435"/>
      <c r="AX202" s="435"/>
      <c r="AY202" s="435"/>
      <c r="AZ202" s="435"/>
      <c r="BA202" s="435"/>
      <c r="BB202" s="435"/>
      <c r="BC202" s="435"/>
      <c r="BD202" s="435"/>
      <c r="BE202" s="435"/>
      <c r="BF202" s="435"/>
      <c r="BG202" s="436"/>
      <c r="BK202" s="11"/>
      <c r="BL202" s="11"/>
    </row>
    <row r="203" spans="1:64" ht="20.25" customHeight="1">
      <c r="A203" s="10"/>
      <c r="B203" s="11"/>
      <c r="C203" s="11"/>
      <c r="D203" s="437" t="s">
        <v>133</v>
      </c>
      <c r="E203" s="437"/>
      <c r="F203" s="437"/>
      <c r="G203" s="437"/>
      <c r="H203" s="437"/>
      <c r="I203" s="437"/>
      <c r="J203" s="437"/>
      <c r="K203" s="437"/>
      <c r="L203" s="437"/>
      <c r="M203" s="437"/>
      <c r="N203" s="437"/>
      <c r="O203" s="437"/>
      <c r="P203" s="437"/>
      <c r="Q203" s="437"/>
      <c r="R203" s="437"/>
      <c r="S203" s="437"/>
      <c r="T203" s="437"/>
      <c r="U203" s="437"/>
      <c r="V203" s="437" t="s">
        <v>286</v>
      </c>
      <c r="W203" s="437"/>
      <c r="X203" s="437"/>
      <c r="Y203" s="437"/>
      <c r="Z203" s="437"/>
      <c r="AA203" s="437"/>
      <c r="AB203" s="437"/>
      <c r="AC203" s="437"/>
      <c r="AD203" s="437"/>
      <c r="AE203" s="437"/>
      <c r="AF203" s="437"/>
      <c r="AG203" s="437"/>
      <c r="AH203" s="437"/>
      <c r="AI203" s="437"/>
      <c r="AJ203" s="437"/>
      <c r="AK203" s="437"/>
      <c r="AL203" s="437"/>
      <c r="AM203" s="437"/>
      <c r="AN203" s="437" t="s">
        <v>87</v>
      </c>
      <c r="AO203" s="437"/>
      <c r="AP203" s="437"/>
      <c r="AQ203" s="437"/>
      <c r="AR203" s="437"/>
      <c r="AS203" s="437"/>
      <c r="AT203" s="437"/>
      <c r="AU203" s="437"/>
      <c r="AV203" s="437"/>
      <c r="AW203" s="437"/>
      <c r="AX203" s="437"/>
      <c r="AY203" s="437"/>
      <c r="AZ203" s="437"/>
      <c r="BA203" s="437"/>
      <c r="BB203" s="437"/>
      <c r="BC203" s="437"/>
      <c r="BD203" s="437"/>
      <c r="BE203" s="437"/>
      <c r="BF203" s="437"/>
      <c r="BG203" s="438"/>
      <c r="BK203" s="11"/>
      <c r="BL203" s="11"/>
    </row>
    <row r="204" spans="1:64">
      <c r="A204" s="10"/>
      <c r="B204" s="11"/>
      <c r="C204" s="11"/>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c r="AA204" s="430"/>
      <c r="AB204" s="430"/>
      <c r="AC204" s="430"/>
      <c r="AD204" s="430"/>
      <c r="AE204" s="430"/>
      <c r="AF204" s="430"/>
      <c r="AG204" s="430"/>
      <c r="AH204" s="430"/>
      <c r="AI204" s="430"/>
      <c r="AJ204" s="430"/>
      <c r="AK204" s="430"/>
      <c r="AL204" s="430"/>
      <c r="AM204" s="430"/>
      <c r="AN204" s="430"/>
      <c r="AO204" s="430"/>
      <c r="AP204" s="430"/>
      <c r="AQ204" s="430"/>
      <c r="AR204" s="430"/>
      <c r="AS204" s="430"/>
      <c r="AT204" s="430"/>
      <c r="AU204" s="430"/>
      <c r="AV204" s="430"/>
      <c r="AW204" s="430"/>
      <c r="AX204" s="430"/>
      <c r="AY204" s="430"/>
      <c r="AZ204" s="430"/>
      <c r="BA204" s="430"/>
      <c r="BB204" s="430"/>
      <c r="BC204" s="430"/>
      <c r="BD204" s="430"/>
      <c r="BE204" s="430"/>
      <c r="BF204" s="430"/>
      <c r="BG204" s="432"/>
      <c r="BK204" s="11"/>
      <c r="BL204" s="11"/>
    </row>
    <row r="205" spans="1:64">
      <c r="A205" s="10"/>
      <c r="B205" s="11"/>
      <c r="C205" s="11"/>
      <c r="D205" s="430"/>
      <c r="E205" s="430"/>
      <c r="F205" s="430"/>
      <c r="G205" s="430"/>
      <c r="H205" s="430"/>
      <c r="I205" s="430"/>
      <c r="J205" s="430"/>
      <c r="K205" s="430"/>
      <c r="L205" s="430"/>
      <c r="M205" s="430"/>
      <c r="N205" s="430"/>
      <c r="O205" s="430"/>
      <c r="P205" s="430"/>
      <c r="Q205" s="430"/>
      <c r="R205" s="430"/>
      <c r="S205" s="430"/>
      <c r="T205" s="430"/>
      <c r="U205" s="430"/>
      <c r="V205" s="430"/>
      <c r="W205" s="430"/>
      <c r="X205" s="430"/>
      <c r="Y205" s="430"/>
      <c r="Z205" s="430"/>
      <c r="AA205" s="430"/>
      <c r="AB205" s="430"/>
      <c r="AC205" s="430"/>
      <c r="AD205" s="430"/>
      <c r="AE205" s="430"/>
      <c r="AF205" s="430"/>
      <c r="AG205" s="430"/>
      <c r="AH205" s="430"/>
      <c r="AI205" s="430"/>
      <c r="AJ205" s="430"/>
      <c r="AK205" s="430"/>
      <c r="AL205" s="430"/>
      <c r="AM205" s="430"/>
      <c r="AN205" s="430"/>
      <c r="AO205" s="430"/>
      <c r="AP205" s="430"/>
      <c r="AQ205" s="430"/>
      <c r="AR205" s="430"/>
      <c r="AS205" s="430"/>
      <c r="AT205" s="430"/>
      <c r="AU205" s="430"/>
      <c r="AV205" s="430"/>
      <c r="AW205" s="430"/>
      <c r="AX205" s="430"/>
      <c r="AY205" s="430"/>
      <c r="AZ205" s="430"/>
      <c r="BA205" s="430"/>
      <c r="BB205" s="430"/>
      <c r="BC205" s="430"/>
      <c r="BD205" s="430"/>
      <c r="BE205" s="430"/>
      <c r="BF205" s="430"/>
      <c r="BG205" s="432"/>
      <c r="BK205" s="11"/>
      <c r="BL205" s="11"/>
    </row>
    <row r="206" spans="1:64">
      <c r="A206" s="10"/>
      <c r="B206" s="11"/>
      <c r="C206" s="11"/>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0"/>
      <c r="Z206" s="430"/>
      <c r="AA206" s="430"/>
      <c r="AB206" s="430"/>
      <c r="AC206" s="430"/>
      <c r="AD206" s="430"/>
      <c r="AE206" s="430"/>
      <c r="AF206" s="430"/>
      <c r="AG206" s="430"/>
      <c r="AH206" s="430"/>
      <c r="AI206" s="430"/>
      <c r="AJ206" s="430"/>
      <c r="AK206" s="430"/>
      <c r="AL206" s="430"/>
      <c r="AM206" s="430"/>
      <c r="AN206" s="430"/>
      <c r="AO206" s="430"/>
      <c r="AP206" s="430"/>
      <c r="AQ206" s="430"/>
      <c r="AR206" s="430"/>
      <c r="AS206" s="430"/>
      <c r="AT206" s="430"/>
      <c r="AU206" s="430"/>
      <c r="AV206" s="430"/>
      <c r="AW206" s="430"/>
      <c r="AX206" s="430"/>
      <c r="AY206" s="430"/>
      <c r="AZ206" s="430"/>
      <c r="BA206" s="430"/>
      <c r="BB206" s="430"/>
      <c r="BC206" s="430"/>
      <c r="BD206" s="430"/>
      <c r="BE206" s="430"/>
      <c r="BF206" s="430"/>
      <c r="BG206" s="432"/>
      <c r="BK206" s="11"/>
      <c r="BL206" s="11"/>
    </row>
    <row r="207" spans="1:64">
      <c r="A207" s="10"/>
      <c r="B207" s="11"/>
      <c r="C207" s="11"/>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c r="AH207" s="430"/>
      <c r="AI207" s="430"/>
      <c r="AJ207" s="430"/>
      <c r="AK207" s="430"/>
      <c r="AL207" s="430"/>
      <c r="AM207" s="430"/>
      <c r="AN207" s="430"/>
      <c r="AO207" s="430"/>
      <c r="AP207" s="430"/>
      <c r="AQ207" s="430"/>
      <c r="AR207" s="430"/>
      <c r="AS207" s="430"/>
      <c r="AT207" s="430"/>
      <c r="AU207" s="430"/>
      <c r="AV207" s="430"/>
      <c r="AW207" s="430"/>
      <c r="AX207" s="430"/>
      <c r="AY207" s="430"/>
      <c r="AZ207" s="430"/>
      <c r="BA207" s="430"/>
      <c r="BB207" s="430"/>
      <c r="BC207" s="430"/>
      <c r="BD207" s="430"/>
      <c r="BE207" s="430"/>
      <c r="BF207" s="430"/>
      <c r="BG207" s="432"/>
      <c r="BK207" s="11"/>
      <c r="BL207" s="11"/>
    </row>
    <row r="208" spans="1:64">
      <c r="A208" s="10"/>
      <c r="B208" s="11"/>
      <c r="C208" s="11"/>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c r="Z208" s="430"/>
      <c r="AA208" s="430"/>
      <c r="AB208" s="430"/>
      <c r="AC208" s="430"/>
      <c r="AD208" s="430"/>
      <c r="AE208" s="430"/>
      <c r="AF208" s="430"/>
      <c r="AG208" s="430"/>
      <c r="AH208" s="430"/>
      <c r="AI208" s="430"/>
      <c r="AJ208" s="430"/>
      <c r="AK208" s="430"/>
      <c r="AL208" s="430"/>
      <c r="AM208" s="430"/>
      <c r="AN208" s="430"/>
      <c r="AO208" s="430"/>
      <c r="AP208" s="430"/>
      <c r="AQ208" s="430"/>
      <c r="AR208" s="430"/>
      <c r="AS208" s="430"/>
      <c r="AT208" s="430"/>
      <c r="AU208" s="430"/>
      <c r="AV208" s="430"/>
      <c r="AW208" s="430"/>
      <c r="AX208" s="430"/>
      <c r="AY208" s="430"/>
      <c r="AZ208" s="430"/>
      <c r="BA208" s="430"/>
      <c r="BB208" s="430"/>
      <c r="BC208" s="430"/>
      <c r="BD208" s="430"/>
      <c r="BE208" s="430"/>
      <c r="BF208" s="430"/>
      <c r="BG208" s="432"/>
      <c r="BK208" s="11"/>
      <c r="BL208" s="11"/>
    </row>
    <row r="209" spans="1:64">
      <c r="A209" s="10"/>
      <c r="B209" s="11"/>
      <c r="C209" s="11"/>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430"/>
      <c r="AE209" s="430"/>
      <c r="AF209" s="430"/>
      <c r="AG209" s="430"/>
      <c r="AH209" s="430"/>
      <c r="AI209" s="430"/>
      <c r="AJ209" s="430"/>
      <c r="AK209" s="430"/>
      <c r="AL209" s="430"/>
      <c r="AM209" s="430"/>
      <c r="AN209" s="430"/>
      <c r="AO209" s="430"/>
      <c r="AP209" s="430"/>
      <c r="AQ209" s="430"/>
      <c r="AR209" s="430"/>
      <c r="AS209" s="430"/>
      <c r="AT209" s="430"/>
      <c r="AU209" s="430"/>
      <c r="AV209" s="430"/>
      <c r="AW209" s="430"/>
      <c r="AX209" s="430"/>
      <c r="AY209" s="430"/>
      <c r="AZ209" s="430"/>
      <c r="BA209" s="430"/>
      <c r="BB209" s="430"/>
      <c r="BC209" s="430"/>
      <c r="BD209" s="430"/>
      <c r="BE209" s="430"/>
      <c r="BF209" s="430"/>
      <c r="BG209" s="432"/>
      <c r="BK209" s="11"/>
      <c r="BL209" s="11"/>
    </row>
    <row r="210" spans="1:64">
      <c r="A210" s="10"/>
      <c r="B210" s="11"/>
      <c r="C210" s="11"/>
      <c r="D210" s="427"/>
      <c r="E210" s="428"/>
      <c r="F210" s="428"/>
      <c r="G210" s="428"/>
      <c r="H210" s="428"/>
      <c r="I210" s="428"/>
      <c r="J210" s="428"/>
      <c r="K210" s="428"/>
      <c r="L210" s="428"/>
      <c r="M210" s="428"/>
      <c r="N210" s="428"/>
      <c r="O210" s="428"/>
      <c r="P210" s="428"/>
      <c r="Q210" s="428"/>
      <c r="R210" s="428"/>
      <c r="S210" s="428"/>
      <c r="T210" s="428"/>
      <c r="U210" s="429"/>
      <c r="V210" s="430"/>
      <c r="W210" s="430"/>
      <c r="X210" s="430"/>
      <c r="Y210" s="430"/>
      <c r="Z210" s="430"/>
      <c r="AA210" s="430"/>
      <c r="AB210" s="430"/>
      <c r="AC210" s="430"/>
      <c r="AD210" s="430"/>
      <c r="AE210" s="430"/>
      <c r="AF210" s="430"/>
      <c r="AG210" s="430"/>
      <c r="AH210" s="430"/>
      <c r="AI210" s="430"/>
      <c r="AJ210" s="430"/>
      <c r="AK210" s="430"/>
      <c r="AL210" s="430"/>
      <c r="AM210" s="430"/>
      <c r="AN210" s="427"/>
      <c r="AO210" s="428"/>
      <c r="AP210" s="428"/>
      <c r="AQ210" s="428"/>
      <c r="AR210" s="428"/>
      <c r="AS210" s="428"/>
      <c r="AT210" s="428"/>
      <c r="AU210" s="428"/>
      <c r="AV210" s="428"/>
      <c r="AW210" s="428"/>
      <c r="AX210" s="428"/>
      <c r="AY210" s="428"/>
      <c r="AZ210" s="428"/>
      <c r="BA210" s="428"/>
      <c r="BB210" s="428"/>
      <c r="BC210" s="428"/>
      <c r="BD210" s="428"/>
      <c r="BE210" s="428"/>
      <c r="BF210" s="428"/>
      <c r="BG210" s="431"/>
      <c r="BK210" s="11"/>
      <c r="BL210" s="11"/>
    </row>
    <row r="211" spans="1:64">
      <c r="A211" s="10"/>
      <c r="B211" s="11"/>
      <c r="C211" s="11"/>
      <c r="D211" s="427"/>
      <c r="E211" s="428"/>
      <c r="F211" s="428"/>
      <c r="G211" s="428"/>
      <c r="H211" s="428"/>
      <c r="I211" s="428"/>
      <c r="J211" s="428"/>
      <c r="K211" s="428"/>
      <c r="L211" s="428"/>
      <c r="M211" s="428"/>
      <c r="N211" s="428"/>
      <c r="O211" s="428"/>
      <c r="P211" s="428"/>
      <c r="Q211" s="428"/>
      <c r="R211" s="428"/>
      <c r="S211" s="428"/>
      <c r="T211" s="428"/>
      <c r="U211" s="429"/>
      <c r="V211" s="430"/>
      <c r="W211" s="430"/>
      <c r="X211" s="430"/>
      <c r="Y211" s="430"/>
      <c r="Z211" s="430"/>
      <c r="AA211" s="430"/>
      <c r="AB211" s="430"/>
      <c r="AC211" s="430"/>
      <c r="AD211" s="430"/>
      <c r="AE211" s="430"/>
      <c r="AF211" s="430"/>
      <c r="AG211" s="430"/>
      <c r="AH211" s="430"/>
      <c r="AI211" s="430"/>
      <c r="AJ211" s="430"/>
      <c r="AK211" s="430"/>
      <c r="AL211" s="430"/>
      <c r="AM211" s="430"/>
      <c r="AN211" s="427"/>
      <c r="AO211" s="428"/>
      <c r="AP211" s="428"/>
      <c r="AQ211" s="428"/>
      <c r="AR211" s="428"/>
      <c r="AS211" s="428"/>
      <c r="AT211" s="428"/>
      <c r="AU211" s="428"/>
      <c r="AV211" s="428"/>
      <c r="AW211" s="428"/>
      <c r="AX211" s="428"/>
      <c r="AY211" s="428"/>
      <c r="AZ211" s="428"/>
      <c r="BA211" s="428"/>
      <c r="BB211" s="428"/>
      <c r="BC211" s="428"/>
      <c r="BD211" s="428"/>
      <c r="BE211" s="428"/>
      <c r="BF211" s="428"/>
      <c r="BG211" s="431"/>
      <c r="BK211" s="11"/>
      <c r="BL211" s="11"/>
    </row>
    <row r="212" spans="1:64">
      <c r="A212" s="10"/>
      <c r="B212" s="11"/>
      <c r="C212" s="11"/>
      <c r="D212" s="427"/>
      <c r="E212" s="428"/>
      <c r="F212" s="428"/>
      <c r="G212" s="428"/>
      <c r="H212" s="428"/>
      <c r="I212" s="428"/>
      <c r="J212" s="428"/>
      <c r="K212" s="428"/>
      <c r="L212" s="428"/>
      <c r="M212" s="428"/>
      <c r="N212" s="428"/>
      <c r="O212" s="428"/>
      <c r="P212" s="428"/>
      <c r="Q212" s="428"/>
      <c r="R212" s="428"/>
      <c r="S212" s="428"/>
      <c r="T212" s="428"/>
      <c r="U212" s="429"/>
      <c r="V212" s="430"/>
      <c r="W212" s="430"/>
      <c r="X212" s="430"/>
      <c r="Y212" s="430"/>
      <c r="Z212" s="430"/>
      <c r="AA212" s="430"/>
      <c r="AB212" s="430"/>
      <c r="AC212" s="430"/>
      <c r="AD212" s="430"/>
      <c r="AE212" s="430"/>
      <c r="AF212" s="430"/>
      <c r="AG212" s="430"/>
      <c r="AH212" s="430"/>
      <c r="AI212" s="430"/>
      <c r="AJ212" s="430"/>
      <c r="AK212" s="430"/>
      <c r="AL212" s="430"/>
      <c r="AM212" s="430"/>
      <c r="AN212" s="427"/>
      <c r="AO212" s="428"/>
      <c r="AP212" s="428"/>
      <c r="AQ212" s="428"/>
      <c r="AR212" s="428"/>
      <c r="AS212" s="428"/>
      <c r="AT212" s="428"/>
      <c r="AU212" s="428"/>
      <c r="AV212" s="428"/>
      <c r="AW212" s="428"/>
      <c r="AX212" s="428"/>
      <c r="AY212" s="428"/>
      <c r="AZ212" s="428"/>
      <c r="BA212" s="428"/>
      <c r="BB212" s="428"/>
      <c r="BC212" s="428"/>
      <c r="BD212" s="428"/>
      <c r="BE212" s="428"/>
      <c r="BF212" s="428"/>
      <c r="BG212" s="431"/>
      <c r="BK212" s="11"/>
      <c r="BL212" s="11"/>
    </row>
    <row r="213" spans="1:64">
      <c r="A213" s="10"/>
      <c r="B213" s="11"/>
      <c r="C213" s="11"/>
      <c r="D213" s="427"/>
      <c r="E213" s="428"/>
      <c r="F213" s="428"/>
      <c r="G213" s="428"/>
      <c r="H213" s="428"/>
      <c r="I213" s="428"/>
      <c r="J213" s="428"/>
      <c r="K213" s="428"/>
      <c r="L213" s="428"/>
      <c r="M213" s="428"/>
      <c r="N213" s="428"/>
      <c r="O213" s="428"/>
      <c r="P213" s="428"/>
      <c r="Q213" s="428"/>
      <c r="R213" s="428"/>
      <c r="S213" s="428"/>
      <c r="T213" s="428"/>
      <c r="U213" s="429"/>
      <c r="V213" s="430"/>
      <c r="W213" s="430"/>
      <c r="X213" s="430"/>
      <c r="Y213" s="430"/>
      <c r="Z213" s="430"/>
      <c r="AA213" s="430"/>
      <c r="AB213" s="430"/>
      <c r="AC213" s="430"/>
      <c r="AD213" s="430"/>
      <c r="AE213" s="430"/>
      <c r="AF213" s="430"/>
      <c r="AG213" s="430"/>
      <c r="AH213" s="430"/>
      <c r="AI213" s="430"/>
      <c r="AJ213" s="430"/>
      <c r="AK213" s="430"/>
      <c r="AL213" s="430"/>
      <c r="AM213" s="430"/>
      <c r="AN213" s="427"/>
      <c r="AO213" s="428"/>
      <c r="AP213" s="428"/>
      <c r="AQ213" s="428"/>
      <c r="AR213" s="428"/>
      <c r="AS213" s="428"/>
      <c r="AT213" s="428"/>
      <c r="AU213" s="428"/>
      <c r="AV213" s="428"/>
      <c r="AW213" s="428"/>
      <c r="AX213" s="428"/>
      <c r="AY213" s="428"/>
      <c r="AZ213" s="428"/>
      <c r="BA213" s="428"/>
      <c r="BB213" s="428"/>
      <c r="BC213" s="428"/>
      <c r="BD213" s="428"/>
      <c r="BE213" s="428"/>
      <c r="BF213" s="428"/>
      <c r="BG213" s="431"/>
      <c r="BK213" s="11"/>
      <c r="BL213" s="11"/>
    </row>
    <row r="214" spans="1:64" ht="15" customHeight="1">
      <c r="A214" s="10"/>
      <c r="B214" s="11"/>
      <c r="C214" s="11"/>
      <c r="D214" s="426" t="str">
        <f>IF(AK12=Datos!$A$6,"* Si los efectos no deseados de la oportunidad se presentan incluir este plan en el Sistema de Administración de Acciones Preventivas y Correctivas con fuente -Administración de oportunidades (contingencia)-","* Si el riesgo se presenta incluir este plan en el Sistema de Administración de Acciones Preventivas y Correctivas con fuente -Administración de riesgos (contingencia)-")</f>
        <v>* Si el riesgo se presenta incluir este plan en el Sistema de Administración de Acciones Preventivas y Correctivas con fuente -Administración de riesgos (contingencia)-</v>
      </c>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6"/>
      <c r="AY214" s="426"/>
      <c r="AZ214" s="426"/>
      <c r="BA214" s="426"/>
      <c r="BB214" s="426"/>
      <c r="BC214" s="11"/>
      <c r="BD214" s="11"/>
      <c r="BE214" s="11"/>
      <c r="BF214" s="11"/>
      <c r="BG214" s="13"/>
      <c r="BK214" s="11"/>
      <c r="BL214" s="11"/>
    </row>
    <row r="215" spans="1:64" ht="15" customHeight="1">
      <c r="A215" s="1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3"/>
      <c r="BK215" s="11"/>
      <c r="BL215" s="11"/>
    </row>
    <row r="216" spans="1:64" ht="15.75" thickBot="1">
      <c r="A216" s="35"/>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8"/>
      <c r="BK216" s="11"/>
      <c r="BL216" s="11"/>
    </row>
    <row r="217" spans="1:64">
      <c r="BK217" s="11"/>
      <c r="BL217" s="11"/>
    </row>
    <row r="218" spans="1:64">
      <c r="BK218" s="11"/>
      <c r="BL218" s="11"/>
    </row>
    <row r="230" spans="63:64" ht="30">
      <c r="BK230" s="19" t="s">
        <v>90</v>
      </c>
      <c r="BL230" s="221">
        <v>1</v>
      </c>
    </row>
    <row r="231" spans="63:64">
      <c r="BK231" s="27"/>
    </row>
  </sheetData>
  <sheetProtection formatColumns="0" formatRows="0"/>
  <mergeCells count="867">
    <mergeCell ref="D5:G5"/>
    <mergeCell ref="K5:BF5"/>
    <mergeCell ref="D7:G7"/>
    <mergeCell ref="K7:BF7"/>
    <mergeCell ref="D9:I9"/>
    <mergeCell ref="K9:AJ9"/>
    <mergeCell ref="AQ9:AW9"/>
    <mergeCell ref="AX9:BF9"/>
    <mergeCell ref="A1:Q3"/>
    <mergeCell ref="U1:BA1"/>
    <mergeCell ref="BB1:BF1"/>
    <mergeCell ref="V2:BA2"/>
    <mergeCell ref="BB2:BF2"/>
    <mergeCell ref="U3:BA3"/>
    <mergeCell ref="BB3:BF3"/>
    <mergeCell ref="D17:Q17"/>
    <mergeCell ref="S17:V17"/>
    <mergeCell ref="X17:BF17"/>
    <mergeCell ref="D19:BC19"/>
    <mergeCell ref="D20:BF20"/>
    <mergeCell ref="D21:BF21"/>
    <mergeCell ref="AT10:BC10"/>
    <mergeCell ref="M12:T12"/>
    <mergeCell ref="V12:AJ12"/>
    <mergeCell ref="A14:J14"/>
    <mergeCell ref="D16:Q16"/>
    <mergeCell ref="S16:V16"/>
    <mergeCell ref="X16:BB16"/>
    <mergeCell ref="D28:AB28"/>
    <mergeCell ref="AD28:BF33"/>
    <mergeCell ref="D29:AB29"/>
    <mergeCell ref="D30:AB30"/>
    <mergeCell ref="D31:AB31"/>
    <mergeCell ref="D32:AB32"/>
    <mergeCell ref="D33:AB33"/>
    <mergeCell ref="D22:AR22"/>
    <mergeCell ref="AY22:BF22"/>
    <mergeCell ref="D23:AV23"/>
    <mergeCell ref="AY23:BF23"/>
    <mergeCell ref="D27:AB27"/>
    <mergeCell ref="AD27:BF27"/>
    <mergeCell ref="D25:O25"/>
    <mergeCell ref="R25:S25"/>
    <mergeCell ref="W25:AC25"/>
    <mergeCell ref="AI25:AR25"/>
    <mergeCell ref="AU25:AV25"/>
    <mergeCell ref="D38:I38"/>
    <mergeCell ref="J38:AB38"/>
    <mergeCell ref="AD38:BF38"/>
    <mergeCell ref="D39:I39"/>
    <mergeCell ref="J39:AB39"/>
    <mergeCell ref="AD39:BF39"/>
    <mergeCell ref="D35:AB35"/>
    <mergeCell ref="AD35:BF36"/>
    <mergeCell ref="D36:AB36"/>
    <mergeCell ref="D37:I37"/>
    <mergeCell ref="J37:AB37"/>
    <mergeCell ref="AD37:BF37"/>
    <mergeCell ref="D42:I42"/>
    <mergeCell ref="J42:AB42"/>
    <mergeCell ref="AD42:BF42"/>
    <mergeCell ref="D43:I43"/>
    <mergeCell ref="J43:AB43"/>
    <mergeCell ref="AD43:BF43"/>
    <mergeCell ref="D40:I40"/>
    <mergeCell ref="J40:AB40"/>
    <mergeCell ref="AD40:BF40"/>
    <mergeCell ref="D41:I41"/>
    <mergeCell ref="J41:AB41"/>
    <mergeCell ref="AD41:BF41"/>
    <mergeCell ref="D46:I46"/>
    <mergeCell ref="J46:AB46"/>
    <mergeCell ref="AD46:BF46"/>
    <mergeCell ref="D47:I47"/>
    <mergeCell ref="J47:AB47"/>
    <mergeCell ref="AD47:BF47"/>
    <mergeCell ref="D44:I44"/>
    <mergeCell ref="J44:AB44"/>
    <mergeCell ref="AD44:BF44"/>
    <mergeCell ref="D45:I45"/>
    <mergeCell ref="J45:AB45"/>
    <mergeCell ref="AD45:BF45"/>
    <mergeCell ref="D51:I51"/>
    <mergeCell ref="J51:AB51"/>
    <mergeCell ref="AD51:BF51"/>
    <mergeCell ref="D52:I52"/>
    <mergeCell ref="J52:AB52"/>
    <mergeCell ref="AD52:BF52"/>
    <mergeCell ref="D48:AB48"/>
    <mergeCell ref="AD48:BF48"/>
    <mergeCell ref="D49:I49"/>
    <mergeCell ref="J49:AB49"/>
    <mergeCell ref="AD49:BF49"/>
    <mergeCell ref="D50:I50"/>
    <mergeCell ref="J50:AB50"/>
    <mergeCell ref="AD50:BF50"/>
    <mergeCell ref="D55:I55"/>
    <mergeCell ref="J55:AB55"/>
    <mergeCell ref="AD55:BF55"/>
    <mergeCell ref="D56:I56"/>
    <mergeCell ref="J56:AB56"/>
    <mergeCell ref="AD56:BF56"/>
    <mergeCell ref="D53:I53"/>
    <mergeCell ref="J53:AB53"/>
    <mergeCell ref="AD53:BF53"/>
    <mergeCell ref="D54:I54"/>
    <mergeCell ref="J54:AB54"/>
    <mergeCell ref="AD54:BF54"/>
    <mergeCell ref="D59:I59"/>
    <mergeCell ref="J59:AB59"/>
    <mergeCell ref="AD59:BF59"/>
    <mergeCell ref="BK59:BM60"/>
    <mergeCell ref="BP60:BP61"/>
    <mergeCell ref="BQ60:BQ61"/>
    <mergeCell ref="A61:J61"/>
    <mergeCell ref="D57:I57"/>
    <mergeCell ref="J57:AB57"/>
    <mergeCell ref="AD57:BF57"/>
    <mergeCell ref="D58:I58"/>
    <mergeCell ref="J58:AB58"/>
    <mergeCell ref="AD58:BF58"/>
    <mergeCell ref="Z62:AK62"/>
    <mergeCell ref="D63:G63"/>
    <mergeCell ref="E64:Z64"/>
    <mergeCell ref="AB64:AK64"/>
    <mergeCell ref="E65:H65"/>
    <mergeCell ref="I65:V65"/>
    <mergeCell ref="AB65:AC65"/>
    <mergeCell ref="AD65:AE65"/>
    <mergeCell ref="AF65:AG65"/>
    <mergeCell ref="AH65:AI65"/>
    <mergeCell ref="AJ65:AK65"/>
    <mergeCell ref="E66:H66"/>
    <mergeCell ref="I66:V66"/>
    <mergeCell ref="Z66:Z75"/>
    <mergeCell ref="AA66:AA67"/>
    <mergeCell ref="AB66:AC67"/>
    <mergeCell ref="AD66:AE67"/>
    <mergeCell ref="AF66:AG67"/>
    <mergeCell ref="AH66:AI67"/>
    <mergeCell ref="AJ66:AK67"/>
    <mergeCell ref="E69:P69"/>
    <mergeCell ref="J71:P71"/>
    <mergeCell ref="E75:H75"/>
    <mergeCell ref="I75:L75"/>
    <mergeCell ref="M75:P75"/>
    <mergeCell ref="R73:W73"/>
    <mergeCell ref="AP66:BF66"/>
    <mergeCell ref="AP67:BF68"/>
    <mergeCell ref="R68:W68"/>
    <mergeCell ref="AA68:AA69"/>
    <mergeCell ref="AB68:AC69"/>
    <mergeCell ref="AD68:AE69"/>
    <mergeCell ref="AF68:AG69"/>
    <mergeCell ref="AH68:AI69"/>
    <mergeCell ref="AJ68:AK69"/>
    <mergeCell ref="R69:W69"/>
    <mergeCell ref="BS69:BS70"/>
    <mergeCell ref="BT69:BT70"/>
    <mergeCell ref="BU69:BU70"/>
    <mergeCell ref="R70:W70"/>
    <mergeCell ref="AA70:AA71"/>
    <mergeCell ref="AB70:AC71"/>
    <mergeCell ref="AD70:AE71"/>
    <mergeCell ref="AF70:AG71"/>
    <mergeCell ref="AH70:AI71"/>
    <mergeCell ref="AJ70:AK71"/>
    <mergeCell ref="AP70:BF70"/>
    <mergeCell ref="R71:W71"/>
    <mergeCell ref="AP71:BF75"/>
    <mergeCell ref="R72:W72"/>
    <mergeCell ref="AA72:AA73"/>
    <mergeCell ref="AB72:AC73"/>
    <mergeCell ref="AD72:AE73"/>
    <mergeCell ref="AJ74:AK75"/>
    <mergeCell ref="AF72:AG73"/>
    <mergeCell ref="AH72:AI73"/>
    <mergeCell ref="AJ72:AK73"/>
    <mergeCell ref="AF74:AG75"/>
    <mergeCell ref="AH74:AI75"/>
    <mergeCell ref="C73:D77"/>
    <mergeCell ref="E74:H74"/>
    <mergeCell ref="I74:L74"/>
    <mergeCell ref="M74:P74"/>
    <mergeCell ref="AA74:AA75"/>
    <mergeCell ref="AB74:AC75"/>
    <mergeCell ref="AD74:AE75"/>
    <mergeCell ref="E76:P76"/>
    <mergeCell ref="R76:W76"/>
    <mergeCell ref="E77:I79"/>
    <mergeCell ref="R77:W77"/>
    <mergeCell ref="J78:P78"/>
    <mergeCell ref="R78:W78"/>
    <mergeCell ref="R79:W79"/>
    <mergeCell ref="AJ84:AK84"/>
    <mergeCell ref="AL84:AM85"/>
    <mergeCell ref="AN84:AQ84"/>
    <mergeCell ref="AR84:AS85"/>
    <mergeCell ref="BS84:BU84"/>
    <mergeCell ref="BV84:BX84"/>
    <mergeCell ref="AZ85:BB85"/>
    <mergeCell ref="BC85:BG85"/>
    <mergeCell ref="F80:G80"/>
    <mergeCell ref="H80:I80"/>
    <mergeCell ref="A83:J83"/>
    <mergeCell ref="X83:AM83"/>
    <mergeCell ref="AN83:AS83"/>
    <mergeCell ref="X84:AA84"/>
    <mergeCell ref="AB84:AC84"/>
    <mergeCell ref="AD84:AE84"/>
    <mergeCell ref="AF84:AG84"/>
    <mergeCell ref="AH84:AI84"/>
    <mergeCell ref="AF85:AG85"/>
    <mergeCell ref="AH85:AI85"/>
    <mergeCell ref="AJ85:AK85"/>
    <mergeCell ref="AN85:AQ85"/>
    <mergeCell ref="AT85:AV85"/>
    <mergeCell ref="AW85:AY85"/>
    <mergeCell ref="D85:S85"/>
    <mergeCell ref="T85:W85"/>
    <mergeCell ref="X85:Y85"/>
    <mergeCell ref="Z85:AA85"/>
    <mergeCell ref="AB85:AC85"/>
    <mergeCell ref="AD85:AE85"/>
    <mergeCell ref="AT86:AV86"/>
    <mergeCell ref="AW86:AY95"/>
    <mergeCell ref="AZ86:BB95"/>
    <mergeCell ref="AJ88:AK88"/>
    <mergeCell ref="AL88:AM88"/>
    <mergeCell ref="AN88:AQ88"/>
    <mergeCell ref="AR88:AS88"/>
    <mergeCell ref="AT88:AV88"/>
    <mergeCell ref="X91:Y91"/>
    <mergeCell ref="Z91:AA91"/>
    <mergeCell ref="AB91:AC91"/>
    <mergeCell ref="AD91:AE91"/>
    <mergeCell ref="AL90:AM90"/>
    <mergeCell ref="AN90:AQ90"/>
    <mergeCell ref="AR90:AS90"/>
    <mergeCell ref="AT90:AV90"/>
    <mergeCell ref="AJ92:AK92"/>
    <mergeCell ref="AL92:AM92"/>
    <mergeCell ref="BC86:BG86"/>
    <mergeCell ref="D87:S87"/>
    <mergeCell ref="T87:W87"/>
    <mergeCell ref="X87:Y87"/>
    <mergeCell ref="Z87:AA87"/>
    <mergeCell ref="AB87:AC87"/>
    <mergeCell ref="AD87:AE87"/>
    <mergeCell ref="AF86:AG86"/>
    <mergeCell ref="AH86:AI86"/>
    <mergeCell ref="AJ86:AK86"/>
    <mergeCell ref="AL86:AM86"/>
    <mergeCell ref="AN86:AQ86"/>
    <mergeCell ref="AR86:AS86"/>
    <mergeCell ref="D86:S86"/>
    <mergeCell ref="T86:W86"/>
    <mergeCell ref="X86:Y86"/>
    <mergeCell ref="Z86:AA86"/>
    <mergeCell ref="AB86:AC86"/>
    <mergeCell ref="AD86:AE86"/>
    <mergeCell ref="BC88:BG88"/>
    <mergeCell ref="AT87:AV87"/>
    <mergeCell ref="BC87:BG87"/>
    <mergeCell ref="D88:S88"/>
    <mergeCell ref="T88:W88"/>
    <mergeCell ref="X88:Y88"/>
    <mergeCell ref="Z88:AA88"/>
    <mergeCell ref="AB88:AC88"/>
    <mergeCell ref="AD88:AE88"/>
    <mergeCell ref="AF88:AG88"/>
    <mergeCell ref="AH88:AI88"/>
    <mergeCell ref="AF87:AG87"/>
    <mergeCell ref="AH87:AI87"/>
    <mergeCell ref="AJ87:AK87"/>
    <mergeCell ref="AL87:AM87"/>
    <mergeCell ref="AN87:AQ87"/>
    <mergeCell ref="AR87:AS87"/>
    <mergeCell ref="BC90:BG90"/>
    <mergeCell ref="AT89:AV89"/>
    <mergeCell ref="BC89:BG89"/>
    <mergeCell ref="D90:S90"/>
    <mergeCell ref="T90:W90"/>
    <mergeCell ref="X90:Y90"/>
    <mergeCell ref="Z90:AA90"/>
    <mergeCell ref="AB90:AC90"/>
    <mergeCell ref="AD90:AE90"/>
    <mergeCell ref="AF90:AG90"/>
    <mergeCell ref="AH90:AI90"/>
    <mergeCell ref="AF89:AG89"/>
    <mergeCell ref="AH89:AI89"/>
    <mergeCell ref="AJ89:AK89"/>
    <mergeCell ref="AL89:AM89"/>
    <mergeCell ref="AN89:AQ89"/>
    <mergeCell ref="AR89:AS89"/>
    <mergeCell ref="D89:S89"/>
    <mergeCell ref="T89:W89"/>
    <mergeCell ref="X89:Y89"/>
    <mergeCell ref="Z89:AA89"/>
    <mergeCell ref="AB89:AC89"/>
    <mergeCell ref="AD89:AE89"/>
    <mergeCell ref="AJ90:AK90"/>
    <mergeCell ref="AN92:AQ92"/>
    <mergeCell ref="AR92:AS92"/>
    <mergeCell ref="AT92:AV92"/>
    <mergeCell ref="BC92:BG92"/>
    <mergeCell ref="AT91:AV91"/>
    <mergeCell ref="BC91:BG91"/>
    <mergeCell ref="D92:S92"/>
    <mergeCell ref="T92:W92"/>
    <mergeCell ref="X92:Y92"/>
    <mergeCell ref="Z92:AA92"/>
    <mergeCell ref="AB92:AC92"/>
    <mergeCell ref="AD92:AE92"/>
    <mergeCell ref="AF92:AG92"/>
    <mergeCell ref="AH92:AI92"/>
    <mergeCell ref="AF91:AG91"/>
    <mergeCell ref="AH91:AI91"/>
    <mergeCell ref="AJ91:AK91"/>
    <mergeCell ref="AL91:AM91"/>
    <mergeCell ref="AN91:AQ91"/>
    <mergeCell ref="AR91:AS91"/>
    <mergeCell ref="D91:S91"/>
    <mergeCell ref="T91:W91"/>
    <mergeCell ref="AT94:AV94"/>
    <mergeCell ref="BC94:BG94"/>
    <mergeCell ref="AT93:AV93"/>
    <mergeCell ref="BC93:BG93"/>
    <mergeCell ref="D94:S94"/>
    <mergeCell ref="T94:W94"/>
    <mergeCell ref="X94:Y94"/>
    <mergeCell ref="Z94:AA94"/>
    <mergeCell ref="AB94:AC94"/>
    <mergeCell ref="AD94:AE94"/>
    <mergeCell ref="AF94:AG94"/>
    <mergeCell ref="AH94:AI94"/>
    <mergeCell ref="AF93:AG93"/>
    <mergeCell ref="AH93:AI93"/>
    <mergeCell ref="AJ93:AK93"/>
    <mergeCell ref="AL93:AM93"/>
    <mergeCell ref="AN93:AQ93"/>
    <mergeCell ref="AR93:AS93"/>
    <mergeCell ref="D93:S93"/>
    <mergeCell ref="T93:W93"/>
    <mergeCell ref="X93:Y93"/>
    <mergeCell ref="Z93:AA93"/>
    <mergeCell ref="AB93:AC93"/>
    <mergeCell ref="AD93:AE93"/>
    <mergeCell ref="T95:W95"/>
    <mergeCell ref="X95:Y95"/>
    <mergeCell ref="Z95:AA95"/>
    <mergeCell ref="AB95:AC95"/>
    <mergeCell ref="AD95:AE95"/>
    <mergeCell ref="AJ94:AK94"/>
    <mergeCell ref="AL94:AM94"/>
    <mergeCell ref="AN94:AQ94"/>
    <mergeCell ref="AR94:AS94"/>
    <mergeCell ref="BS99:BU99"/>
    <mergeCell ref="BV99:BX99"/>
    <mergeCell ref="D100:S100"/>
    <mergeCell ref="T100:W100"/>
    <mergeCell ref="X100:Y100"/>
    <mergeCell ref="Z100:AA100"/>
    <mergeCell ref="AB100:AC100"/>
    <mergeCell ref="AT95:AV95"/>
    <mergeCell ref="BC95:BG95"/>
    <mergeCell ref="X98:AM98"/>
    <mergeCell ref="AN98:AS98"/>
    <mergeCell ref="X99:AA99"/>
    <mergeCell ref="AB99:AC99"/>
    <mergeCell ref="AD99:AE99"/>
    <mergeCell ref="AF99:AG99"/>
    <mergeCell ref="AH99:AI99"/>
    <mergeCell ref="AJ99:AK99"/>
    <mergeCell ref="AF95:AG95"/>
    <mergeCell ref="AH95:AI95"/>
    <mergeCell ref="AJ95:AK95"/>
    <mergeCell ref="AL95:AM95"/>
    <mergeCell ref="AN95:AQ95"/>
    <mergeCell ref="AR95:AS95"/>
    <mergeCell ref="D95:S95"/>
    <mergeCell ref="AZ100:BB100"/>
    <mergeCell ref="BC100:BG100"/>
    <mergeCell ref="D101:S101"/>
    <mergeCell ref="T101:W101"/>
    <mergeCell ref="X101:Y101"/>
    <mergeCell ref="Z101:AA101"/>
    <mergeCell ref="AB101:AC101"/>
    <mergeCell ref="AD101:AE101"/>
    <mergeCell ref="AF101:AG101"/>
    <mergeCell ref="AD100:AE100"/>
    <mergeCell ref="AF100:AG100"/>
    <mergeCell ref="AH100:AI100"/>
    <mergeCell ref="AJ100:AK100"/>
    <mergeCell ref="AN100:AQ100"/>
    <mergeCell ref="AT100:AV100"/>
    <mergeCell ref="AL99:AM100"/>
    <mergeCell ref="AN99:AQ99"/>
    <mergeCell ref="AR99:AS100"/>
    <mergeCell ref="AD102:AE102"/>
    <mergeCell ref="AF102:AG102"/>
    <mergeCell ref="AH101:AI101"/>
    <mergeCell ref="AJ101:AK101"/>
    <mergeCell ref="AL101:AM101"/>
    <mergeCell ref="AN101:AQ101"/>
    <mergeCell ref="AR101:AS101"/>
    <mergeCell ref="AT101:AV101"/>
    <mergeCell ref="AW100:AY100"/>
    <mergeCell ref="BC102:BG102"/>
    <mergeCell ref="D103:S103"/>
    <mergeCell ref="T103:W103"/>
    <mergeCell ref="X103:Y103"/>
    <mergeCell ref="Z103:AA103"/>
    <mergeCell ref="AB103:AC103"/>
    <mergeCell ref="AD103:AE103"/>
    <mergeCell ref="AF103:AG103"/>
    <mergeCell ref="AH103:AI103"/>
    <mergeCell ref="AJ103:AK103"/>
    <mergeCell ref="AH102:AI102"/>
    <mergeCell ref="AJ102:AK102"/>
    <mergeCell ref="AL102:AM102"/>
    <mergeCell ref="AN102:AQ102"/>
    <mergeCell ref="AR102:AS102"/>
    <mergeCell ref="AT102:AV102"/>
    <mergeCell ref="AW101:AY110"/>
    <mergeCell ref="AZ101:BB110"/>
    <mergeCell ref="BC101:BG101"/>
    <mergeCell ref="D102:S102"/>
    <mergeCell ref="T102:W102"/>
    <mergeCell ref="X102:Y102"/>
    <mergeCell ref="Z102:AA102"/>
    <mergeCell ref="AB102:AC102"/>
    <mergeCell ref="AT103:AV103"/>
    <mergeCell ref="BC103:BG103"/>
    <mergeCell ref="D104:S104"/>
    <mergeCell ref="T104:W104"/>
    <mergeCell ref="X104:Y104"/>
    <mergeCell ref="Z104:AA104"/>
    <mergeCell ref="AB104:AC104"/>
    <mergeCell ref="AR104:AS104"/>
    <mergeCell ref="AT104:AV104"/>
    <mergeCell ref="BC104:BG104"/>
    <mergeCell ref="AH104:AI104"/>
    <mergeCell ref="AJ104:AK104"/>
    <mergeCell ref="AL104:AM104"/>
    <mergeCell ref="AN104:AQ104"/>
    <mergeCell ref="Z105:AA105"/>
    <mergeCell ref="AB105:AC105"/>
    <mergeCell ref="AD105:AE105"/>
    <mergeCell ref="AF105:AG105"/>
    <mergeCell ref="AD104:AE104"/>
    <mergeCell ref="AF104:AG104"/>
    <mergeCell ref="AL103:AM103"/>
    <mergeCell ref="AN103:AQ103"/>
    <mergeCell ref="AR103:AS103"/>
    <mergeCell ref="BC105:BG105"/>
    <mergeCell ref="D106:S106"/>
    <mergeCell ref="T106:W106"/>
    <mergeCell ref="X106:Y106"/>
    <mergeCell ref="Z106:AA106"/>
    <mergeCell ref="AB106:AC106"/>
    <mergeCell ref="AD106:AE106"/>
    <mergeCell ref="AF106:AG106"/>
    <mergeCell ref="AH106:AI106"/>
    <mergeCell ref="AJ106:AK106"/>
    <mergeCell ref="AH105:AI105"/>
    <mergeCell ref="AJ105:AK105"/>
    <mergeCell ref="AL105:AM105"/>
    <mergeCell ref="AN105:AQ105"/>
    <mergeCell ref="AR105:AS105"/>
    <mergeCell ref="AT105:AV105"/>
    <mergeCell ref="AL106:AM106"/>
    <mergeCell ref="AN106:AQ106"/>
    <mergeCell ref="AR106:AS106"/>
    <mergeCell ref="AT106:AV106"/>
    <mergeCell ref="BC106:BG106"/>
    <mergeCell ref="D105:S105"/>
    <mergeCell ref="T105:W105"/>
    <mergeCell ref="X105:Y105"/>
    <mergeCell ref="D107:S107"/>
    <mergeCell ref="T107:W107"/>
    <mergeCell ref="X107:Y107"/>
    <mergeCell ref="Z107:AA107"/>
    <mergeCell ref="AB107:AC107"/>
    <mergeCell ref="AR107:AS107"/>
    <mergeCell ref="AT107:AV107"/>
    <mergeCell ref="BC107:BG107"/>
    <mergeCell ref="D108:S108"/>
    <mergeCell ref="T108:W108"/>
    <mergeCell ref="X108:Y108"/>
    <mergeCell ref="Z108:AA108"/>
    <mergeCell ref="AB108:AC108"/>
    <mergeCell ref="AD108:AE108"/>
    <mergeCell ref="AF108:AG108"/>
    <mergeCell ref="AD107:AE107"/>
    <mergeCell ref="AF107:AG107"/>
    <mergeCell ref="AH107:AI107"/>
    <mergeCell ref="AJ107:AK107"/>
    <mergeCell ref="AL107:AM107"/>
    <mergeCell ref="AN107:AQ107"/>
    <mergeCell ref="BC108:BG108"/>
    <mergeCell ref="AH108:AI108"/>
    <mergeCell ref="AJ108:AK108"/>
    <mergeCell ref="D109:S109"/>
    <mergeCell ref="T109:W109"/>
    <mergeCell ref="X109:Y109"/>
    <mergeCell ref="Z109:AA109"/>
    <mergeCell ref="AB109:AC109"/>
    <mergeCell ref="AD109:AE109"/>
    <mergeCell ref="AF109:AG109"/>
    <mergeCell ref="AH109:AI109"/>
    <mergeCell ref="AJ109:AK109"/>
    <mergeCell ref="AL108:AM108"/>
    <mergeCell ref="AN108:AQ108"/>
    <mergeCell ref="AR108:AS108"/>
    <mergeCell ref="AT108:AV108"/>
    <mergeCell ref="AL109:AM109"/>
    <mergeCell ref="AN109:AQ109"/>
    <mergeCell ref="AR109:AS109"/>
    <mergeCell ref="AT109:AV109"/>
    <mergeCell ref="BC109:BG109"/>
    <mergeCell ref="D110:S110"/>
    <mergeCell ref="T110:W110"/>
    <mergeCell ref="X110:Y110"/>
    <mergeCell ref="Z110:AA110"/>
    <mergeCell ref="AB110:AC110"/>
    <mergeCell ref="BP121:BP122"/>
    <mergeCell ref="BQ121:BQ122"/>
    <mergeCell ref="R122:W122"/>
    <mergeCell ref="AB122:AK122"/>
    <mergeCell ref="AR110:AS110"/>
    <mergeCell ref="AT110:AV110"/>
    <mergeCell ref="BC110:BG110"/>
    <mergeCell ref="A113:J113"/>
    <mergeCell ref="U115:AK115"/>
    <mergeCell ref="U116:Y116"/>
    <mergeCell ref="Z116:AA116"/>
    <mergeCell ref="AE116:AI116"/>
    <mergeCell ref="AJ116:AK116"/>
    <mergeCell ref="AD110:AE110"/>
    <mergeCell ref="AF110:AG110"/>
    <mergeCell ref="AH110:AI110"/>
    <mergeCell ref="AJ110:AK110"/>
    <mergeCell ref="AL110:AM110"/>
    <mergeCell ref="AN110:AQ110"/>
    <mergeCell ref="R123:W123"/>
    <mergeCell ref="AB123:AC123"/>
    <mergeCell ref="AD123:AE123"/>
    <mergeCell ref="AF123:AG123"/>
    <mergeCell ref="AH123:AI123"/>
    <mergeCell ref="AJ123:AK123"/>
    <mergeCell ref="Z120:AK120"/>
    <mergeCell ref="BK120:BM121"/>
    <mergeCell ref="D121:G121"/>
    <mergeCell ref="BL125:BN125"/>
    <mergeCell ref="BQ125:BS125"/>
    <mergeCell ref="J126:P126"/>
    <mergeCell ref="R126:W126"/>
    <mergeCell ref="AA126:AA127"/>
    <mergeCell ref="AB126:AC127"/>
    <mergeCell ref="AD126:AE127"/>
    <mergeCell ref="AF126:AG127"/>
    <mergeCell ref="AH126:AI127"/>
    <mergeCell ref="AJ126:AK127"/>
    <mergeCell ref="AF124:AG125"/>
    <mergeCell ref="AH124:AI125"/>
    <mergeCell ref="AJ124:AK125"/>
    <mergeCell ref="AP124:BF124"/>
    <mergeCell ref="R125:W125"/>
    <mergeCell ref="AP125:BF126"/>
    <mergeCell ref="E124:P124"/>
    <mergeCell ref="R124:W124"/>
    <mergeCell ref="Z124:Z133"/>
    <mergeCell ref="AA124:AA125"/>
    <mergeCell ref="AB124:AC125"/>
    <mergeCell ref="AD124:AE125"/>
    <mergeCell ref="AA128:AA129"/>
    <mergeCell ref="AB128:AC129"/>
    <mergeCell ref="AF128:AG129"/>
    <mergeCell ref="AH128:AI129"/>
    <mergeCell ref="AJ128:AK129"/>
    <mergeCell ref="AP128:BF128"/>
    <mergeCell ref="R129:W129"/>
    <mergeCell ref="AP129:BF133"/>
    <mergeCell ref="R130:W130"/>
    <mergeCell ref="AA130:AA131"/>
    <mergeCell ref="AB130:AC131"/>
    <mergeCell ref="AD130:AE131"/>
    <mergeCell ref="AD128:AE129"/>
    <mergeCell ref="AJ132:AK133"/>
    <mergeCell ref="J133:P133"/>
    <mergeCell ref="R133:W133"/>
    <mergeCell ref="A140:J140"/>
    <mergeCell ref="G143:K145"/>
    <mergeCell ref="T144:U144"/>
    <mergeCell ref="V144:W144"/>
    <mergeCell ref="AF130:AG131"/>
    <mergeCell ref="AH130:AI131"/>
    <mergeCell ref="AJ130:AK131"/>
    <mergeCell ref="R131:W131"/>
    <mergeCell ref="R132:W132"/>
    <mergeCell ref="AA132:AA133"/>
    <mergeCell ref="AB132:AC133"/>
    <mergeCell ref="AD132:AE133"/>
    <mergeCell ref="AF132:AG133"/>
    <mergeCell ref="AH132:AI133"/>
    <mergeCell ref="AM144:AN144"/>
    <mergeCell ref="AO144:AR144"/>
    <mergeCell ref="D148:J149"/>
    <mergeCell ref="L148:BF149"/>
    <mergeCell ref="D151:BG151"/>
    <mergeCell ref="D152:U153"/>
    <mergeCell ref="V152:BG152"/>
    <mergeCell ref="V153:AG153"/>
    <mergeCell ref="AH153:AP153"/>
    <mergeCell ref="AQ153:AZ153"/>
    <mergeCell ref="AQ155:AZ155"/>
    <mergeCell ref="BA155:BF155"/>
    <mergeCell ref="E156:U156"/>
    <mergeCell ref="V156:AG156"/>
    <mergeCell ref="AH156:AP156"/>
    <mergeCell ref="AQ156:AZ156"/>
    <mergeCell ref="BA156:BF156"/>
    <mergeCell ref="BA153:BF153"/>
    <mergeCell ref="D154:D163"/>
    <mergeCell ref="E154:U154"/>
    <mergeCell ref="V154:AG154"/>
    <mergeCell ref="AH154:AP154"/>
    <mergeCell ref="AQ154:AZ154"/>
    <mergeCell ref="BA154:BF154"/>
    <mergeCell ref="E155:U155"/>
    <mergeCell ref="V155:AG155"/>
    <mergeCell ref="AH155:AP155"/>
    <mergeCell ref="E157:U157"/>
    <mergeCell ref="V157:AG157"/>
    <mergeCell ref="AH157:AP157"/>
    <mergeCell ref="AQ157:AZ157"/>
    <mergeCell ref="BA157:BF157"/>
    <mergeCell ref="E158:U158"/>
    <mergeCell ref="V158:AG158"/>
    <mergeCell ref="AH158:AP158"/>
    <mergeCell ref="AQ158:AZ158"/>
    <mergeCell ref="BA158:BF158"/>
    <mergeCell ref="E159:U159"/>
    <mergeCell ref="V159:AG159"/>
    <mergeCell ref="AH159:AP159"/>
    <mergeCell ref="AQ159:AZ159"/>
    <mergeCell ref="BA159:BF159"/>
    <mergeCell ref="E160:U160"/>
    <mergeCell ref="V160:AG160"/>
    <mergeCell ref="AH160:AP160"/>
    <mergeCell ref="AQ160:AZ160"/>
    <mergeCell ref="BA160:BF160"/>
    <mergeCell ref="E161:U161"/>
    <mergeCell ref="V161:AG161"/>
    <mergeCell ref="AH161:AP161"/>
    <mergeCell ref="AQ161:AZ161"/>
    <mergeCell ref="BA161:BF161"/>
    <mergeCell ref="E162:U162"/>
    <mergeCell ref="V162:AG162"/>
    <mergeCell ref="AH162:AP162"/>
    <mergeCell ref="AQ162:AZ162"/>
    <mergeCell ref="BA162:BF162"/>
    <mergeCell ref="BA164:BF164"/>
    <mergeCell ref="E165:U165"/>
    <mergeCell ref="V165:AG165"/>
    <mergeCell ref="AH165:AP165"/>
    <mergeCell ref="AQ165:AZ165"/>
    <mergeCell ref="BA165:BF165"/>
    <mergeCell ref="E163:U163"/>
    <mergeCell ref="V163:AG163"/>
    <mergeCell ref="AH163:AP163"/>
    <mergeCell ref="AQ163:AZ163"/>
    <mergeCell ref="BA163:BF163"/>
    <mergeCell ref="E164:U164"/>
    <mergeCell ref="V164:AG164"/>
    <mergeCell ref="AH164:AP164"/>
    <mergeCell ref="AQ164:AZ164"/>
    <mergeCell ref="E166:U166"/>
    <mergeCell ref="V166:AG166"/>
    <mergeCell ref="AH166:AP166"/>
    <mergeCell ref="AQ166:AZ166"/>
    <mergeCell ref="BA166:BF166"/>
    <mergeCell ref="E167:U167"/>
    <mergeCell ref="V167:AG167"/>
    <mergeCell ref="AH167:AP167"/>
    <mergeCell ref="AQ167:AZ167"/>
    <mergeCell ref="BA167:BF167"/>
    <mergeCell ref="V171:AG171"/>
    <mergeCell ref="AH171:AP171"/>
    <mergeCell ref="AQ171:AZ171"/>
    <mergeCell ref="BA171:BF171"/>
    <mergeCell ref="E168:U168"/>
    <mergeCell ref="V168:AG168"/>
    <mergeCell ref="AH168:AP168"/>
    <mergeCell ref="AQ168:AZ168"/>
    <mergeCell ref="BA168:BF168"/>
    <mergeCell ref="E169:U169"/>
    <mergeCell ref="V169:AG169"/>
    <mergeCell ref="AH169:AP169"/>
    <mergeCell ref="AQ169:AZ169"/>
    <mergeCell ref="BA169:BF169"/>
    <mergeCell ref="D176:BG176"/>
    <mergeCell ref="D177:U178"/>
    <mergeCell ref="V177:BG177"/>
    <mergeCell ref="V178:AG178"/>
    <mergeCell ref="AH178:AP178"/>
    <mergeCell ref="AQ178:AZ178"/>
    <mergeCell ref="BA178:BF178"/>
    <mergeCell ref="E172:U172"/>
    <mergeCell ref="V172:AG172"/>
    <mergeCell ref="AH172:AP172"/>
    <mergeCell ref="AQ172:AZ172"/>
    <mergeCell ref="BA172:BF172"/>
    <mergeCell ref="E173:U173"/>
    <mergeCell ref="V173:AG173"/>
    <mergeCell ref="AH173:AP173"/>
    <mergeCell ref="AQ173:AZ173"/>
    <mergeCell ref="BA173:BF173"/>
    <mergeCell ref="D164:D173"/>
    <mergeCell ref="E170:U170"/>
    <mergeCell ref="V170:AG170"/>
    <mergeCell ref="AH170:AP170"/>
    <mergeCell ref="AQ170:AZ170"/>
    <mergeCell ref="BA170:BF170"/>
    <mergeCell ref="E171:U171"/>
    <mergeCell ref="BA180:BF180"/>
    <mergeCell ref="E181:U181"/>
    <mergeCell ref="V181:AG181"/>
    <mergeCell ref="AH181:AP181"/>
    <mergeCell ref="AQ181:AZ181"/>
    <mergeCell ref="BA181:BF181"/>
    <mergeCell ref="D179:D188"/>
    <mergeCell ref="E179:U179"/>
    <mergeCell ref="V179:AG179"/>
    <mergeCell ref="AH179:AP179"/>
    <mergeCell ref="AQ179:AZ179"/>
    <mergeCell ref="BA179:BF179"/>
    <mergeCell ref="E180:U180"/>
    <mergeCell ref="V180:AG180"/>
    <mergeCell ref="AH180:AP180"/>
    <mergeCell ref="AQ180:AZ180"/>
    <mergeCell ref="E182:U182"/>
    <mergeCell ref="V182:AG182"/>
    <mergeCell ref="AH182:AP182"/>
    <mergeCell ref="AQ182:AZ182"/>
    <mergeCell ref="BA182:BF182"/>
    <mergeCell ref="E183:U183"/>
    <mergeCell ref="V183:AG183"/>
    <mergeCell ref="AH183:AP183"/>
    <mergeCell ref="AQ183:AZ183"/>
    <mergeCell ref="BA183:BF183"/>
    <mergeCell ref="BA186:BF186"/>
    <mergeCell ref="E187:U187"/>
    <mergeCell ref="V187:AG187"/>
    <mergeCell ref="AH187:AP187"/>
    <mergeCell ref="AQ187:AZ187"/>
    <mergeCell ref="BA187:BF187"/>
    <mergeCell ref="E184:U184"/>
    <mergeCell ref="V184:AG184"/>
    <mergeCell ref="AH184:AP184"/>
    <mergeCell ref="AQ184:AZ184"/>
    <mergeCell ref="BA184:BF184"/>
    <mergeCell ref="E185:U185"/>
    <mergeCell ref="V185:AG185"/>
    <mergeCell ref="AH185:AP185"/>
    <mergeCell ref="AQ185:AZ185"/>
    <mergeCell ref="BA185:BF185"/>
    <mergeCell ref="E186:U186"/>
    <mergeCell ref="V186:AG186"/>
    <mergeCell ref="AH186:AP186"/>
    <mergeCell ref="AQ186:AZ186"/>
    <mergeCell ref="BA190:BF190"/>
    <mergeCell ref="BA191:BF191"/>
    <mergeCell ref="E192:U192"/>
    <mergeCell ref="V192:AG192"/>
    <mergeCell ref="AH192:AP192"/>
    <mergeCell ref="AQ192:AZ192"/>
    <mergeCell ref="BA192:BF192"/>
    <mergeCell ref="E193:U193"/>
    <mergeCell ref="V193:AG193"/>
    <mergeCell ref="AH193:AP193"/>
    <mergeCell ref="AQ193:AZ193"/>
    <mergeCell ref="AQ196:AZ196"/>
    <mergeCell ref="BA196:BF196"/>
    <mergeCell ref="E188:U188"/>
    <mergeCell ref="V188:AG188"/>
    <mergeCell ref="AH188:AP188"/>
    <mergeCell ref="AQ188:AZ188"/>
    <mergeCell ref="BA188:BF188"/>
    <mergeCell ref="E189:U189"/>
    <mergeCell ref="V189:AG189"/>
    <mergeCell ref="AH189:AP189"/>
    <mergeCell ref="AQ189:AZ189"/>
    <mergeCell ref="E191:U191"/>
    <mergeCell ref="V191:AG191"/>
    <mergeCell ref="AH191:AP191"/>
    <mergeCell ref="AQ191:AZ191"/>
    <mergeCell ref="E194:U194"/>
    <mergeCell ref="V194:AG194"/>
    <mergeCell ref="AH194:AP194"/>
    <mergeCell ref="AQ194:AZ194"/>
    <mergeCell ref="BA189:BF189"/>
    <mergeCell ref="E190:U190"/>
    <mergeCell ref="V190:AG190"/>
    <mergeCell ref="AH190:AP190"/>
    <mergeCell ref="AQ190:AZ190"/>
    <mergeCell ref="BA197:BF197"/>
    <mergeCell ref="E198:U198"/>
    <mergeCell ref="V198:AG198"/>
    <mergeCell ref="AH198:AP198"/>
    <mergeCell ref="AQ198:AZ198"/>
    <mergeCell ref="BA198:BF198"/>
    <mergeCell ref="D204:U204"/>
    <mergeCell ref="V204:AM204"/>
    <mergeCell ref="AN204:BG204"/>
    <mergeCell ref="D189:D198"/>
    <mergeCell ref="E197:U197"/>
    <mergeCell ref="V197:AG197"/>
    <mergeCell ref="AH197:AP197"/>
    <mergeCell ref="AQ197:AZ197"/>
    <mergeCell ref="BA193:BF193"/>
    <mergeCell ref="BA194:BF194"/>
    <mergeCell ref="E195:U195"/>
    <mergeCell ref="V195:AG195"/>
    <mergeCell ref="AH195:AP195"/>
    <mergeCell ref="AQ195:AZ195"/>
    <mergeCell ref="BA195:BF195"/>
    <mergeCell ref="E196:U196"/>
    <mergeCell ref="V196:AG196"/>
    <mergeCell ref="AH196:AP196"/>
    <mergeCell ref="V207:AM207"/>
    <mergeCell ref="AN207:BG207"/>
    <mergeCell ref="D205:U205"/>
    <mergeCell ref="V205:AM205"/>
    <mergeCell ref="AN205:BG205"/>
    <mergeCell ref="D199:BB199"/>
    <mergeCell ref="BC199:BG199"/>
    <mergeCell ref="D200:BB200"/>
    <mergeCell ref="D202:BG202"/>
    <mergeCell ref="D203:U203"/>
    <mergeCell ref="V203:AM203"/>
    <mergeCell ref="AN203:BG203"/>
    <mergeCell ref="R80:W80"/>
    <mergeCell ref="D214:BB214"/>
    <mergeCell ref="D212:U212"/>
    <mergeCell ref="V212:AM212"/>
    <mergeCell ref="AN212:BG212"/>
    <mergeCell ref="D213:U213"/>
    <mergeCell ref="V213:AM213"/>
    <mergeCell ref="AN213:BG213"/>
    <mergeCell ref="D210:U210"/>
    <mergeCell ref="V210:AM210"/>
    <mergeCell ref="AN210:BG210"/>
    <mergeCell ref="D211:U211"/>
    <mergeCell ref="V211:AM211"/>
    <mergeCell ref="AN211:BG211"/>
    <mergeCell ref="D208:U208"/>
    <mergeCell ref="V208:AM208"/>
    <mergeCell ref="AN208:BG208"/>
    <mergeCell ref="D209:U209"/>
    <mergeCell ref="V209:AM209"/>
    <mergeCell ref="AN209:BG209"/>
    <mergeCell ref="D206:U206"/>
    <mergeCell ref="V206:AM206"/>
    <mergeCell ref="AN206:BG206"/>
    <mergeCell ref="D207:U207"/>
  </mergeCells>
  <conditionalFormatting sqref="X86:Y86">
    <cfRule type="expression" dxfId="393" priority="415">
      <formula>AND($D86&lt;&gt;"",$X86="")</formula>
    </cfRule>
  </conditionalFormatting>
  <conditionalFormatting sqref="Z86:AA86">
    <cfRule type="expression" dxfId="392" priority="414">
      <formula>AND($D86&lt;&gt;"",$Z86="")</formula>
    </cfRule>
  </conditionalFormatting>
  <conditionalFormatting sqref="AB86:AC86">
    <cfRule type="expression" dxfId="391" priority="413">
      <formula>AND($D86&lt;&gt;"",$AB86="")</formula>
    </cfRule>
  </conditionalFormatting>
  <conditionalFormatting sqref="AD86:AE86">
    <cfRule type="expression" dxfId="390" priority="412">
      <formula>AND($D86&lt;&gt;"",$AD86="")</formula>
    </cfRule>
  </conditionalFormatting>
  <conditionalFormatting sqref="AF86:AG86">
    <cfRule type="expression" dxfId="389" priority="411">
      <formula>AND($D86&lt;&gt;"",$AF86="")</formula>
    </cfRule>
  </conditionalFormatting>
  <conditionalFormatting sqref="AH86:AI86">
    <cfRule type="expression" dxfId="388" priority="410">
      <formula>AND($D86&lt;&gt;"",$AH86="")</formula>
    </cfRule>
  </conditionalFormatting>
  <conditionalFormatting sqref="AJ86:AK86">
    <cfRule type="expression" dxfId="387" priority="409">
      <formula>AND($D86&lt;&gt;"",$AJ86="")</formula>
    </cfRule>
  </conditionalFormatting>
  <conditionalFormatting sqref="AD124:AE133">
    <cfRule type="expression" dxfId="386" priority="366">
      <formula>$AK$12=1</formula>
    </cfRule>
  </conditionalFormatting>
  <conditionalFormatting sqref="AB124:AC125">
    <cfRule type="expression" dxfId="385" priority="391">
      <formula>$AB$66=x</formula>
    </cfRule>
    <cfRule type="expression" dxfId="384" priority="396">
      <formula>$AK$12=1</formula>
    </cfRule>
  </conditionalFormatting>
  <conditionalFormatting sqref="AB126:AC127">
    <cfRule type="expression" dxfId="383" priority="386">
      <formula>$AB$68=x</formula>
    </cfRule>
    <cfRule type="expression" dxfId="382" priority="395">
      <formula>$AK$12=1</formula>
    </cfRule>
  </conditionalFormatting>
  <conditionalFormatting sqref="AB128:AC129">
    <cfRule type="expression" dxfId="381" priority="381">
      <formula>$AB$70=x</formula>
    </cfRule>
    <cfRule type="expression" dxfId="380" priority="394">
      <formula>$AK$12=1</formula>
    </cfRule>
  </conditionalFormatting>
  <conditionalFormatting sqref="AB130:AC131">
    <cfRule type="expression" dxfId="379" priority="376">
      <formula>$AB$72=x</formula>
    </cfRule>
    <cfRule type="expression" dxfId="378" priority="393">
      <formula>$AK$12=1</formula>
    </cfRule>
  </conditionalFormatting>
  <conditionalFormatting sqref="AB132:AC133">
    <cfRule type="expression" dxfId="377" priority="371">
      <formula>$AB$74=x</formula>
    </cfRule>
    <cfRule type="expression" dxfId="376" priority="392">
      <formula>$AK$12=1</formula>
    </cfRule>
  </conditionalFormatting>
  <conditionalFormatting sqref="AJ124:AK125">
    <cfRule type="expression" dxfId="375" priority="387">
      <formula>$AJ$66=x</formula>
    </cfRule>
  </conditionalFormatting>
  <conditionalFormatting sqref="AJ126:AK127">
    <cfRule type="expression" dxfId="374" priority="382">
      <formula>$AJ$68=x</formula>
    </cfRule>
  </conditionalFormatting>
  <conditionalFormatting sqref="AJ128:AK129">
    <cfRule type="expression" dxfId="373" priority="377">
      <formula>$AJ$70=x</formula>
    </cfRule>
  </conditionalFormatting>
  <conditionalFormatting sqref="AJ130:AK131">
    <cfRule type="expression" dxfId="372" priority="372">
      <formula>$AJ$72=x</formula>
    </cfRule>
  </conditionalFormatting>
  <conditionalFormatting sqref="AJ132:AK133">
    <cfRule type="expression" dxfId="371" priority="367">
      <formula>$AJ$74=x</formula>
    </cfRule>
  </conditionalFormatting>
  <conditionalFormatting sqref="AD124:AE125">
    <cfRule type="expression" dxfId="370" priority="390">
      <formula>$AD$66=x</formula>
    </cfRule>
  </conditionalFormatting>
  <conditionalFormatting sqref="AF124:AG125">
    <cfRule type="expression" dxfId="369" priority="389">
      <formula>$AF$66=x</formula>
    </cfRule>
  </conditionalFormatting>
  <conditionalFormatting sqref="AH124:AI125">
    <cfRule type="expression" dxfId="368" priority="388">
      <formula>$AH$66=x</formula>
    </cfRule>
  </conditionalFormatting>
  <conditionalFormatting sqref="AD126:AE127">
    <cfRule type="expression" dxfId="367" priority="385">
      <formula>$AD$68=x</formula>
    </cfRule>
  </conditionalFormatting>
  <conditionalFormatting sqref="AF126:AG127">
    <cfRule type="expression" dxfId="366" priority="384">
      <formula>$AF$68=x</formula>
    </cfRule>
  </conditionalFormatting>
  <conditionalFormatting sqref="AH126:AI127">
    <cfRule type="expression" dxfId="365" priority="383">
      <formula>$AH$68=x</formula>
    </cfRule>
  </conditionalFormatting>
  <conditionalFormatting sqref="AD128:AE129">
    <cfRule type="expression" dxfId="364" priority="380">
      <formula>$AD$70=x</formula>
    </cfRule>
  </conditionalFormatting>
  <conditionalFormatting sqref="AF128:AG129">
    <cfRule type="expression" dxfId="363" priority="379">
      <formula>$AF$70=x</formula>
    </cfRule>
  </conditionalFormatting>
  <conditionalFormatting sqref="AH128:AI129">
    <cfRule type="expression" dxfId="362" priority="378">
      <formula>$AH$70=x</formula>
    </cfRule>
  </conditionalFormatting>
  <conditionalFormatting sqref="AD130:AE131">
    <cfRule type="expression" dxfId="361" priority="375">
      <formula>$AD$72=x</formula>
    </cfRule>
  </conditionalFormatting>
  <conditionalFormatting sqref="AF130:AG131">
    <cfRule type="expression" dxfId="360" priority="374">
      <formula>$AF$72=x</formula>
    </cfRule>
  </conditionalFormatting>
  <conditionalFormatting sqref="AH130:AI131">
    <cfRule type="expression" dxfId="359" priority="373">
      <formula>$AH$72=x</formula>
    </cfRule>
  </conditionalFormatting>
  <conditionalFormatting sqref="AD132:AE133">
    <cfRule type="expression" dxfId="358" priority="370">
      <formula>$AD$74=x</formula>
    </cfRule>
  </conditionalFormatting>
  <conditionalFormatting sqref="AF132:AG133">
    <cfRule type="expression" dxfId="357" priority="369">
      <formula>$AF$74=x</formula>
    </cfRule>
  </conditionalFormatting>
  <conditionalFormatting sqref="AH132:AI133">
    <cfRule type="expression" dxfId="356" priority="368">
      <formula>$AH$74=x</formula>
    </cfRule>
  </conditionalFormatting>
  <conditionalFormatting sqref="X89:Y89">
    <cfRule type="expression" dxfId="355" priority="356">
      <formula>AND($D89&lt;&gt;"",$X89="")</formula>
    </cfRule>
  </conditionalFormatting>
  <conditionalFormatting sqref="Z89:AA89">
    <cfRule type="expression" dxfId="354" priority="355">
      <formula>AND($D89&lt;&gt;"",$Z89="")</formula>
    </cfRule>
  </conditionalFormatting>
  <conditionalFormatting sqref="AB89:AC89">
    <cfRule type="expression" dxfId="353" priority="354">
      <formula>AND($D89&lt;&gt;"",$AB89="")</formula>
    </cfRule>
  </conditionalFormatting>
  <conditionalFormatting sqref="AD89:AE89">
    <cfRule type="expression" dxfId="352" priority="353">
      <formula>AND($D89&lt;&gt;"",$AD89="")</formula>
    </cfRule>
  </conditionalFormatting>
  <conditionalFormatting sqref="AF89:AG89">
    <cfRule type="expression" dxfId="351" priority="352">
      <formula>AND($D89&lt;&gt;"",$AF89="")</formula>
    </cfRule>
  </conditionalFormatting>
  <conditionalFormatting sqref="AH89:AI89">
    <cfRule type="expression" dxfId="350" priority="351">
      <formula>AND($D89&lt;&gt;"",$AH89="")</formula>
    </cfRule>
  </conditionalFormatting>
  <conditionalFormatting sqref="AJ89:AK89">
    <cfRule type="expression" dxfId="349" priority="350">
      <formula>AND($D89&lt;&gt;"",$AJ89="")</formula>
    </cfRule>
  </conditionalFormatting>
  <conditionalFormatting sqref="X90:Y90">
    <cfRule type="expression" dxfId="348" priority="349">
      <formula>AND($D90&lt;&gt;"",$X90="")</formula>
    </cfRule>
  </conditionalFormatting>
  <conditionalFormatting sqref="Z90:AA90">
    <cfRule type="expression" dxfId="347" priority="348">
      <formula>AND($D90&lt;&gt;"",$Z90="")</formula>
    </cfRule>
  </conditionalFormatting>
  <conditionalFormatting sqref="AB90:AC90">
    <cfRule type="expression" dxfId="346" priority="347">
      <formula>AND($D90&lt;&gt;"",$AB90="")</formula>
    </cfRule>
  </conditionalFormatting>
  <conditionalFormatting sqref="AD90:AE90">
    <cfRule type="expression" dxfId="345" priority="346">
      <formula>AND($D90&lt;&gt;"",$AD90="")</formula>
    </cfRule>
  </conditionalFormatting>
  <conditionalFormatting sqref="AF90:AG90">
    <cfRule type="expression" dxfId="344" priority="345">
      <formula>AND($D90&lt;&gt;"",$AF90="")</formula>
    </cfRule>
  </conditionalFormatting>
  <conditionalFormatting sqref="AH90:AI90">
    <cfRule type="expression" dxfId="343" priority="344">
      <formula>AND($D90&lt;&gt;"",$AH90="")</formula>
    </cfRule>
  </conditionalFormatting>
  <conditionalFormatting sqref="AJ90:AK90">
    <cfRule type="expression" dxfId="342" priority="343">
      <formula>AND($D90&lt;&gt;"",$AJ90="")</formula>
    </cfRule>
  </conditionalFormatting>
  <conditionalFormatting sqref="X91:Y91">
    <cfRule type="expression" dxfId="341" priority="342">
      <formula>AND($D91&lt;&gt;"",$X91="")</formula>
    </cfRule>
  </conditionalFormatting>
  <conditionalFormatting sqref="Z91:AA91">
    <cfRule type="expression" dxfId="340" priority="341">
      <formula>AND($D91&lt;&gt;"",$Z91="")</formula>
    </cfRule>
  </conditionalFormatting>
  <conditionalFormatting sqref="AB91:AC91">
    <cfRule type="expression" dxfId="339" priority="340">
      <formula>AND($D91&lt;&gt;"",$AB91="")</formula>
    </cfRule>
  </conditionalFormatting>
  <conditionalFormatting sqref="AD91:AE91">
    <cfRule type="expression" dxfId="338" priority="339">
      <formula>AND($D91&lt;&gt;"",$AD91="")</formula>
    </cfRule>
  </conditionalFormatting>
  <conditionalFormatting sqref="AF91:AG91">
    <cfRule type="expression" dxfId="337" priority="338">
      <formula>AND($D91&lt;&gt;"",$AF91="")</formula>
    </cfRule>
  </conditionalFormatting>
  <conditionalFormatting sqref="AH91:AI91">
    <cfRule type="expression" dxfId="336" priority="337">
      <formula>AND($D91&lt;&gt;"",$AH91="")</formula>
    </cfRule>
  </conditionalFormatting>
  <conditionalFormatting sqref="AJ91:AK91">
    <cfRule type="expression" dxfId="335" priority="336">
      <formula>AND($D91&lt;&gt;"",$AJ91="")</formula>
    </cfRule>
  </conditionalFormatting>
  <conditionalFormatting sqref="X92:Y92">
    <cfRule type="expression" dxfId="334" priority="335">
      <formula>AND($D92&lt;&gt;"",$X92="")</formula>
    </cfRule>
  </conditionalFormatting>
  <conditionalFormatting sqref="Z92:AA92">
    <cfRule type="expression" dxfId="333" priority="334">
      <formula>AND($D92&lt;&gt;"",$Z92="")</formula>
    </cfRule>
  </conditionalFormatting>
  <conditionalFormatting sqref="AB92:AC92">
    <cfRule type="expression" dxfId="332" priority="333">
      <formula>AND($D92&lt;&gt;"",$AB92="")</formula>
    </cfRule>
  </conditionalFormatting>
  <conditionalFormatting sqref="AD92:AE92">
    <cfRule type="expression" dxfId="331" priority="332">
      <formula>AND($D92&lt;&gt;"",$AD92="")</formula>
    </cfRule>
  </conditionalFormatting>
  <conditionalFormatting sqref="AF92:AG92">
    <cfRule type="expression" dxfId="330" priority="331">
      <formula>AND($D92&lt;&gt;"",$AF92="")</formula>
    </cfRule>
  </conditionalFormatting>
  <conditionalFormatting sqref="AH92:AI92">
    <cfRule type="expression" dxfId="329" priority="330">
      <formula>AND($D92&lt;&gt;"",$AH92="")</formula>
    </cfRule>
  </conditionalFormatting>
  <conditionalFormatting sqref="AJ92:AK92">
    <cfRule type="expression" dxfId="328" priority="329">
      <formula>AND($D92&lt;&gt;"",$AJ92="")</formula>
    </cfRule>
  </conditionalFormatting>
  <conditionalFormatting sqref="X93:Y93">
    <cfRule type="expression" dxfId="327" priority="328">
      <formula>AND($D93&lt;&gt;"",$X93="")</formula>
    </cfRule>
  </conditionalFormatting>
  <conditionalFormatting sqref="Z93:AA93">
    <cfRule type="expression" dxfId="326" priority="327">
      <formula>AND($D93&lt;&gt;"",$Z93="")</formula>
    </cfRule>
  </conditionalFormatting>
  <conditionalFormatting sqref="AB93:AC93">
    <cfRule type="expression" dxfId="325" priority="326">
      <formula>AND($D93&lt;&gt;"",$AB93="")</formula>
    </cfRule>
  </conditionalFormatting>
  <conditionalFormatting sqref="AD93:AE93">
    <cfRule type="expression" dxfId="324" priority="325">
      <formula>AND($D93&lt;&gt;"",$AD93="")</formula>
    </cfRule>
  </conditionalFormatting>
  <conditionalFormatting sqref="AF93:AG93">
    <cfRule type="expression" dxfId="323" priority="324">
      <formula>AND($D93&lt;&gt;"",$AF93="")</formula>
    </cfRule>
  </conditionalFormatting>
  <conditionalFormatting sqref="AH93:AI93">
    <cfRule type="expression" dxfId="322" priority="323">
      <formula>AND($D93&lt;&gt;"",$AH93="")</formula>
    </cfRule>
  </conditionalFormatting>
  <conditionalFormatting sqref="AJ93:AK93">
    <cfRule type="expression" dxfId="321" priority="322">
      <formula>AND($D93&lt;&gt;"",$AJ93="")</formula>
    </cfRule>
  </conditionalFormatting>
  <conditionalFormatting sqref="X94:Y94">
    <cfRule type="expression" dxfId="320" priority="321">
      <formula>AND($D94&lt;&gt;"",$X94="")</formula>
    </cfRule>
  </conditionalFormatting>
  <conditionalFormatting sqref="Z94:AA94">
    <cfRule type="expression" dxfId="319" priority="320">
      <formula>AND($D94&lt;&gt;"",$Z94="")</formula>
    </cfRule>
  </conditionalFormatting>
  <conditionalFormatting sqref="AB94:AC94">
    <cfRule type="expression" dxfId="318" priority="319">
      <formula>AND($D94&lt;&gt;"",$AB94="")</formula>
    </cfRule>
  </conditionalFormatting>
  <conditionalFormatting sqref="AD94:AE94">
    <cfRule type="expression" dxfId="317" priority="318">
      <formula>AND($D94&lt;&gt;"",$AD94="")</formula>
    </cfRule>
  </conditionalFormatting>
  <conditionalFormatting sqref="AF94:AG94">
    <cfRule type="expression" dxfId="316" priority="317">
      <formula>AND($D94&lt;&gt;"",$AF94="")</formula>
    </cfRule>
  </conditionalFormatting>
  <conditionalFormatting sqref="AH94:AI94">
    <cfRule type="expression" dxfId="315" priority="316">
      <formula>AND($D94&lt;&gt;"",$AH94="")</formula>
    </cfRule>
  </conditionalFormatting>
  <conditionalFormatting sqref="AJ94:AK94">
    <cfRule type="expression" dxfId="314" priority="315">
      <formula>AND($D94&lt;&gt;"",$AJ94="")</formula>
    </cfRule>
  </conditionalFormatting>
  <conditionalFormatting sqref="X95:Y95">
    <cfRule type="expression" dxfId="313" priority="314">
      <formula>AND($D95&lt;&gt;"",$X95="")</formula>
    </cfRule>
  </conditionalFormatting>
  <conditionalFormatting sqref="Z95:AA95">
    <cfRule type="expression" dxfId="312" priority="313">
      <formula>AND($D95&lt;&gt;"",$Z95="")</formula>
    </cfRule>
  </conditionalFormatting>
  <conditionalFormatting sqref="AB95:AC95">
    <cfRule type="expression" dxfId="311" priority="312">
      <formula>AND($D95&lt;&gt;"",$AB95="")</formula>
    </cfRule>
  </conditionalFormatting>
  <conditionalFormatting sqref="AD95:AE95">
    <cfRule type="expression" dxfId="310" priority="311">
      <formula>AND($D95&lt;&gt;"",$AD95="")</formula>
    </cfRule>
  </conditionalFormatting>
  <conditionalFormatting sqref="AF95:AG95">
    <cfRule type="expression" dxfId="309" priority="310">
      <formula>AND($D95&lt;&gt;"",$AF95="")</formula>
    </cfRule>
  </conditionalFormatting>
  <conditionalFormatting sqref="AH95:AI95">
    <cfRule type="expression" dxfId="308" priority="309">
      <formula>AND($D95&lt;&gt;"",$AH95="")</formula>
    </cfRule>
  </conditionalFormatting>
  <conditionalFormatting sqref="AJ95:AK95">
    <cfRule type="expression" dxfId="307" priority="308">
      <formula>AND($D95&lt;&gt;"",$AJ95="")</formula>
    </cfRule>
  </conditionalFormatting>
  <conditionalFormatting sqref="X104:Y104">
    <cfRule type="expression" dxfId="306" priority="267">
      <formula>AND($D104&lt;&gt;"",$X104="")</formula>
    </cfRule>
  </conditionalFormatting>
  <conditionalFormatting sqref="Z104:AA104">
    <cfRule type="expression" dxfId="305" priority="266">
      <formula>AND($D104&lt;&gt;"",$Z104="")</formula>
    </cfRule>
  </conditionalFormatting>
  <conditionalFormatting sqref="AB104:AC104">
    <cfRule type="expression" dxfId="304" priority="265">
      <formula>AND($D104&lt;&gt;"",$AB104="")</formula>
    </cfRule>
  </conditionalFormatting>
  <conditionalFormatting sqref="AD104:AE104">
    <cfRule type="expression" dxfId="303" priority="264">
      <formula>AND($D104&lt;&gt;"",$AD104="")</formula>
    </cfRule>
  </conditionalFormatting>
  <conditionalFormatting sqref="AF104:AG104">
    <cfRule type="expression" dxfId="302" priority="263">
      <formula>AND($D104&lt;&gt;"",$AF104="")</formula>
    </cfRule>
  </conditionalFormatting>
  <conditionalFormatting sqref="AH104:AI104">
    <cfRule type="expression" dxfId="301" priority="262">
      <formula>AND($D104&lt;&gt;"",$AH104="")</formula>
    </cfRule>
  </conditionalFormatting>
  <conditionalFormatting sqref="AJ104:AK104">
    <cfRule type="expression" dxfId="300" priority="261">
      <formula>AND($D104&lt;&gt;"",$AJ104="")</formula>
    </cfRule>
  </conditionalFormatting>
  <conditionalFormatting sqref="X103:Y103">
    <cfRule type="expression" dxfId="299" priority="274">
      <formula>AND($D103&lt;&gt;"",$X103="")</formula>
    </cfRule>
  </conditionalFormatting>
  <conditionalFormatting sqref="Z103:AA103">
    <cfRule type="expression" dxfId="298" priority="273">
      <formula>AND($D103&lt;&gt;"",$Z103="")</formula>
    </cfRule>
  </conditionalFormatting>
  <conditionalFormatting sqref="AB103:AC103">
    <cfRule type="expression" dxfId="297" priority="272">
      <formula>AND($D103&lt;&gt;"",$AB103="")</formula>
    </cfRule>
  </conditionalFormatting>
  <conditionalFormatting sqref="AD103:AE103">
    <cfRule type="expression" dxfId="296" priority="271">
      <formula>AND($D103&lt;&gt;"",$AD103="")</formula>
    </cfRule>
  </conditionalFormatting>
  <conditionalFormatting sqref="AF103:AG103">
    <cfRule type="expression" dxfId="295" priority="270">
      <formula>AND($D103&lt;&gt;"",$AF103="")</formula>
    </cfRule>
  </conditionalFormatting>
  <conditionalFormatting sqref="AH103:AI103">
    <cfRule type="expression" dxfId="294" priority="269">
      <formula>AND($D103&lt;&gt;"",$AH103="")</formula>
    </cfRule>
  </conditionalFormatting>
  <conditionalFormatting sqref="AJ103:AK103">
    <cfRule type="expression" dxfId="293" priority="268">
      <formula>AND($D103&lt;&gt;"",$AJ103="")</formula>
    </cfRule>
  </conditionalFormatting>
  <conditionalFormatting sqref="X105:Y105">
    <cfRule type="expression" dxfId="292" priority="260">
      <formula>AND($D105&lt;&gt;"",$X105="")</formula>
    </cfRule>
  </conditionalFormatting>
  <conditionalFormatting sqref="Z105:AA105">
    <cfRule type="expression" dxfId="291" priority="259">
      <formula>AND($D105&lt;&gt;"",$Z105="")</formula>
    </cfRule>
  </conditionalFormatting>
  <conditionalFormatting sqref="AB105:AC105">
    <cfRule type="expression" dxfId="290" priority="258">
      <formula>AND($D105&lt;&gt;"",$AB105="")</formula>
    </cfRule>
  </conditionalFormatting>
  <conditionalFormatting sqref="AD105:AE105">
    <cfRule type="expression" dxfId="289" priority="257">
      <formula>AND($D105&lt;&gt;"",$AD105="")</formula>
    </cfRule>
  </conditionalFormatting>
  <conditionalFormatting sqref="AF105:AG105">
    <cfRule type="expression" dxfId="288" priority="256">
      <formula>AND($D105&lt;&gt;"",$AF105="")</formula>
    </cfRule>
  </conditionalFormatting>
  <conditionalFormatting sqref="AH105:AI105">
    <cfRule type="expression" dxfId="287" priority="255">
      <formula>AND($D105&lt;&gt;"",$AH105="")</formula>
    </cfRule>
  </conditionalFormatting>
  <conditionalFormatting sqref="AJ105:AK105">
    <cfRule type="expression" dxfId="286" priority="254">
      <formula>AND($D105&lt;&gt;"",$AJ105="")</formula>
    </cfRule>
  </conditionalFormatting>
  <conditionalFormatting sqref="X106:Y106">
    <cfRule type="expression" dxfId="285" priority="253">
      <formula>AND($D106&lt;&gt;"",$X106="")</formula>
    </cfRule>
  </conditionalFormatting>
  <conditionalFormatting sqref="Z106:AA106">
    <cfRule type="expression" dxfId="284" priority="252">
      <formula>AND($D106&lt;&gt;"",$Z106="")</formula>
    </cfRule>
  </conditionalFormatting>
  <conditionalFormatting sqref="AB106:AC106">
    <cfRule type="expression" dxfId="283" priority="251">
      <formula>AND($D106&lt;&gt;"",$AB106="")</formula>
    </cfRule>
  </conditionalFormatting>
  <conditionalFormatting sqref="AD106:AE106">
    <cfRule type="expression" dxfId="282" priority="250">
      <formula>AND($D106&lt;&gt;"",$AD106="")</formula>
    </cfRule>
  </conditionalFormatting>
  <conditionalFormatting sqref="AF106:AG106">
    <cfRule type="expression" dxfId="281" priority="249">
      <formula>AND($D106&lt;&gt;"",$AF106="")</formula>
    </cfRule>
  </conditionalFormatting>
  <conditionalFormatting sqref="AH106:AI106">
    <cfRule type="expression" dxfId="280" priority="248">
      <formula>AND($D106&lt;&gt;"",$AH106="")</formula>
    </cfRule>
  </conditionalFormatting>
  <conditionalFormatting sqref="AJ106:AK106">
    <cfRule type="expression" dxfId="279" priority="247">
      <formula>AND($D106&lt;&gt;"",$AJ106="")</formula>
    </cfRule>
  </conditionalFormatting>
  <conditionalFormatting sqref="X107:Y107">
    <cfRule type="expression" dxfId="278" priority="246">
      <formula>AND($D107&lt;&gt;"",$X107="")</formula>
    </cfRule>
  </conditionalFormatting>
  <conditionalFormatting sqref="Z107:AA107">
    <cfRule type="expression" dxfId="277" priority="245">
      <formula>AND($D107&lt;&gt;"",$Z107="")</formula>
    </cfRule>
  </conditionalFormatting>
  <conditionalFormatting sqref="AB107:AC107">
    <cfRule type="expression" dxfId="276" priority="244">
      <formula>AND($D107&lt;&gt;"",$AB107="")</formula>
    </cfRule>
  </conditionalFormatting>
  <conditionalFormatting sqref="AD107:AE107">
    <cfRule type="expression" dxfId="275" priority="243">
      <formula>AND($D107&lt;&gt;"",$AD107="")</formula>
    </cfRule>
  </conditionalFormatting>
  <conditionalFormatting sqref="AF107:AG107">
    <cfRule type="expression" dxfId="274" priority="242">
      <formula>AND($D107&lt;&gt;"",$AF107="")</formula>
    </cfRule>
  </conditionalFormatting>
  <conditionalFormatting sqref="AH107:AI107">
    <cfRule type="expression" dxfId="273" priority="241">
      <formula>AND($D107&lt;&gt;"",$AH107="")</formula>
    </cfRule>
  </conditionalFormatting>
  <conditionalFormatting sqref="AJ107:AK107">
    <cfRule type="expression" dxfId="272" priority="240">
      <formula>AND($D107&lt;&gt;"",$AJ107="")</formula>
    </cfRule>
  </conditionalFormatting>
  <conditionalFormatting sqref="X108:Y108">
    <cfRule type="expression" dxfId="271" priority="239">
      <formula>AND($D108&lt;&gt;"",$X108="")</formula>
    </cfRule>
  </conditionalFormatting>
  <conditionalFormatting sqref="Z108:AA108">
    <cfRule type="expression" dxfId="270" priority="238">
      <formula>AND($D108&lt;&gt;"",$Z108="")</formula>
    </cfRule>
  </conditionalFormatting>
  <conditionalFormatting sqref="AB108:AC108">
    <cfRule type="expression" dxfId="269" priority="237">
      <formula>AND($D108&lt;&gt;"",$AB108="")</formula>
    </cfRule>
  </conditionalFormatting>
  <conditionalFormatting sqref="AD108:AE108">
    <cfRule type="expression" dxfId="268" priority="236">
      <formula>AND($D108&lt;&gt;"",$AD108="")</formula>
    </cfRule>
  </conditionalFormatting>
  <conditionalFormatting sqref="AF108:AG108">
    <cfRule type="expression" dxfId="267" priority="235">
      <formula>AND($D108&lt;&gt;"",$AF108="")</formula>
    </cfRule>
  </conditionalFormatting>
  <conditionalFormatting sqref="AH108:AI108">
    <cfRule type="expression" dxfId="266" priority="234">
      <formula>AND($D108&lt;&gt;"",$AH108="")</formula>
    </cfRule>
  </conditionalFormatting>
  <conditionalFormatting sqref="AJ108:AK108">
    <cfRule type="expression" dxfId="265" priority="233">
      <formula>AND($D108&lt;&gt;"",$AJ108="")</formula>
    </cfRule>
  </conditionalFormatting>
  <conditionalFormatting sqref="X109:Y109">
    <cfRule type="expression" dxfId="264" priority="232">
      <formula>AND($D109&lt;&gt;"",$X109="")</formula>
    </cfRule>
  </conditionalFormatting>
  <conditionalFormatting sqref="Z109:AA109">
    <cfRule type="expression" dxfId="263" priority="231">
      <formula>AND($D109&lt;&gt;"",$Z109="")</formula>
    </cfRule>
  </conditionalFormatting>
  <conditionalFormatting sqref="AB109:AC109">
    <cfRule type="expression" dxfId="262" priority="230">
      <formula>AND($D109&lt;&gt;"",$AB109="")</formula>
    </cfRule>
  </conditionalFormatting>
  <conditionalFormatting sqref="AD109:AE109">
    <cfRule type="expression" dxfId="261" priority="229">
      <formula>AND($D109&lt;&gt;"",$AD109="")</formula>
    </cfRule>
  </conditionalFormatting>
  <conditionalFormatting sqref="AF109:AG109">
    <cfRule type="expression" dxfId="260" priority="228">
      <formula>AND($D109&lt;&gt;"",$AF109="")</formula>
    </cfRule>
  </conditionalFormatting>
  <conditionalFormatting sqref="AH109:AI109">
    <cfRule type="expression" dxfId="259" priority="227">
      <formula>AND($D109&lt;&gt;"",$AH109="")</formula>
    </cfRule>
  </conditionalFormatting>
  <conditionalFormatting sqref="AJ109:AK109">
    <cfRule type="expression" dxfId="258" priority="226">
      <formula>AND($D109&lt;&gt;"",$AJ109="")</formula>
    </cfRule>
  </conditionalFormatting>
  <conditionalFormatting sqref="X110:Y110">
    <cfRule type="expression" dxfId="257" priority="225">
      <formula>AND($D110&lt;&gt;"",$X110="")</formula>
    </cfRule>
  </conditionalFormatting>
  <conditionalFormatting sqref="Z110:AA110">
    <cfRule type="expression" dxfId="256" priority="224">
      <formula>AND($D110&lt;&gt;"",$Z110="")</formula>
    </cfRule>
  </conditionalFormatting>
  <conditionalFormatting sqref="AB110:AC110">
    <cfRule type="expression" dxfId="255" priority="223">
      <formula>AND($D110&lt;&gt;"",$AB110="")</formula>
    </cfRule>
  </conditionalFormatting>
  <conditionalFormatting sqref="AD110:AE110">
    <cfRule type="expression" dxfId="254" priority="222">
      <formula>AND($D110&lt;&gt;"",$AD110="")</formula>
    </cfRule>
  </conditionalFormatting>
  <conditionalFormatting sqref="AF110:AG110">
    <cfRule type="expression" dxfId="253" priority="221">
      <formula>AND($D110&lt;&gt;"",$AF110="")</formula>
    </cfRule>
  </conditionalFormatting>
  <conditionalFormatting sqref="AH110:AI110">
    <cfRule type="expression" dxfId="252" priority="220">
      <formula>AND($D110&lt;&gt;"",$AH110="")</formula>
    </cfRule>
  </conditionalFormatting>
  <conditionalFormatting sqref="AJ110:AK110">
    <cfRule type="expression" dxfId="251" priority="219">
      <formula>AND($D110&lt;&gt;"",$AJ110="")</formula>
    </cfRule>
  </conditionalFormatting>
  <conditionalFormatting sqref="S143:W145">
    <cfRule type="expression" dxfId="250" priority="70">
      <formula>$AM$144=x</formula>
    </cfRule>
  </conditionalFormatting>
  <conditionalFormatting sqref="AL143:AR145">
    <cfRule type="expression" dxfId="249" priority="69">
      <formula>$T$144=x</formula>
    </cfRule>
  </conditionalFormatting>
  <conditionalFormatting sqref="R122:W126 R129:W133">
    <cfRule type="expression" dxfId="248" priority="420">
      <formula>$BL$230=1</formula>
    </cfRule>
  </conditionalFormatting>
  <conditionalFormatting sqref="X102:Y102">
    <cfRule type="expression" dxfId="247" priority="59">
      <formula>AND($D102&lt;&gt;"",$X102="")</formula>
    </cfRule>
  </conditionalFormatting>
  <conditionalFormatting sqref="Z102:AA102">
    <cfRule type="expression" dxfId="246" priority="58">
      <formula>AND($D102&lt;&gt;"",$Z102="")</formula>
    </cfRule>
  </conditionalFormatting>
  <conditionalFormatting sqref="AB102:AC102">
    <cfRule type="expression" dxfId="245" priority="57">
      <formula>AND($D102&lt;&gt;"",$AB102="")</formula>
    </cfRule>
  </conditionalFormatting>
  <conditionalFormatting sqref="AD102:AE102">
    <cfRule type="expression" dxfId="244" priority="56">
      <formula>AND($D102&lt;&gt;"",$AD102="")</formula>
    </cfRule>
  </conditionalFormatting>
  <conditionalFormatting sqref="AF102:AG102">
    <cfRule type="expression" dxfId="243" priority="55">
      <formula>AND($D102&lt;&gt;"",$AF102="")</formula>
    </cfRule>
  </conditionalFormatting>
  <conditionalFormatting sqref="AH102:AI102">
    <cfRule type="expression" dxfId="242" priority="54">
      <formula>AND($D102&lt;&gt;"",$AH102="")</formula>
    </cfRule>
  </conditionalFormatting>
  <conditionalFormatting sqref="AJ102:AK102">
    <cfRule type="expression" dxfId="241" priority="53">
      <formula>AND($D102&lt;&gt;"",$AJ102="")</formula>
    </cfRule>
  </conditionalFormatting>
  <conditionalFormatting sqref="X101:Y101">
    <cfRule type="expression" dxfId="240" priority="66">
      <formula>AND($D101&lt;&gt;"",$X101="")</formula>
    </cfRule>
  </conditionalFormatting>
  <conditionalFormatting sqref="Z101:AA101">
    <cfRule type="expression" dxfId="239" priority="65">
      <formula>AND($D101&lt;&gt;"",$Z101="")</formula>
    </cfRule>
  </conditionalFormatting>
  <conditionalFormatting sqref="AB101:AC101">
    <cfRule type="expression" dxfId="238" priority="64">
      <formula>AND($D101&lt;&gt;"",$AB101="")</formula>
    </cfRule>
  </conditionalFormatting>
  <conditionalFormatting sqref="AD101:AE101">
    <cfRule type="expression" dxfId="237" priority="63">
      <formula>AND($D101&lt;&gt;"",$AD101="")</formula>
    </cfRule>
  </conditionalFormatting>
  <conditionalFormatting sqref="AF101:AG101">
    <cfRule type="expression" dxfId="236" priority="62">
      <formula>AND($D101&lt;&gt;"",$AF101="")</formula>
    </cfRule>
  </conditionalFormatting>
  <conditionalFormatting sqref="AH101:AI101">
    <cfRule type="expression" dxfId="235" priority="61">
      <formula>AND($D101&lt;&gt;"",$AH101="")</formula>
    </cfRule>
  </conditionalFormatting>
  <conditionalFormatting sqref="AJ101:AK101">
    <cfRule type="expression" dxfId="234" priority="60">
      <formula>AND($D101&lt;&gt;"",$AJ101="")</formula>
    </cfRule>
  </conditionalFormatting>
  <conditionalFormatting sqref="D176:BG179 D189:BG198 E180:BG188">
    <cfRule type="expression" dxfId="233" priority="52">
      <formula>$AM$144=x</formula>
    </cfRule>
  </conditionalFormatting>
  <conditionalFormatting sqref="X87:Y87">
    <cfRule type="expression" dxfId="232" priority="46">
      <formula>AND($D87&lt;&gt;"",$X87="")</formula>
    </cfRule>
  </conditionalFormatting>
  <conditionalFormatting sqref="Z87:AA87">
    <cfRule type="expression" dxfId="231" priority="45">
      <formula>AND($D87&lt;&gt;"",$Z87="")</formula>
    </cfRule>
  </conditionalFormatting>
  <conditionalFormatting sqref="AB87:AC87">
    <cfRule type="expression" dxfId="230" priority="44">
      <formula>AND($D87&lt;&gt;"",$AB87="")</formula>
    </cfRule>
  </conditionalFormatting>
  <conditionalFormatting sqref="AD87:AE87">
    <cfRule type="expression" dxfId="229" priority="43">
      <formula>AND($D87&lt;&gt;"",$AD87="")</formula>
    </cfRule>
  </conditionalFormatting>
  <conditionalFormatting sqref="AF87:AG87">
    <cfRule type="expression" dxfId="228" priority="42">
      <formula>AND($D87&lt;&gt;"",$AF87="")</formula>
    </cfRule>
  </conditionalFormatting>
  <conditionalFormatting sqref="AH87:AI87">
    <cfRule type="expression" dxfId="227" priority="41">
      <formula>AND($D87&lt;&gt;"",$AH87="")</formula>
    </cfRule>
  </conditionalFormatting>
  <conditionalFormatting sqref="AJ87:AK87">
    <cfRule type="expression" dxfId="226" priority="40">
      <formula>AND($D87&lt;&gt;"",$AJ87="")</formula>
    </cfRule>
  </conditionalFormatting>
  <conditionalFormatting sqref="X88:Y88">
    <cfRule type="expression" dxfId="225" priority="39">
      <formula>AND($D88&lt;&gt;"",$X88="")</formula>
    </cfRule>
  </conditionalFormatting>
  <conditionalFormatting sqref="Z88:AA88">
    <cfRule type="expression" dxfId="224" priority="38">
      <formula>AND($D88&lt;&gt;"",$Z88="")</formula>
    </cfRule>
  </conditionalFormatting>
  <conditionalFormatting sqref="AB88:AC88">
    <cfRule type="expression" dxfId="223" priority="37">
      <formula>AND($D88&lt;&gt;"",$AB88="")</formula>
    </cfRule>
  </conditionalFormatting>
  <conditionalFormatting sqref="AD88:AE88">
    <cfRule type="expression" dxfId="222" priority="36">
      <formula>AND($D88&lt;&gt;"",$AD88="")</formula>
    </cfRule>
  </conditionalFormatting>
  <conditionalFormatting sqref="AF88:AG88">
    <cfRule type="expression" dxfId="221" priority="35">
      <formula>AND($D88&lt;&gt;"",$AF88="")</formula>
    </cfRule>
  </conditionalFormatting>
  <conditionalFormatting sqref="AH88:AI88">
    <cfRule type="expression" dxfId="220" priority="34">
      <formula>AND($D88&lt;&gt;"",$AH88="")</formula>
    </cfRule>
  </conditionalFormatting>
  <conditionalFormatting sqref="AJ88:AK88">
    <cfRule type="expression" dxfId="219" priority="33">
      <formula>AND($D88&lt;&gt;"",$AJ88="")</formula>
    </cfRule>
  </conditionalFormatting>
  <conditionalFormatting sqref="E65:H65">
    <cfRule type="expression" dxfId="218" priority="19">
      <formula>$I$66&lt;&gt;""</formula>
    </cfRule>
  </conditionalFormatting>
  <conditionalFormatting sqref="I65:V65">
    <cfRule type="expression" dxfId="217" priority="18">
      <formula>$I$66&lt;&gt;""</formula>
    </cfRule>
  </conditionalFormatting>
  <conditionalFormatting sqref="AB66:AC67">
    <cfRule type="expression" dxfId="216" priority="17">
      <formula>$AK$12=1</formula>
    </cfRule>
  </conditionalFormatting>
  <conditionalFormatting sqref="AB68:AC69">
    <cfRule type="expression" dxfId="215" priority="16">
      <formula>$AK$12=1</formula>
    </cfRule>
  </conditionalFormatting>
  <conditionalFormatting sqref="AB70:AC71">
    <cfRule type="expression" dxfId="214" priority="15">
      <formula>$AK$12=1</formula>
    </cfRule>
  </conditionalFormatting>
  <conditionalFormatting sqref="AB72:AC73">
    <cfRule type="expression" dxfId="213" priority="14">
      <formula>$AK$12=1</formula>
    </cfRule>
  </conditionalFormatting>
  <conditionalFormatting sqref="AB74:AC75">
    <cfRule type="expression" dxfId="212" priority="13">
      <formula>$AK$12=1</formula>
    </cfRule>
  </conditionalFormatting>
  <conditionalFormatting sqref="AD66:AE75">
    <cfRule type="expression" dxfId="211" priority="12">
      <formula>$AK$12=1</formula>
    </cfRule>
  </conditionalFormatting>
  <conditionalFormatting sqref="D28:AB33">
    <cfRule type="cellIs" dxfId="210" priority="11" operator="notEqual">
      <formula>$BF$18</formula>
    </cfRule>
  </conditionalFormatting>
  <conditionalFormatting sqref="AD28">
    <cfRule type="cellIs" dxfId="209" priority="10" operator="notEqual">
      <formula>$BF$18</formula>
    </cfRule>
  </conditionalFormatting>
  <conditionalFormatting sqref="I66:V66">
    <cfRule type="expression" dxfId="208" priority="9">
      <formula>$I$65&lt;&gt;""</formula>
    </cfRule>
  </conditionalFormatting>
  <conditionalFormatting sqref="D21">
    <cfRule type="expression" dxfId="207" priority="8">
      <formula>$AK$12&lt;&gt;1</formula>
    </cfRule>
  </conditionalFormatting>
  <conditionalFormatting sqref="BF18">
    <cfRule type="expression" dxfId="206" priority="7">
      <formula>$BL$230=1</formula>
    </cfRule>
  </conditionalFormatting>
  <conditionalFormatting sqref="E66:H66">
    <cfRule type="expression" dxfId="205" priority="6">
      <formula>$I$66&lt;&gt;""</formula>
    </cfRule>
  </conditionalFormatting>
  <conditionalFormatting sqref="R75:W75">
    <cfRule type="expression" dxfId="204" priority="5">
      <formula>$BL$231=1</formula>
    </cfRule>
  </conditionalFormatting>
  <conditionalFormatting sqref="R68:W68">
    <cfRule type="expression" dxfId="203" priority="4">
      <formula>$BL$230=1</formula>
    </cfRule>
  </conditionalFormatting>
  <conditionalFormatting sqref="R76:W80">
    <cfRule type="expression" dxfId="202" priority="3">
      <formula>$BL$231=1</formula>
    </cfRule>
  </conditionalFormatting>
  <conditionalFormatting sqref="R69:W73">
    <cfRule type="expression" dxfId="201" priority="2">
      <formula>$BL$231=1</formula>
    </cfRule>
  </conditionalFormatting>
  <conditionalFormatting sqref="AK12">
    <cfRule type="expression" dxfId="200" priority="1">
      <formula>$BL$230=1</formula>
    </cfRule>
  </conditionalFormatting>
  <dataValidations count="21">
    <dataValidation type="list" showInputMessage="1" showErrorMessage="1" sqref="E179:U188">
      <formula1>$BK$176:$BK$186</formula1>
    </dataValidation>
    <dataValidation type="list" allowBlank="1" showInputMessage="1" showErrorMessage="1" sqref="V12:AJ12">
      <formula1>Enfoque</formula1>
    </dataValidation>
    <dataValidation type="list" allowBlank="1" showInputMessage="1" showErrorMessage="1" sqref="E189:U198">
      <formula1>$BK$188:$BK$198</formula1>
    </dataValidation>
    <dataValidation type="date" operator="greaterThanOrEqual" allowBlank="1" showInputMessage="1" showErrorMessage="1" errorTitle="Error de fecha" error="La fecha final debe ser mayor o igual a la inicial." sqref="BG154:BG173 BG179:BG198">
      <formula1>BA154</formula1>
    </dataValidation>
    <dataValidation type="date" allowBlank="1" showInputMessage="1" showErrorMessage="1" sqref="AX9:BF9">
      <formula1>42370</formula1>
      <formula2>43830</formula2>
    </dataValidation>
    <dataValidation type="list" allowBlank="1" showInputMessage="1" showErrorMessage="1" sqref="AT26 AY23:AY24">
      <formula1>Clase_riesgo</formula1>
    </dataValidation>
    <dataValidation type="list" allowBlank="1" showInputMessage="1" showErrorMessage="1" sqref="AN86:AQ95 AN101:AQ110">
      <formula1>IF($D86&lt;&gt;"",Pregunta8)</formula1>
    </dataValidation>
    <dataValidation type="list" allowBlank="1" showInputMessage="1" showErrorMessage="1" sqref="AJ101:AK110 AJ86:AK95">
      <formula1>IF($D86&lt;&gt;"",Pregunta7)</formula1>
    </dataValidation>
    <dataValidation type="list" allowBlank="1" showInputMessage="1" showErrorMessage="1" sqref="AH101:AI110 AH86:AI95">
      <formula1>IF($D86&lt;&gt;"",Pregunta6)</formula1>
    </dataValidation>
    <dataValidation type="list" allowBlank="1" showInputMessage="1" showErrorMessage="1" sqref="AF101:AG110 AF86:AG95">
      <formula1>IF($D86&lt;&gt;"",Pregunta5)</formula1>
    </dataValidation>
    <dataValidation type="list" allowBlank="1" showInputMessage="1" showErrorMessage="1" sqref="AD101:AE110 AD86:AE95">
      <formula1>IF($D86&lt;&gt;"",Pregunta4)</formula1>
    </dataValidation>
    <dataValidation type="list" allowBlank="1" showInputMessage="1" showErrorMessage="1" sqref="AB101:AC110 AB86:AC95">
      <formula1>IF($D86&lt;&gt;"",Pregunta3)</formula1>
    </dataValidation>
    <dataValidation type="list" allowBlank="1" showInputMessage="1" showErrorMessage="1" sqref="Z101:AA110 Z86:AA95">
      <formula1>IF($D86&lt;&gt;"",Pregunta2)</formula1>
    </dataValidation>
    <dataValidation type="list" allowBlank="1" showInputMessage="1" showErrorMessage="1" sqref="X101:Y110 X86:Y95">
      <formula1>IF($D86&lt;&gt;"",Pregunta1)</formula1>
    </dataValidation>
    <dataValidation type="list" allowBlank="1" showInputMessage="1" sqref="AD28">
      <formula1>IF($AK$12=1,Otros_procesos_afectados,IF($AK$12=2,Otros_procesos_afectados,IF($AK$12=3,Otros_procesos_afectados,IF($AK$12=4,Otros_procesos_afectados,IF($AK$12=5,Otros_procesos_afectados)))))</formula1>
    </dataValidation>
    <dataValidation type="list" allowBlank="1" showErrorMessage="1" promptTitle="Seleccione según corresponda" sqref="D28:AB33">
      <formula1>IF($AK$12=1,Trámites_y_OPAS_afectados,IF($AK$12=2,Objetivos_estratégicos,IF($AK$12=3,Trámites_y_OPAS_afectados,IF($AK$12=4,Trámites_y_OPAS_afectados,IF($AK$12=5,Objetivos_estratégicos)))))</formula1>
    </dataValidation>
    <dataValidation allowBlank="1" showInputMessage="1" sqref="X17"/>
    <dataValidation showInputMessage="1" showErrorMessage="1" sqref="D204:D213"/>
    <dataValidation type="list" allowBlank="1" showInputMessage="1" showErrorMessage="1" sqref="T144 AM144">
      <formula1>x</formula1>
    </dataValidation>
    <dataValidation type="list" allowBlank="1" showInputMessage="1" showErrorMessage="1" sqref="D50:I59">
      <formula1>Agente_generador_externas</formula1>
    </dataValidation>
    <dataValidation type="list" allowBlank="1" showInputMessage="1" showErrorMessage="1" sqref="D38:I47">
      <formula1>Agente_generador_internas</formula1>
    </dataValidation>
  </dataValidations>
  <hyperlinks>
    <hyperlink ref="E74:H74" location="Enc_Imp_Corrupción!D3" display="Enc_Imp_Corrupción!D3"/>
    <hyperlink ref="I74:L74" location="Imp_Est_Pro_Seg!C5" display="Imp_Est_Pro_Seg!C5"/>
    <hyperlink ref="M74:P74" location="Imp_Est_Pro_Seg!C5" display="G. Procesos"/>
    <hyperlink ref="E75:H75" location="'Inventario de Activos'!AA6" display="Seguridad Inf."/>
    <hyperlink ref="E65:H65" location="Frecuencia!C5" display="Frecuencia"/>
    <hyperlink ref="E66:H66" location="Factibilidad!C12" display="Factibilidad"/>
  </hyperlinks>
  <printOptions horizontalCentered="1" verticalCentered="1"/>
  <pageMargins left="0.19685039370078741" right="0.23622047244094491" top="0.19685039370078741" bottom="0.19685039370078741" header="0.31496062992125984" footer="0.31496062992125984"/>
  <pageSetup paperSize="14" scale="29" orientation="portrait" horizontalDpi="4294967294" verticalDpi="4294967294" r:id="rId1"/>
  <headerFooter>
    <oddFooter>&amp;R&amp;"Arial Narrow,Normal"&amp;7Fecha de versión: 13 de noviembre de 2018</oddFooter>
  </headerFooter>
  <rowBreaks count="1" manualBreakCount="1">
    <brk id="11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30050" r:id="rId4" name="Check Box 2">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30051" r:id="rId5" name="Check Box 3">
              <controlPr defaultSize="0" autoFill="0" autoLine="0" autoPict="0">
                <anchor moveWithCells="1">
                  <from>
                    <xdr:col>19</xdr:col>
                    <xdr:colOff>57150</xdr:colOff>
                    <xdr:row>24</xdr:row>
                    <xdr:rowOff>66675</xdr:rowOff>
                  </from>
                  <to>
                    <xdr:col>20</xdr:col>
                    <xdr:colOff>142875</xdr:colOff>
                    <xdr:row>24</xdr:row>
                    <xdr:rowOff>361950</xdr:rowOff>
                  </to>
                </anchor>
              </controlPr>
            </control>
          </mc:Choice>
        </mc:AlternateContent>
        <mc:AlternateContent xmlns:mc="http://schemas.openxmlformats.org/markup-compatibility/2006">
          <mc:Choice Requires="x14">
            <control shapeId="130052" r:id="rId6" name="Check Box 4">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30053" r:id="rId7" name="Check Box 5">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30054" r:id="rId8" name="Check Box 6">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30055" r:id="rId9" name="Check Box 7">
              <controlPr defaultSize="0" autoFill="0" autoLine="0" autoPict="0">
                <anchor moveWithCells="1">
                  <from>
                    <xdr:col>48</xdr:col>
                    <xdr:colOff>19050</xdr:colOff>
                    <xdr:row>24</xdr:row>
                    <xdr:rowOff>57150</xdr:rowOff>
                  </from>
                  <to>
                    <xdr:col>49</xdr:col>
                    <xdr:colOff>95250</xdr:colOff>
                    <xdr:row>24</xdr:row>
                    <xdr:rowOff>342900</xdr:rowOff>
                  </to>
                </anchor>
              </controlPr>
            </control>
          </mc:Choice>
        </mc:AlternateContent>
        <mc:AlternateContent xmlns:mc="http://schemas.openxmlformats.org/markup-compatibility/2006">
          <mc:Choice Requires="x14">
            <control shapeId="130060" r:id="rId10" name="Check Box 12">
              <controlPr defaultSize="0" autoFill="0" autoLine="0" autoPict="0">
                <anchor moveWithCells="1">
                  <from>
                    <xdr:col>16</xdr:col>
                    <xdr:colOff>104775</xdr:colOff>
                    <xdr:row>24</xdr:row>
                    <xdr:rowOff>47625</xdr:rowOff>
                  </from>
                  <to>
                    <xdr:col>17</xdr:col>
                    <xdr:colOff>95250</xdr:colOff>
                    <xdr:row>24</xdr:row>
                    <xdr:rowOff>361950</xdr:rowOff>
                  </to>
                </anchor>
              </controlPr>
            </control>
          </mc:Choice>
        </mc:AlternateContent>
        <mc:AlternateContent xmlns:mc="http://schemas.openxmlformats.org/markup-compatibility/2006">
          <mc:Choice Requires="x14">
            <control shapeId="130061" r:id="rId11" name="Check Box 13">
              <controlPr defaultSize="0" autoFill="0" autoLine="0" autoPict="0">
                <anchor moveWithCells="1">
                  <from>
                    <xdr:col>19</xdr:col>
                    <xdr:colOff>57150</xdr:colOff>
                    <xdr:row>24</xdr:row>
                    <xdr:rowOff>66675</xdr:rowOff>
                  </from>
                  <to>
                    <xdr:col>20</xdr:col>
                    <xdr:colOff>133350</xdr:colOff>
                    <xdr:row>24</xdr:row>
                    <xdr:rowOff>361950</xdr:rowOff>
                  </to>
                </anchor>
              </controlPr>
            </control>
          </mc:Choice>
        </mc:AlternateContent>
        <mc:AlternateContent xmlns:mc="http://schemas.openxmlformats.org/markup-compatibility/2006">
          <mc:Choice Requires="x14">
            <control shapeId="130062" r:id="rId12" name="Check Box 14">
              <controlPr defaultSize="0" autoFill="0" autoLine="0" autoPict="0">
                <anchor moveWithCells="1">
                  <from>
                    <xdr:col>29</xdr:col>
                    <xdr:colOff>276225</xdr:colOff>
                    <xdr:row>24</xdr:row>
                    <xdr:rowOff>47625</xdr:rowOff>
                  </from>
                  <to>
                    <xdr:col>30</xdr:col>
                    <xdr:colOff>219075</xdr:colOff>
                    <xdr:row>24</xdr:row>
                    <xdr:rowOff>361950</xdr:rowOff>
                  </to>
                </anchor>
              </controlPr>
            </control>
          </mc:Choice>
        </mc:AlternateContent>
        <mc:AlternateContent xmlns:mc="http://schemas.openxmlformats.org/markup-compatibility/2006">
          <mc:Choice Requires="x14">
            <control shapeId="130063" r:id="rId13" name="Check Box 15">
              <controlPr defaultSize="0" autoFill="0" autoLine="0" autoPict="0">
                <anchor moveWithCells="1">
                  <from>
                    <xdr:col>31</xdr:col>
                    <xdr:colOff>352425</xdr:colOff>
                    <xdr:row>24</xdr:row>
                    <xdr:rowOff>57150</xdr:rowOff>
                  </from>
                  <to>
                    <xdr:col>32</xdr:col>
                    <xdr:colOff>247650</xdr:colOff>
                    <xdr:row>24</xdr:row>
                    <xdr:rowOff>342900</xdr:rowOff>
                  </to>
                </anchor>
              </controlPr>
            </control>
          </mc:Choice>
        </mc:AlternateContent>
        <mc:AlternateContent xmlns:mc="http://schemas.openxmlformats.org/markup-compatibility/2006">
          <mc:Choice Requires="x14">
            <control shapeId="130064" r:id="rId14" name="Check Box 16">
              <controlPr defaultSize="0" autoFill="0" autoLine="0" autoPict="0">
                <anchor moveWithCells="1">
                  <from>
                    <xdr:col>44</xdr:col>
                    <xdr:colOff>247650</xdr:colOff>
                    <xdr:row>24</xdr:row>
                    <xdr:rowOff>47625</xdr:rowOff>
                  </from>
                  <to>
                    <xdr:col>45</xdr:col>
                    <xdr:colOff>95250</xdr:colOff>
                    <xdr:row>24</xdr:row>
                    <xdr:rowOff>361950</xdr:rowOff>
                  </to>
                </anchor>
              </controlPr>
            </control>
          </mc:Choice>
        </mc:AlternateContent>
        <mc:AlternateContent xmlns:mc="http://schemas.openxmlformats.org/markup-compatibility/2006">
          <mc:Choice Requires="x14">
            <control shapeId="130065" r:id="rId15" name="Check Box 17">
              <controlPr defaultSize="0" autoFill="0" autoLine="0" autoPict="0">
                <anchor moveWithCells="1">
                  <from>
                    <xdr:col>48</xdr:col>
                    <xdr:colOff>19050</xdr:colOff>
                    <xdr:row>24</xdr:row>
                    <xdr:rowOff>57150</xdr:rowOff>
                  </from>
                  <to>
                    <xdr:col>49</xdr:col>
                    <xdr:colOff>85725</xdr:colOff>
                    <xdr:row>24</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3" id="{4BAA237E-7C3C-4423-B9DC-C418691EC054}">
            <xm:f>OR($AP$125=Datos!$S$2,$AP$125=Datos!$T$2)</xm:f>
            <x14:dxf>
              <fill>
                <patternFill>
                  <bgColor rgb="FFFF0000"/>
                </patternFill>
              </fill>
            </x14:dxf>
          </x14:cfRule>
          <x14:cfRule type="expression" priority="404" id="{2082B8CF-62C2-4CB7-AF6B-4694C9449CFA}">
            <xm:f>OR($AP$125=Datos!$S$3,$AP$125=Datos!$T$3)</xm:f>
            <x14:dxf>
              <fill>
                <patternFill>
                  <bgColor rgb="FFFFC000"/>
                </patternFill>
              </fill>
            </x14:dxf>
          </x14:cfRule>
          <x14:cfRule type="expression" priority="405" id="{55A101E8-1742-40CE-9987-CE2894F71299}">
            <xm:f>OR($AP$125=Datos!$S$4,$AP$125=Datos!$T$4)</xm:f>
            <x14:dxf>
              <fill>
                <patternFill>
                  <bgColor rgb="FFFFFF00"/>
                </patternFill>
              </fill>
            </x14:dxf>
          </x14:cfRule>
          <x14:cfRule type="expression" priority="406" id="{0D018533-5A24-4429-AEB3-2061691219F8}">
            <xm:f>OR($AP$125=Datos!$S$5,$AP$125=Datos!$T$5)</xm:f>
            <x14:dxf>
              <fill>
                <patternFill>
                  <bgColor rgb="FF92D050"/>
                </patternFill>
              </fill>
            </x14:dxf>
          </x14:cfRule>
          <xm:sqref>AP125</xm:sqref>
        </x14:conditionalFormatting>
        <x14:conditionalFormatting xmlns:xm="http://schemas.microsoft.com/office/excel/2006/main">
          <x14:cfRule type="cellIs" priority="307" operator="equal" id="{017D8FEF-FC79-4740-91F0-F6093FD14B27}">
            <xm:f>Datos!$AO$2</xm:f>
            <x14:dxf>
              <fill>
                <patternFill>
                  <bgColor rgb="FF92D050"/>
                </patternFill>
              </fill>
            </x14:dxf>
          </x14:cfRule>
          <x14:cfRule type="cellIs" priority="360" operator="equal" id="{2E310098-879C-439C-8B21-3DCDB914E7C5}">
            <xm:f>Datos!$AO$4</xm:f>
            <x14:dxf>
              <fill>
                <patternFill>
                  <bgColor theme="5" tint="0.39994506668294322"/>
                </patternFill>
              </fill>
            </x14:dxf>
          </x14:cfRule>
          <x14:cfRule type="cellIs" priority="361" operator="equal" id="{9B9977C9-AC37-4676-AC0F-1068EBEDFCD6}">
            <xm:f>Datos!$AO$3</xm:f>
            <x14:dxf>
              <fill>
                <patternFill>
                  <bgColor rgb="FFFFFF00"/>
                </patternFill>
              </fill>
            </x14:dxf>
          </x14:cfRule>
          <xm:sqref>AL86</xm:sqref>
        </x14:conditionalFormatting>
        <x14:conditionalFormatting xmlns:xm="http://schemas.microsoft.com/office/excel/2006/main">
          <x14:cfRule type="cellIs" priority="304" operator="equal" id="{389A5C60-D4E3-4A32-808D-F5C0A64B47A1}">
            <xm:f>Datos!$AO$2</xm:f>
            <x14:dxf>
              <fill>
                <patternFill>
                  <bgColor rgb="FF92D050"/>
                </patternFill>
              </fill>
            </x14:dxf>
          </x14:cfRule>
          <x14:cfRule type="cellIs" priority="305" operator="equal" id="{A801C8B5-0578-45CD-8F95-21274DA9D388}">
            <xm:f>Datos!$AO$4</xm:f>
            <x14:dxf>
              <fill>
                <patternFill>
                  <bgColor theme="5" tint="0.39994506668294322"/>
                </patternFill>
              </fill>
            </x14:dxf>
          </x14:cfRule>
          <x14:cfRule type="cellIs" priority="306" operator="equal" id="{A420E603-9631-43CE-81B9-8D5AD6974501}">
            <xm:f>Datos!$AO$3</xm:f>
            <x14:dxf>
              <fill>
                <patternFill>
                  <bgColor rgb="FFFFFF00"/>
                </patternFill>
              </fill>
            </x14:dxf>
          </x14:cfRule>
          <xm:sqref>AL87</xm:sqref>
        </x14:conditionalFormatting>
        <x14:conditionalFormatting xmlns:xm="http://schemas.microsoft.com/office/excel/2006/main">
          <x14:cfRule type="cellIs" priority="301" operator="equal" id="{D81455E7-ECA8-4245-8E74-73D126AFB21E}">
            <xm:f>Datos!$AO$2</xm:f>
            <x14:dxf>
              <fill>
                <patternFill>
                  <bgColor rgb="FF92D050"/>
                </patternFill>
              </fill>
            </x14:dxf>
          </x14:cfRule>
          <x14:cfRule type="cellIs" priority="302" operator="equal" id="{A60E061A-3E0D-4862-BA85-7D1E8E08505A}">
            <xm:f>Datos!$AO$4</xm:f>
            <x14:dxf>
              <fill>
                <patternFill>
                  <bgColor theme="5" tint="0.39994506668294322"/>
                </patternFill>
              </fill>
            </x14:dxf>
          </x14:cfRule>
          <x14:cfRule type="cellIs" priority="303" operator="equal" id="{D3D16AFE-096F-4295-A5AE-AD138467E620}">
            <xm:f>Datos!$AO$3</xm:f>
            <x14:dxf>
              <fill>
                <patternFill>
                  <bgColor rgb="FFFFFF00"/>
                </patternFill>
              </fill>
            </x14:dxf>
          </x14:cfRule>
          <xm:sqref>AL88</xm:sqref>
        </x14:conditionalFormatting>
        <x14:conditionalFormatting xmlns:xm="http://schemas.microsoft.com/office/excel/2006/main">
          <x14:cfRule type="cellIs" priority="298" operator="equal" id="{7312FB0C-6097-4AFE-85C5-EA12EF52FE71}">
            <xm:f>Datos!$AO$2</xm:f>
            <x14:dxf>
              <fill>
                <patternFill>
                  <bgColor rgb="FF92D050"/>
                </patternFill>
              </fill>
            </x14:dxf>
          </x14:cfRule>
          <x14:cfRule type="cellIs" priority="299" operator="equal" id="{33760512-ABC1-47A3-87E2-FC3FEE90BC6A}">
            <xm:f>Datos!$AO$4</xm:f>
            <x14:dxf>
              <fill>
                <patternFill>
                  <bgColor theme="5" tint="0.39994506668294322"/>
                </patternFill>
              </fill>
            </x14:dxf>
          </x14:cfRule>
          <x14:cfRule type="cellIs" priority="300" operator="equal" id="{7A4CFCA4-7991-41BD-9182-97494462A176}">
            <xm:f>Datos!$AO$3</xm:f>
            <x14:dxf>
              <fill>
                <patternFill>
                  <bgColor rgb="FFFFFF00"/>
                </patternFill>
              </fill>
            </x14:dxf>
          </x14:cfRule>
          <xm:sqref>AL89</xm:sqref>
        </x14:conditionalFormatting>
        <x14:conditionalFormatting xmlns:xm="http://schemas.microsoft.com/office/excel/2006/main">
          <x14:cfRule type="cellIs" priority="295" operator="equal" id="{03BD2A4A-95C0-4485-BE14-60B4EB17E4BB}">
            <xm:f>Datos!$AO$2</xm:f>
            <x14:dxf>
              <fill>
                <patternFill>
                  <bgColor rgb="FF92D050"/>
                </patternFill>
              </fill>
            </x14:dxf>
          </x14:cfRule>
          <x14:cfRule type="cellIs" priority="296" operator="equal" id="{C7F6DCBA-5FB2-4644-8945-CC15E0B61772}">
            <xm:f>Datos!$AO$4</xm:f>
            <x14:dxf>
              <fill>
                <patternFill>
                  <bgColor theme="5" tint="0.39994506668294322"/>
                </patternFill>
              </fill>
            </x14:dxf>
          </x14:cfRule>
          <x14:cfRule type="cellIs" priority="297" operator="equal" id="{DB604465-6FBB-4AA0-AA93-B80C10184B4C}">
            <xm:f>Datos!$AO$3</xm:f>
            <x14:dxf>
              <fill>
                <patternFill>
                  <bgColor rgb="FFFFFF00"/>
                </patternFill>
              </fill>
            </x14:dxf>
          </x14:cfRule>
          <xm:sqref>AL90</xm:sqref>
        </x14:conditionalFormatting>
        <x14:conditionalFormatting xmlns:xm="http://schemas.microsoft.com/office/excel/2006/main">
          <x14:cfRule type="cellIs" priority="292" operator="equal" id="{0FC021AE-A000-4EBB-BF9F-34782B5124F7}">
            <xm:f>Datos!$AO$2</xm:f>
            <x14:dxf>
              <fill>
                <patternFill>
                  <bgColor rgb="FF92D050"/>
                </patternFill>
              </fill>
            </x14:dxf>
          </x14:cfRule>
          <x14:cfRule type="cellIs" priority="293" operator="equal" id="{067A7720-7D7F-4889-B8F1-C5FD3AAD85EC}">
            <xm:f>Datos!$AO$4</xm:f>
            <x14:dxf>
              <fill>
                <patternFill>
                  <bgColor theme="5" tint="0.39994506668294322"/>
                </patternFill>
              </fill>
            </x14:dxf>
          </x14:cfRule>
          <x14:cfRule type="cellIs" priority="294" operator="equal" id="{57C3E30F-EA21-41A6-BE71-FEE7C3684E93}">
            <xm:f>Datos!$AO$3</xm:f>
            <x14:dxf>
              <fill>
                <patternFill>
                  <bgColor rgb="FFFFFF00"/>
                </patternFill>
              </fill>
            </x14:dxf>
          </x14:cfRule>
          <xm:sqref>AL91</xm:sqref>
        </x14:conditionalFormatting>
        <x14:conditionalFormatting xmlns:xm="http://schemas.microsoft.com/office/excel/2006/main">
          <x14:cfRule type="cellIs" priority="289" operator="equal" id="{874CCF87-35D1-41E5-BA3B-CA69F3CB6F27}">
            <xm:f>Datos!$AO$2</xm:f>
            <x14:dxf>
              <fill>
                <patternFill>
                  <bgColor rgb="FF92D050"/>
                </patternFill>
              </fill>
            </x14:dxf>
          </x14:cfRule>
          <x14:cfRule type="cellIs" priority="290" operator="equal" id="{903CE2B9-4B0B-4F25-8189-D7FDD439EBF7}">
            <xm:f>Datos!$AO$4</xm:f>
            <x14:dxf>
              <fill>
                <patternFill>
                  <bgColor theme="5" tint="0.39994506668294322"/>
                </patternFill>
              </fill>
            </x14:dxf>
          </x14:cfRule>
          <x14:cfRule type="cellIs" priority="291" operator="equal" id="{94C22E9E-DB0D-4493-BE77-38599A3B0E73}">
            <xm:f>Datos!$AO$3</xm:f>
            <x14:dxf>
              <fill>
                <patternFill>
                  <bgColor rgb="FFFFFF00"/>
                </patternFill>
              </fill>
            </x14:dxf>
          </x14:cfRule>
          <xm:sqref>AL92</xm:sqref>
        </x14:conditionalFormatting>
        <x14:conditionalFormatting xmlns:xm="http://schemas.microsoft.com/office/excel/2006/main">
          <x14:cfRule type="cellIs" priority="286" operator="equal" id="{A93018C3-1781-4B87-8DB9-13212D0408FE}">
            <xm:f>Datos!$AO$2</xm:f>
            <x14:dxf>
              <fill>
                <patternFill>
                  <bgColor rgb="FF92D050"/>
                </patternFill>
              </fill>
            </x14:dxf>
          </x14:cfRule>
          <x14:cfRule type="cellIs" priority="287" operator="equal" id="{B708696D-F325-498A-AFFC-F7F3405DB993}">
            <xm:f>Datos!$AO$4</xm:f>
            <x14:dxf>
              <fill>
                <patternFill>
                  <bgColor theme="5" tint="0.39994506668294322"/>
                </patternFill>
              </fill>
            </x14:dxf>
          </x14:cfRule>
          <x14:cfRule type="cellIs" priority="288" operator="equal" id="{104E7256-588F-4259-B92C-E2530D1A1599}">
            <xm:f>Datos!$AO$3</xm:f>
            <x14:dxf>
              <fill>
                <patternFill>
                  <bgColor rgb="FFFFFF00"/>
                </patternFill>
              </fill>
            </x14:dxf>
          </x14:cfRule>
          <xm:sqref>AL93</xm:sqref>
        </x14:conditionalFormatting>
        <x14:conditionalFormatting xmlns:xm="http://schemas.microsoft.com/office/excel/2006/main">
          <x14:cfRule type="cellIs" priority="283" operator="equal" id="{49C39013-60AE-4B95-BE06-16296E0802CB}">
            <xm:f>Datos!$AO$2</xm:f>
            <x14:dxf>
              <fill>
                <patternFill>
                  <bgColor rgb="FF92D050"/>
                </patternFill>
              </fill>
            </x14:dxf>
          </x14:cfRule>
          <x14:cfRule type="cellIs" priority="284" operator="equal" id="{756B426A-C9E3-4326-8813-EEACC99B42EE}">
            <xm:f>Datos!$AO$4</xm:f>
            <x14:dxf>
              <fill>
                <patternFill>
                  <bgColor theme="5" tint="0.39994506668294322"/>
                </patternFill>
              </fill>
            </x14:dxf>
          </x14:cfRule>
          <x14:cfRule type="cellIs" priority="285" operator="equal" id="{033DFFE5-559B-486C-843A-44A371AADB65}">
            <xm:f>Datos!$AO$3</xm:f>
            <x14:dxf>
              <fill>
                <patternFill>
                  <bgColor rgb="FFFFFF00"/>
                </patternFill>
              </fill>
            </x14:dxf>
          </x14:cfRule>
          <xm:sqref>AL94</xm:sqref>
        </x14:conditionalFormatting>
        <x14:conditionalFormatting xmlns:xm="http://schemas.microsoft.com/office/excel/2006/main">
          <x14:cfRule type="cellIs" priority="280" operator="equal" id="{59103993-F28C-46C3-A0FE-AE103292ADEF}">
            <xm:f>Datos!$AO$2</xm:f>
            <x14:dxf>
              <fill>
                <patternFill>
                  <bgColor rgb="FF92D050"/>
                </patternFill>
              </fill>
            </x14:dxf>
          </x14:cfRule>
          <x14:cfRule type="cellIs" priority="281" operator="equal" id="{BD8770C9-1B54-48C0-BD20-7717867024BA}">
            <xm:f>Datos!$AO$4</xm:f>
            <x14:dxf>
              <fill>
                <patternFill>
                  <bgColor theme="5" tint="0.39994506668294322"/>
                </patternFill>
              </fill>
            </x14:dxf>
          </x14:cfRule>
          <x14:cfRule type="cellIs" priority="282" operator="equal" id="{3E27EE68-CBE5-4E85-AC9D-EA66021500A4}">
            <xm:f>Datos!$AO$3</xm:f>
            <x14:dxf>
              <fill>
                <patternFill>
                  <bgColor rgb="FFFFFF00"/>
                </patternFill>
              </fill>
            </x14:dxf>
          </x14:cfRule>
          <xm:sqref>AL95</xm:sqref>
        </x14:conditionalFormatting>
        <x14:conditionalFormatting xmlns:xm="http://schemas.microsoft.com/office/excel/2006/main">
          <x14:cfRule type="cellIs" priority="277" operator="equal" id="{01D3C5E4-B8BF-4F1C-8C00-AD3A2C3D5E56}">
            <xm:f>Datos!$AO$4</xm:f>
            <x14:dxf>
              <fill>
                <patternFill>
                  <bgColor theme="5" tint="0.39994506668294322"/>
                </patternFill>
              </fill>
            </x14:dxf>
          </x14:cfRule>
          <x14:cfRule type="cellIs" priority="278" operator="equal" id="{AE1F1418-D848-4439-91D0-EA27006E7509}">
            <xm:f>Datos!$AO$3</xm:f>
            <x14:dxf>
              <fill>
                <patternFill>
                  <bgColor rgb="FFFFFF00"/>
                </patternFill>
              </fill>
            </x14:dxf>
          </x14:cfRule>
          <x14:cfRule type="cellIs" priority="279" operator="equal" id="{5DDAAF13-EE8C-4639-892E-A2EBC6EAF770}">
            <xm:f>Datos!$AO$2</xm:f>
            <x14:dxf>
              <fill>
                <patternFill>
                  <bgColor rgb="FF92D050"/>
                </patternFill>
              </fill>
            </x14:dxf>
          </x14:cfRule>
          <xm:sqref>AT87</xm:sqref>
        </x14:conditionalFormatting>
        <x14:conditionalFormatting xmlns:xm="http://schemas.microsoft.com/office/excel/2006/main">
          <x14:cfRule type="cellIs" priority="218" operator="equal" id="{F550EDA4-C83C-458A-AA8A-466571F18CC2}">
            <xm:f>Datos!$AO$2</xm:f>
            <x14:dxf>
              <fill>
                <patternFill>
                  <bgColor rgb="FF92D050"/>
                </patternFill>
              </fill>
            </x14:dxf>
          </x14:cfRule>
          <x14:cfRule type="cellIs" priority="275" operator="equal" id="{C3D6C51C-F429-4971-B471-D0A5BF21F6DB}">
            <xm:f>Datos!$AO$4</xm:f>
            <x14:dxf>
              <fill>
                <patternFill>
                  <bgColor theme="5" tint="0.39994506668294322"/>
                </patternFill>
              </fill>
            </x14:dxf>
          </x14:cfRule>
          <x14:cfRule type="cellIs" priority="276" operator="equal" id="{BDED9BEA-A422-4C85-BE6A-152D061777D0}">
            <xm:f>Datos!$AO$3</xm:f>
            <x14:dxf>
              <fill>
                <patternFill>
                  <bgColor rgb="FFFFFF00"/>
                </patternFill>
              </fill>
            </x14:dxf>
          </x14:cfRule>
          <xm:sqref>AL101</xm:sqref>
        </x14:conditionalFormatting>
        <x14:conditionalFormatting xmlns:xm="http://schemas.microsoft.com/office/excel/2006/main">
          <x14:cfRule type="cellIs" priority="215" operator="equal" id="{ECACA3BB-F176-410B-87E6-44B270FC0389}">
            <xm:f>Datos!$AO$4</xm:f>
            <x14:dxf>
              <fill>
                <patternFill>
                  <bgColor theme="5" tint="0.39994506668294322"/>
                </patternFill>
              </fill>
            </x14:dxf>
          </x14:cfRule>
          <x14:cfRule type="cellIs" priority="216" operator="equal" id="{4BCD255A-331A-4A8E-84FC-6516FD2E526F}">
            <xm:f>Datos!$AO$3</xm:f>
            <x14:dxf>
              <fill>
                <patternFill>
                  <bgColor rgb="FFFFFF00"/>
                </patternFill>
              </fill>
            </x14:dxf>
          </x14:cfRule>
          <x14:cfRule type="cellIs" priority="217" operator="equal" id="{AF1096BF-3227-4E09-BAE8-790E12F39C16}">
            <xm:f>Datos!$AO$2</xm:f>
            <x14:dxf>
              <fill>
                <patternFill>
                  <bgColor rgb="FF92D050"/>
                </patternFill>
              </fill>
            </x14:dxf>
          </x14:cfRule>
          <xm:sqref>AR102</xm:sqref>
        </x14:conditionalFormatting>
        <x14:conditionalFormatting xmlns:xm="http://schemas.microsoft.com/office/excel/2006/main">
          <x14:cfRule type="cellIs" priority="212" operator="equal" id="{156D516F-99E8-4721-90CD-76CA75135393}">
            <xm:f>Datos!$AO$4</xm:f>
            <x14:dxf>
              <fill>
                <patternFill>
                  <bgColor theme="5" tint="0.39994506668294322"/>
                </patternFill>
              </fill>
            </x14:dxf>
          </x14:cfRule>
          <x14:cfRule type="cellIs" priority="213" operator="equal" id="{5DE480E2-97D8-4FFB-9527-BE2AFD555A23}">
            <xm:f>Datos!$AO$3</xm:f>
            <x14:dxf>
              <fill>
                <patternFill>
                  <bgColor rgb="FFFFFF00"/>
                </patternFill>
              </fill>
            </x14:dxf>
          </x14:cfRule>
          <x14:cfRule type="cellIs" priority="214" operator="equal" id="{0161F213-FA49-4DFF-A596-12C4D6D63E6F}">
            <xm:f>Datos!$AO$2</xm:f>
            <x14:dxf>
              <fill>
                <patternFill>
                  <bgColor rgb="FF92D050"/>
                </patternFill>
              </fill>
            </x14:dxf>
          </x14:cfRule>
          <xm:sqref>AT102</xm:sqref>
        </x14:conditionalFormatting>
        <x14:conditionalFormatting xmlns:xm="http://schemas.microsoft.com/office/excel/2006/main">
          <x14:cfRule type="cellIs" priority="357" operator="equal" id="{0F450B9D-8D63-4DDA-AF4A-FFCE5ED812DD}">
            <xm:f>Datos!$AO$4</xm:f>
            <x14:dxf>
              <fill>
                <patternFill>
                  <bgColor theme="5" tint="0.39994506668294322"/>
                </patternFill>
              </fill>
            </x14:dxf>
          </x14:cfRule>
          <x14:cfRule type="cellIs" priority="358" operator="equal" id="{23E3325E-7011-4E67-A013-BF725B3ACFD5}">
            <xm:f>Datos!$AO$3</xm:f>
            <x14:dxf>
              <fill>
                <patternFill>
                  <bgColor rgb="FFFFFF00"/>
                </patternFill>
              </fill>
            </x14:dxf>
          </x14:cfRule>
          <x14:cfRule type="cellIs" priority="359" operator="equal" id="{52DB61A6-438D-4723-B96C-BD892C2A85B7}">
            <xm:f>Datos!$AO2</xm:f>
            <x14:dxf>
              <fill>
                <patternFill>
                  <bgColor rgb="FF92D050"/>
                </patternFill>
              </fill>
            </x14:dxf>
          </x14:cfRule>
          <xm:sqref>AR86</xm:sqref>
        </x14:conditionalFormatting>
        <x14:conditionalFormatting xmlns:xm="http://schemas.microsoft.com/office/excel/2006/main">
          <x14:cfRule type="cellIs" priority="209" operator="equal" id="{7830D302-253A-40CC-87DF-824AC39939F7}">
            <xm:f>Datos!$AO$4</xm:f>
            <x14:dxf>
              <fill>
                <patternFill>
                  <bgColor theme="5" tint="0.39994506668294322"/>
                </patternFill>
              </fill>
            </x14:dxf>
          </x14:cfRule>
          <x14:cfRule type="cellIs" priority="210" operator="equal" id="{9FB5D3B8-AE30-4A9E-A9CD-B1EABBF83B11}">
            <xm:f>Datos!$AO$3</xm:f>
            <x14:dxf>
              <fill>
                <patternFill>
                  <bgColor rgb="FFFFFF00"/>
                </patternFill>
              </fill>
            </x14:dxf>
          </x14:cfRule>
          <x14:cfRule type="cellIs" priority="211" operator="equal" id="{4B14DFD4-FF29-402E-A9AA-25E0562CFCFE}">
            <xm:f>Datos!$AO$2</xm:f>
            <x14:dxf>
              <fill>
                <patternFill>
                  <bgColor rgb="FF92D050"/>
                </patternFill>
              </fill>
            </x14:dxf>
          </x14:cfRule>
          <xm:sqref>AR87</xm:sqref>
        </x14:conditionalFormatting>
        <x14:conditionalFormatting xmlns:xm="http://schemas.microsoft.com/office/excel/2006/main">
          <x14:cfRule type="cellIs" priority="206" operator="equal" id="{0DF8DAE9-0316-4E75-AC62-DB48131CAC9B}">
            <xm:f>Datos!$AO$4</xm:f>
            <x14:dxf>
              <fill>
                <patternFill>
                  <bgColor theme="5" tint="0.39994506668294322"/>
                </patternFill>
              </fill>
            </x14:dxf>
          </x14:cfRule>
          <x14:cfRule type="cellIs" priority="207" operator="equal" id="{D57FF368-345D-4D13-B582-A4D26B3FA66C}">
            <xm:f>Datos!$AO$3</xm:f>
            <x14:dxf>
              <fill>
                <patternFill>
                  <bgColor rgb="FFFFFF00"/>
                </patternFill>
              </fill>
            </x14:dxf>
          </x14:cfRule>
          <x14:cfRule type="cellIs" priority="208" operator="equal" id="{E0212622-708E-469A-BDA2-282E0C6F5138}">
            <xm:f>Datos!$AO$2</xm:f>
            <x14:dxf>
              <fill>
                <patternFill>
                  <bgColor rgb="FF92D050"/>
                </patternFill>
              </fill>
            </x14:dxf>
          </x14:cfRule>
          <xm:sqref>AR88</xm:sqref>
        </x14:conditionalFormatting>
        <x14:conditionalFormatting xmlns:xm="http://schemas.microsoft.com/office/excel/2006/main">
          <x14:cfRule type="cellIs" priority="203" operator="equal" id="{455D7BEA-7679-498C-808A-3CAD5A012130}">
            <xm:f>Datos!$AO$4</xm:f>
            <x14:dxf>
              <fill>
                <patternFill>
                  <bgColor theme="5" tint="0.39994506668294322"/>
                </patternFill>
              </fill>
            </x14:dxf>
          </x14:cfRule>
          <x14:cfRule type="cellIs" priority="204" operator="equal" id="{4E2F17B8-8C1C-41AA-911F-A350D9C14BB4}">
            <xm:f>Datos!$AO$3</xm:f>
            <x14:dxf>
              <fill>
                <patternFill>
                  <bgColor rgb="FFFFFF00"/>
                </patternFill>
              </fill>
            </x14:dxf>
          </x14:cfRule>
          <x14:cfRule type="cellIs" priority="205" operator="equal" id="{4F2ED84F-64A4-4EC4-BECC-5F9291EF17B1}">
            <xm:f>Datos!$AO$2</xm:f>
            <x14:dxf>
              <fill>
                <patternFill>
                  <bgColor rgb="FF92D050"/>
                </patternFill>
              </fill>
            </x14:dxf>
          </x14:cfRule>
          <xm:sqref>AR89</xm:sqref>
        </x14:conditionalFormatting>
        <x14:conditionalFormatting xmlns:xm="http://schemas.microsoft.com/office/excel/2006/main">
          <x14:cfRule type="cellIs" priority="200" operator="equal" id="{5DFAA9F2-E5FF-452C-8247-C1A7C3E3964F}">
            <xm:f>Datos!$AO$4</xm:f>
            <x14:dxf>
              <fill>
                <patternFill>
                  <bgColor theme="5" tint="0.39994506668294322"/>
                </patternFill>
              </fill>
            </x14:dxf>
          </x14:cfRule>
          <x14:cfRule type="cellIs" priority="201" operator="equal" id="{0047E017-6360-4427-BA94-8FE69E532F9B}">
            <xm:f>Datos!$AO$3</xm:f>
            <x14:dxf>
              <fill>
                <patternFill>
                  <bgColor rgb="FFFFFF00"/>
                </patternFill>
              </fill>
            </x14:dxf>
          </x14:cfRule>
          <x14:cfRule type="cellIs" priority="202" operator="equal" id="{DCAC29ED-1F82-48E2-A995-7E52C8758C52}">
            <xm:f>Datos!$AO$2</xm:f>
            <x14:dxf>
              <fill>
                <patternFill>
                  <bgColor rgb="FF92D050"/>
                </patternFill>
              </fill>
            </x14:dxf>
          </x14:cfRule>
          <xm:sqref>AR90</xm:sqref>
        </x14:conditionalFormatting>
        <x14:conditionalFormatting xmlns:xm="http://schemas.microsoft.com/office/excel/2006/main">
          <x14:cfRule type="cellIs" priority="197" operator="equal" id="{59A1B549-9197-4CD4-B5DE-ACFD9209BA26}">
            <xm:f>Datos!$AO$4</xm:f>
            <x14:dxf>
              <fill>
                <patternFill>
                  <bgColor theme="5" tint="0.39994506668294322"/>
                </patternFill>
              </fill>
            </x14:dxf>
          </x14:cfRule>
          <x14:cfRule type="cellIs" priority="198" operator="equal" id="{9948965E-8F01-4C3C-B57A-4BFC662672BD}">
            <xm:f>Datos!$AO$3</xm:f>
            <x14:dxf>
              <fill>
                <patternFill>
                  <bgColor rgb="FFFFFF00"/>
                </patternFill>
              </fill>
            </x14:dxf>
          </x14:cfRule>
          <x14:cfRule type="cellIs" priority="199" operator="equal" id="{B0B81DF5-8626-46A4-9CD4-67F273E76880}">
            <xm:f>Datos!$AO$2</xm:f>
            <x14:dxf>
              <fill>
                <patternFill>
                  <bgColor rgb="FF92D050"/>
                </patternFill>
              </fill>
            </x14:dxf>
          </x14:cfRule>
          <xm:sqref>AR91</xm:sqref>
        </x14:conditionalFormatting>
        <x14:conditionalFormatting xmlns:xm="http://schemas.microsoft.com/office/excel/2006/main">
          <x14:cfRule type="cellIs" priority="194" operator="equal" id="{9C99A317-B0C7-4DB5-9233-6E3BAE45FEA5}">
            <xm:f>Datos!$AO$4</xm:f>
            <x14:dxf>
              <fill>
                <patternFill>
                  <bgColor theme="5" tint="0.39994506668294322"/>
                </patternFill>
              </fill>
            </x14:dxf>
          </x14:cfRule>
          <x14:cfRule type="cellIs" priority="195" operator="equal" id="{789ADF2D-66D1-4ECA-BC81-019C652D302B}">
            <xm:f>Datos!$AO$3</xm:f>
            <x14:dxf>
              <fill>
                <patternFill>
                  <bgColor rgb="FFFFFF00"/>
                </patternFill>
              </fill>
            </x14:dxf>
          </x14:cfRule>
          <x14:cfRule type="cellIs" priority="196" operator="equal" id="{BDA23450-3001-4B6D-88D1-B1E8708777A4}">
            <xm:f>Datos!$AO$2</xm:f>
            <x14:dxf>
              <fill>
                <patternFill>
                  <bgColor rgb="FF92D050"/>
                </patternFill>
              </fill>
            </x14:dxf>
          </x14:cfRule>
          <xm:sqref>AR92</xm:sqref>
        </x14:conditionalFormatting>
        <x14:conditionalFormatting xmlns:xm="http://schemas.microsoft.com/office/excel/2006/main">
          <x14:cfRule type="cellIs" priority="191" operator="equal" id="{C911DB85-47F2-4296-9718-7218DB8918F1}">
            <xm:f>Datos!$AO$4</xm:f>
            <x14:dxf>
              <fill>
                <patternFill>
                  <bgColor theme="5" tint="0.39994506668294322"/>
                </patternFill>
              </fill>
            </x14:dxf>
          </x14:cfRule>
          <x14:cfRule type="cellIs" priority="192" operator="equal" id="{771BCAE3-6AFF-4AA9-9854-069E8A5ED152}">
            <xm:f>Datos!$AO$3</xm:f>
            <x14:dxf>
              <fill>
                <patternFill>
                  <bgColor rgb="FFFFFF00"/>
                </patternFill>
              </fill>
            </x14:dxf>
          </x14:cfRule>
          <x14:cfRule type="cellIs" priority="193" operator="equal" id="{72692FB8-245A-4D76-B23E-D11EC56CBA1F}">
            <xm:f>Datos!$AO$2</xm:f>
            <x14:dxf>
              <fill>
                <patternFill>
                  <bgColor rgb="FF92D050"/>
                </patternFill>
              </fill>
            </x14:dxf>
          </x14:cfRule>
          <xm:sqref>AR93</xm:sqref>
        </x14:conditionalFormatting>
        <x14:conditionalFormatting xmlns:xm="http://schemas.microsoft.com/office/excel/2006/main">
          <x14:cfRule type="cellIs" priority="188" operator="equal" id="{2DC0422B-4A7B-4D47-9129-9201C64C7E64}">
            <xm:f>Datos!$AO$4</xm:f>
            <x14:dxf>
              <fill>
                <patternFill>
                  <bgColor theme="5" tint="0.39994506668294322"/>
                </patternFill>
              </fill>
            </x14:dxf>
          </x14:cfRule>
          <x14:cfRule type="cellIs" priority="189" operator="equal" id="{F4DE5FDE-D6FE-4D3E-8A10-B2FE68D88F66}">
            <xm:f>Datos!$AO$3</xm:f>
            <x14:dxf>
              <fill>
                <patternFill>
                  <bgColor rgb="FFFFFF00"/>
                </patternFill>
              </fill>
            </x14:dxf>
          </x14:cfRule>
          <x14:cfRule type="cellIs" priority="190" operator="equal" id="{56DFF0E6-6E2E-4BFA-8097-022519680576}">
            <xm:f>Datos!$AO$2</xm:f>
            <x14:dxf>
              <fill>
                <patternFill>
                  <bgColor rgb="FF92D050"/>
                </patternFill>
              </fill>
            </x14:dxf>
          </x14:cfRule>
          <xm:sqref>AR94</xm:sqref>
        </x14:conditionalFormatting>
        <x14:conditionalFormatting xmlns:xm="http://schemas.microsoft.com/office/excel/2006/main">
          <x14:cfRule type="cellIs" priority="185" operator="equal" id="{934D31F6-9BB7-4EBD-952B-B4030E876D95}">
            <xm:f>Datos!$AO$4</xm:f>
            <x14:dxf>
              <fill>
                <patternFill>
                  <bgColor theme="5" tint="0.39994506668294322"/>
                </patternFill>
              </fill>
            </x14:dxf>
          </x14:cfRule>
          <x14:cfRule type="cellIs" priority="186" operator="equal" id="{5E8FA877-E873-43F6-B81C-D9A35E350883}">
            <xm:f>Datos!$AO$3</xm:f>
            <x14:dxf>
              <fill>
                <patternFill>
                  <bgColor rgb="FFFFFF00"/>
                </patternFill>
              </fill>
            </x14:dxf>
          </x14:cfRule>
          <x14:cfRule type="cellIs" priority="187" operator="equal" id="{29986BE4-7851-4586-A55E-BDD1F5A4E010}">
            <xm:f>Datos!$AO$2</xm:f>
            <x14:dxf>
              <fill>
                <patternFill>
                  <bgColor rgb="FF92D050"/>
                </patternFill>
              </fill>
            </x14:dxf>
          </x14:cfRule>
          <xm:sqref>AR95</xm:sqref>
        </x14:conditionalFormatting>
        <x14:conditionalFormatting xmlns:xm="http://schemas.microsoft.com/office/excel/2006/main">
          <x14:cfRule type="cellIs" priority="182" operator="equal" id="{1D1BB23C-B046-42F2-A859-167FCD241FA0}">
            <xm:f>Datos!$AO$4</xm:f>
            <x14:dxf>
              <fill>
                <patternFill>
                  <bgColor theme="5" tint="0.39994506668294322"/>
                </patternFill>
              </fill>
            </x14:dxf>
          </x14:cfRule>
          <x14:cfRule type="cellIs" priority="183" operator="equal" id="{D0D94F3A-7137-48DB-B0EC-EA76310D75FB}">
            <xm:f>Datos!$AO$3</xm:f>
            <x14:dxf>
              <fill>
                <patternFill>
                  <bgColor rgb="FFFFFF00"/>
                </patternFill>
              </fill>
            </x14:dxf>
          </x14:cfRule>
          <x14:cfRule type="cellIs" priority="184" operator="equal" id="{675B684F-C858-4956-A85B-905E2D6CD31B}">
            <xm:f>Datos!$AO$2</xm:f>
            <x14:dxf>
              <fill>
                <patternFill>
                  <bgColor rgb="FF92D050"/>
                </patternFill>
              </fill>
            </x14:dxf>
          </x14:cfRule>
          <xm:sqref>AT86</xm:sqref>
        </x14:conditionalFormatting>
        <x14:conditionalFormatting xmlns:xm="http://schemas.microsoft.com/office/excel/2006/main">
          <x14:cfRule type="cellIs" priority="179" operator="equal" id="{B80B7B99-FE9F-4E61-83FA-8FCA89C62AE4}">
            <xm:f>Datos!$AO$4</xm:f>
            <x14:dxf>
              <fill>
                <patternFill>
                  <bgColor theme="5" tint="0.39994506668294322"/>
                </patternFill>
              </fill>
            </x14:dxf>
          </x14:cfRule>
          <x14:cfRule type="cellIs" priority="180" operator="equal" id="{C64757F9-4643-4716-AF24-58BB36141902}">
            <xm:f>Datos!$AO$3</xm:f>
            <x14:dxf>
              <fill>
                <patternFill>
                  <bgColor rgb="FFFFFF00"/>
                </patternFill>
              </fill>
            </x14:dxf>
          </x14:cfRule>
          <x14:cfRule type="cellIs" priority="181" operator="equal" id="{D1F742BC-5D10-40C4-8604-3A4E1B856110}">
            <xm:f>Datos!$AO$2</xm:f>
            <x14:dxf>
              <fill>
                <patternFill>
                  <bgColor rgb="FF92D050"/>
                </patternFill>
              </fill>
            </x14:dxf>
          </x14:cfRule>
          <xm:sqref>AT88</xm:sqref>
        </x14:conditionalFormatting>
        <x14:conditionalFormatting xmlns:xm="http://schemas.microsoft.com/office/excel/2006/main">
          <x14:cfRule type="cellIs" priority="176" operator="equal" id="{EB7F5285-96E2-4F38-B1C3-5E3C35A77201}">
            <xm:f>Datos!$AO$4</xm:f>
            <x14:dxf>
              <fill>
                <patternFill>
                  <bgColor theme="5" tint="0.39994506668294322"/>
                </patternFill>
              </fill>
            </x14:dxf>
          </x14:cfRule>
          <x14:cfRule type="cellIs" priority="177" operator="equal" id="{C1C6199A-D6C4-4BE6-97E2-21F3B43044A2}">
            <xm:f>Datos!$AO$3</xm:f>
            <x14:dxf>
              <fill>
                <patternFill>
                  <bgColor rgb="FFFFFF00"/>
                </patternFill>
              </fill>
            </x14:dxf>
          </x14:cfRule>
          <x14:cfRule type="cellIs" priority="178" operator="equal" id="{F8EAB4BD-B429-466E-B2A4-BB3FB60851F5}">
            <xm:f>Datos!$AO$2</xm:f>
            <x14:dxf>
              <fill>
                <patternFill>
                  <bgColor rgb="FF92D050"/>
                </patternFill>
              </fill>
            </x14:dxf>
          </x14:cfRule>
          <xm:sqref>AT89</xm:sqref>
        </x14:conditionalFormatting>
        <x14:conditionalFormatting xmlns:xm="http://schemas.microsoft.com/office/excel/2006/main">
          <x14:cfRule type="cellIs" priority="173" operator="equal" id="{304C4029-C5B8-467F-8C39-10E7563E4B9A}">
            <xm:f>Datos!$AO$4</xm:f>
            <x14:dxf>
              <fill>
                <patternFill>
                  <bgColor theme="5" tint="0.39994506668294322"/>
                </patternFill>
              </fill>
            </x14:dxf>
          </x14:cfRule>
          <x14:cfRule type="cellIs" priority="174" operator="equal" id="{492EB170-8327-4235-991D-F570A1ED6341}">
            <xm:f>Datos!$AO$3</xm:f>
            <x14:dxf>
              <fill>
                <patternFill>
                  <bgColor rgb="FFFFFF00"/>
                </patternFill>
              </fill>
            </x14:dxf>
          </x14:cfRule>
          <x14:cfRule type="cellIs" priority="175" operator="equal" id="{A081A6AA-944E-43B0-B279-68971EE50198}">
            <xm:f>Datos!$AO$2</xm:f>
            <x14:dxf>
              <fill>
                <patternFill>
                  <bgColor rgb="FF92D050"/>
                </patternFill>
              </fill>
            </x14:dxf>
          </x14:cfRule>
          <xm:sqref>AT90</xm:sqref>
        </x14:conditionalFormatting>
        <x14:conditionalFormatting xmlns:xm="http://schemas.microsoft.com/office/excel/2006/main">
          <x14:cfRule type="cellIs" priority="170" operator="equal" id="{3CABAB9A-2D2A-450D-9D9D-93E5B3FE73D9}">
            <xm:f>Datos!$AO$4</xm:f>
            <x14:dxf>
              <fill>
                <patternFill>
                  <bgColor theme="5" tint="0.39994506668294322"/>
                </patternFill>
              </fill>
            </x14:dxf>
          </x14:cfRule>
          <x14:cfRule type="cellIs" priority="171" operator="equal" id="{0C51CD5A-8893-4041-9CBF-FBEE13A0236A}">
            <xm:f>Datos!$AO$3</xm:f>
            <x14:dxf>
              <fill>
                <patternFill>
                  <bgColor rgb="FFFFFF00"/>
                </patternFill>
              </fill>
            </x14:dxf>
          </x14:cfRule>
          <x14:cfRule type="cellIs" priority="172" operator="equal" id="{393E1E23-29B5-4617-925E-FA00750F8AB4}">
            <xm:f>Datos!$AO$2</xm:f>
            <x14:dxf>
              <fill>
                <patternFill>
                  <bgColor rgb="FF92D050"/>
                </patternFill>
              </fill>
            </x14:dxf>
          </x14:cfRule>
          <xm:sqref>AT91</xm:sqref>
        </x14:conditionalFormatting>
        <x14:conditionalFormatting xmlns:xm="http://schemas.microsoft.com/office/excel/2006/main">
          <x14:cfRule type="cellIs" priority="167" operator="equal" id="{620F0B3B-E3E5-42AD-96C8-829F301BFB68}">
            <xm:f>Datos!$AO$4</xm:f>
            <x14:dxf>
              <fill>
                <patternFill>
                  <bgColor theme="5" tint="0.39994506668294322"/>
                </patternFill>
              </fill>
            </x14:dxf>
          </x14:cfRule>
          <x14:cfRule type="cellIs" priority="168" operator="equal" id="{6A067A47-8411-47BC-94C8-89C2C9807B33}">
            <xm:f>Datos!$AO$3</xm:f>
            <x14:dxf>
              <fill>
                <patternFill>
                  <bgColor rgb="FFFFFF00"/>
                </patternFill>
              </fill>
            </x14:dxf>
          </x14:cfRule>
          <x14:cfRule type="cellIs" priority="169" operator="equal" id="{45BF6BA3-5900-4F4E-87AB-E3956F793219}">
            <xm:f>Datos!$AO$2</xm:f>
            <x14:dxf>
              <fill>
                <patternFill>
                  <bgColor rgb="FF92D050"/>
                </patternFill>
              </fill>
            </x14:dxf>
          </x14:cfRule>
          <xm:sqref>AT92</xm:sqref>
        </x14:conditionalFormatting>
        <x14:conditionalFormatting xmlns:xm="http://schemas.microsoft.com/office/excel/2006/main">
          <x14:cfRule type="cellIs" priority="164" operator="equal" id="{E343A76E-A216-457C-B2B6-9848EAFA963B}">
            <xm:f>Datos!$AO$4</xm:f>
            <x14:dxf>
              <fill>
                <patternFill>
                  <bgColor theme="5" tint="0.39994506668294322"/>
                </patternFill>
              </fill>
            </x14:dxf>
          </x14:cfRule>
          <x14:cfRule type="cellIs" priority="165" operator="equal" id="{B56B3157-6BDE-4C9F-8072-20CE9CF5421E}">
            <xm:f>Datos!$AO$3</xm:f>
            <x14:dxf>
              <fill>
                <patternFill>
                  <bgColor rgb="FFFFFF00"/>
                </patternFill>
              </fill>
            </x14:dxf>
          </x14:cfRule>
          <x14:cfRule type="cellIs" priority="166" operator="equal" id="{54662C95-CB9D-4005-B974-9BA89E2DAE8D}">
            <xm:f>Datos!$AO$2</xm:f>
            <x14:dxf>
              <fill>
                <patternFill>
                  <bgColor rgb="FF92D050"/>
                </patternFill>
              </fill>
            </x14:dxf>
          </x14:cfRule>
          <xm:sqref>AT93</xm:sqref>
        </x14:conditionalFormatting>
        <x14:conditionalFormatting xmlns:xm="http://schemas.microsoft.com/office/excel/2006/main">
          <x14:cfRule type="cellIs" priority="161" operator="equal" id="{27D55412-8627-4ADA-A351-2A20F42CCC4A}">
            <xm:f>Datos!$AO$4</xm:f>
            <x14:dxf>
              <fill>
                <patternFill>
                  <bgColor theme="5" tint="0.39994506668294322"/>
                </patternFill>
              </fill>
            </x14:dxf>
          </x14:cfRule>
          <x14:cfRule type="cellIs" priority="162" operator="equal" id="{C587A006-E9C1-47AC-8D14-33FE3BCA8989}">
            <xm:f>Datos!$AO$3</xm:f>
            <x14:dxf>
              <fill>
                <patternFill>
                  <bgColor rgb="FFFFFF00"/>
                </patternFill>
              </fill>
            </x14:dxf>
          </x14:cfRule>
          <x14:cfRule type="cellIs" priority="163" operator="equal" id="{26FDD76F-D6F0-406E-8C4E-AD50F474E3E1}">
            <xm:f>Datos!$AO$2</xm:f>
            <x14:dxf>
              <fill>
                <patternFill>
                  <bgColor rgb="FF92D050"/>
                </patternFill>
              </fill>
            </x14:dxf>
          </x14:cfRule>
          <xm:sqref>AT94</xm:sqref>
        </x14:conditionalFormatting>
        <x14:conditionalFormatting xmlns:xm="http://schemas.microsoft.com/office/excel/2006/main">
          <x14:cfRule type="cellIs" priority="158" operator="equal" id="{F4E592E0-9DF6-4789-AA39-7CB2C2C6B28C}">
            <xm:f>Datos!$AO$4</xm:f>
            <x14:dxf>
              <fill>
                <patternFill>
                  <bgColor theme="5" tint="0.39994506668294322"/>
                </patternFill>
              </fill>
            </x14:dxf>
          </x14:cfRule>
          <x14:cfRule type="cellIs" priority="159" operator="equal" id="{0EA18FA9-F8DA-43C8-9B69-2E59586E84FE}">
            <xm:f>Datos!$AO$3</xm:f>
            <x14:dxf>
              <fill>
                <patternFill>
                  <bgColor rgb="FFFFFF00"/>
                </patternFill>
              </fill>
            </x14:dxf>
          </x14:cfRule>
          <x14:cfRule type="cellIs" priority="160" operator="equal" id="{E211E3A3-36A6-423E-83FB-230606FC8B58}">
            <xm:f>Datos!$AO$2</xm:f>
            <x14:dxf>
              <fill>
                <patternFill>
                  <bgColor rgb="FF92D050"/>
                </patternFill>
              </fill>
            </x14:dxf>
          </x14:cfRule>
          <xm:sqref>AT95</xm:sqref>
        </x14:conditionalFormatting>
        <x14:conditionalFormatting xmlns:xm="http://schemas.microsoft.com/office/excel/2006/main">
          <x14:cfRule type="cellIs" priority="155" operator="equal" id="{C932BEB0-A2DE-4C4F-ABCC-9EF2EFE5F481}">
            <xm:f>Datos!$AO$2</xm:f>
            <x14:dxf>
              <fill>
                <patternFill>
                  <bgColor rgb="FF92D050"/>
                </patternFill>
              </fill>
            </x14:dxf>
          </x14:cfRule>
          <x14:cfRule type="cellIs" priority="156" operator="equal" id="{E0A5F1A7-85E5-44FF-9C83-1A95158EA5B5}">
            <xm:f>Datos!$AO$4</xm:f>
            <x14:dxf>
              <fill>
                <patternFill>
                  <bgColor theme="5" tint="0.39994506668294322"/>
                </patternFill>
              </fill>
            </x14:dxf>
          </x14:cfRule>
          <x14:cfRule type="cellIs" priority="157" operator="equal" id="{8BC47F9D-69E7-4679-BF23-C74982233645}">
            <xm:f>Datos!$AO$3</xm:f>
            <x14:dxf>
              <fill>
                <patternFill>
                  <bgColor rgb="FFFFFF00"/>
                </patternFill>
              </fill>
            </x14:dxf>
          </x14:cfRule>
          <xm:sqref>AL102</xm:sqref>
        </x14:conditionalFormatting>
        <x14:conditionalFormatting xmlns:xm="http://schemas.microsoft.com/office/excel/2006/main">
          <x14:cfRule type="cellIs" priority="152" operator="equal" id="{31F86DE6-7F5C-4731-914C-18753CA2A1D1}">
            <xm:f>Datos!$AO$2</xm:f>
            <x14:dxf>
              <fill>
                <patternFill>
                  <bgColor rgb="FF92D050"/>
                </patternFill>
              </fill>
            </x14:dxf>
          </x14:cfRule>
          <x14:cfRule type="cellIs" priority="153" operator="equal" id="{49C8D833-7D2D-4512-897F-4ACA2B5A2565}">
            <xm:f>Datos!$AO$4</xm:f>
            <x14:dxf>
              <fill>
                <patternFill>
                  <bgColor theme="5" tint="0.39994506668294322"/>
                </patternFill>
              </fill>
            </x14:dxf>
          </x14:cfRule>
          <x14:cfRule type="cellIs" priority="154" operator="equal" id="{ED9F3AFC-E066-4C26-BBAB-4577AB468157}">
            <xm:f>Datos!$AO$3</xm:f>
            <x14:dxf>
              <fill>
                <patternFill>
                  <bgColor rgb="FFFFFF00"/>
                </patternFill>
              </fill>
            </x14:dxf>
          </x14:cfRule>
          <xm:sqref>AL103</xm:sqref>
        </x14:conditionalFormatting>
        <x14:conditionalFormatting xmlns:xm="http://schemas.microsoft.com/office/excel/2006/main">
          <x14:cfRule type="cellIs" priority="149" operator="equal" id="{C46859D8-7D9F-49B2-8C87-1477F5CA80CD}">
            <xm:f>Datos!$AO$2</xm:f>
            <x14:dxf>
              <fill>
                <patternFill>
                  <bgColor rgb="FF92D050"/>
                </patternFill>
              </fill>
            </x14:dxf>
          </x14:cfRule>
          <x14:cfRule type="cellIs" priority="150" operator="equal" id="{3F683AF3-1796-484F-B256-751875DDECC9}">
            <xm:f>Datos!$AO$4</xm:f>
            <x14:dxf>
              <fill>
                <patternFill>
                  <bgColor theme="5" tint="0.39994506668294322"/>
                </patternFill>
              </fill>
            </x14:dxf>
          </x14:cfRule>
          <x14:cfRule type="cellIs" priority="151" operator="equal" id="{34179E49-70A5-4626-B277-BF11D2771B6B}">
            <xm:f>Datos!$AO$3</xm:f>
            <x14:dxf>
              <fill>
                <patternFill>
                  <bgColor rgb="FFFFFF00"/>
                </patternFill>
              </fill>
            </x14:dxf>
          </x14:cfRule>
          <xm:sqref>AL104</xm:sqref>
        </x14:conditionalFormatting>
        <x14:conditionalFormatting xmlns:xm="http://schemas.microsoft.com/office/excel/2006/main">
          <x14:cfRule type="cellIs" priority="146" operator="equal" id="{A90B6AB4-CF62-4C70-BF4A-34C267A882F6}">
            <xm:f>Datos!$AO$2</xm:f>
            <x14:dxf>
              <fill>
                <patternFill>
                  <bgColor rgb="FF92D050"/>
                </patternFill>
              </fill>
            </x14:dxf>
          </x14:cfRule>
          <x14:cfRule type="cellIs" priority="147" operator="equal" id="{8F9DE880-0410-4CF5-90FE-7CE42FA21565}">
            <xm:f>Datos!$AO$4</xm:f>
            <x14:dxf>
              <fill>
                <patternFill>
                  <bgColor theme="5" tint="0.39994506668294322"/>
                </patternFill>
              </fill>
            </x14:dxf>
          </x14:cfRule>
          <x14:cfRule type="cellIs" priority="148" operator="equal" id="{62371951-89AF-4F5D-9736-404687733EB5}">
            <xm:f>Datos!$AO$3</xm:f>
            <x14:dxf>
              <fill>
                <patternFill>
                  <bgColor rgb="FFFFFF00"/>
                </patternFill>
              </fill>
            </x14:dxf>
          </x14:cfRule>
          <xm:sqref>AL105</xm:sqref>
        </x14:conditionalFormatting>
        <x14:conditionalFormatting xmlns:xm="http://schemas.microsoft.com/office/excel/2006/main">
          <x14:cfRule type="cellIs" priority="143" operator="equal" id="{25F0BB8C-14DF-4520-9C3F-A3803830B34F}">
            <xm:f>Datos!$AO$2</xm:f>
            <x14:dxf>
              <fill>
                <patternFill>
                  <bgColor rgb="FF92D050"/>
                </patternFill>
              </fill>
            </x14:dxf>
          </x14:cfRule>
          <x14:cfRule type="cellIs" priority="144" operator="equal" id="{E6631182-42CE-42B3-A3BE-94BEB7FC81A9}">
            <xm:f>Datos!$AO$4</xm:f>
            <x14:dxf>
              <fill>
                <patternFill>
                  <bgColor theme="5" tint="0.39994506668294322"/>
                </patternFill>
              </fill>
            </x14:dxf>
          </x14:cfRule>
          <x14:cfRule type="cellIs" priority="145" operator="equal" id="{0DFB42E7-E704-4558-98C9-8E93E83BC5C3}">
            <xm:f>Datos!$AO$3</xm:f>
            <x14:dxf>
              <fill>
                <patternFill>
                  <bgColor rgb="FFFFFF00"/>
                </patternFill>
              </fill>
            </x14:dxf>
          </x14:cfRule>
          <xm:sqref>AL106</xm:sqref>
        </x14:conditionalFormatting>
        <x14:conditionalFormatting xmlns:xm="http://schemas.microsoft.com/office/excel/2006/main">
          <x14:cfRule type="cellIs" priority="140" operator="equal" id="{EB566743-C28D-4C2A-AF78-1A76F0282919}">
            <xm:f>Datos!$AO$2</xm:f>
            <x14:dxf>
              <fill>
                <patternFill>
                  <bgColor rgb="FF92D050"/>
                </patternFill>
              </fill>
            </x14:dxf>
          </x14:cfRule>
          <x14:cfRule type="cellIs" priority="141" operator="equal" id="{30B40D44-8A20-4DC9-9FCC-75837B45225B}">
            <xm:f>Datos!$AO$4</xm:f>
            <x14:dxf>
              <fill>
                <patternFill>
                  <bgColor theme="5" tint="0.39994506668294322"/>
                </patternFill>
              </fill>
            </x14:dxf>
          </x14:cfRule>
          <x14:cfRule type="cellIs" priority="142" operator="equal" id="{6F0AF99E-0487-4F44-81C6-A92BB9FE018D}">
            <xm:f>Datos!$AO$3</xm:f>
            <x14:dxf>
              <fill>
                <patternFill>
                  <bgColor rgb="FFFFFF00"/>
                </patternFill>
              </fill>
            </x14:dxf>
          </x14:cfRule>
          <xm:sqref>AL107</xm:sqref>
        </x14:conditionalFormatting>
        <x14:conditionalFormatting xmlns:xm="http://schemas.microsoft.com/office/excel/2006/main">
          <x14:cfRule type="cellIs" priority="137" operator="equal" id="{9098EB66-352B-43D0-9975-81B5E82FE22A}">
            <xm:f>Datos!$AO$2</xm:f>
            <x14:dxf>
              <fill>
                <patternFill>
                  <bgColor rgb="FF92D050"/>
                </patternFill>
              </fill>
            </x14:dxf>
          </x14:cfRule>
          <x14:cfRule type="cellIs" priority="138" operator="equal" id="{0585213A-9139-49FD-BC44-34F1D029E057}">
            <xm:f>Datos!$AO$4</xm:f>
            <x14:dxf>
              <fill>
                <patternFill>
                  <bgColor theme="5" tint="0.39994506668294322"/>
                </patternFill>
              </fill>
            </x14:dxf>
          </x14:cfRule>
          <x14:cfRule type="cellIs" priority="139" operator="equal" id="{4AE9CA2F-1CBB-43B0-8767-D11F822191A6}">
            <xm:f>Datos!$AO$3</xm:f>
            <x14:dxf>
              <fill>
                <patternFill>
                  <bgColor rgb="FFFFFF00"/>
                </patternFill>
              </fill>
            </x14:dxf>
          </x14:cfRule>
          <xm:sqref>AL108</xm:sqref>
        </x14:conditionalFormatting>
        <x14:conditionalFormatting xmlns:xm="http://schemas.microsoft.com/office/excel/2006/main">
          <x14:cfRule type="cellIs" priority="134" operator="equal" id="{36164408-FDC9-49E6-9054-7C9C44D0F42E}">
            <xm:f>Datos!$AO$2</xm:f>
            <x14:dxf>
              <fill>
                <patternFill>
                  <bgColor rgb="FF92D050"/>
                </patternFill>
              </fill>
            </x14:dxf>
          </x14:cfRule>
          <x14:cfRule type="cellIs" priority="135" operator="equal" id="{3392B70C-3AD8-430E-8214-A54971CD4E71}">
            <xm:f>Datos!$AO$4</xm:f>
            <x14:dxf>
              <fill>
                <patternFill>
                  <bgColor theme="5" tint="0.39994506668294322"/>
                </patternFill>
              </fill>
            </x14:dxf>
          </x14:cfRule>
          <x14:cfRule type="cellIs" priority="136" operator="equal" id="{CCA1982D-9788-4F96-97AB-369012E51AEB}">
            <xm:f>Datos!$AO$3</xm:f>
            <x14:dxf>
              <fill>
                <patternFill>
                  <bgColor rgb="FFFFFF00"/>
                </patternFill>
              </fill>
            </x14:dxf>
          </x14:cfRule>
          <xm:sqref>AL109</xm:sqref>
        </x14:conditionalFormatting>
        <x14:conditionalFormatting xmlns:xm="http://schemas.microsoft.com/office/excel/2006/main">
          <x14:cfRule type="cellIs" priority="131" operator="equal" id="{659A805F-5214-4011-B604-0C8CB8085C3F}">
            <xm:f>Datos!$AO$2</xm:f>
            <x14:dxf>
              <fill>
                <patternFill>
                  <bgColor rgb="FF92D050"/>
                </patternFill>
              </fill>
            </x14:dxf>
          </x14:cfRule>
          <x14:cfRule type="cellIs" priority="132" operator="equal" id="{53FA55F4-86C9-4E65-8993-FB856EB99A3E}">
            <xm:f>Datos!$AO$4</xm:f>
            <x14:dxf>
              <fill>
                <patternFill>
                  <bgColor theme="5" tint="0.39994506668294322"/>
                </patternFill>
              </fill>
            </x14:dxf>
          </x14:cfRule>
          <x14:cfRule type="cellIs" priority="133" operator="equal" id="{C75BA0D0-E4F2-46F3-88EA-4A3722C37859}">
            <xm:f>Datos!$AO$3</xm:f>
            <x14:dxf>
              <fill>
                <patternFill>
                  <bgColor rgb="FFFFFF00"/>
                </patternFill>
              </fill>
            </x14:dxf>
          </x14:cfRule>
          <xm:sqref>AL110</xm:sqref>
        </x14:conditionalFormatting>
        <x14:conditionalFormatting xmlns:xm="http://schemas.microsoft.com/office/excel/2006/main">
          <x14:cfRule type="cellIs" priority="128" operator="equal" id="{AE08043A-5DAF-4918-B276-095D703168D4}">
            <xm:f>Datos!$AO$4</xm:f>
            <x14:dxf>
              <fill>
                <patternFill>
                  <bgColor theme="5" tint="0.39994506668294322"/>
                </patternFill>
              </fill>
            </x14:dxf>
          </x14:cfRule>
          <x14:cfRule type="cellIs" priority="129" operator="equal" id="{074BE666-0704-4FF6-80E3-9D20653C4184}">
            <xm:f>Datos!$AO$3</xm:f>
            <x14:dxf>
              <fill>
                <patternFill>
                  <bgColor rgb="FFFFFF00"/>
                </patternFill>
              </fill>
            </x14:dxf>
          </x14:cfRule>
          <x14:cfRule type="cellIs" priority="130" operator="equal" id="{B876A75D-BF11-4EFE-862B-CEBE2EC7DA92}">
            <xm:f>Datos!$AO$2</xm:f>
            <x14:dxf>
              <fill>
                <patternFill>
                  <bgColor rgb="FF92D050"/>
                </patternFill>
              </fill>
            </x14:dxf>
          </x14:cfRule>
          <xm:sqref>AR101</xm:sqref>
        </x14:conditionalFormatting>
        <x14:conditionalFormatting xmlns:xm="http://schemas.microsoft.com/office/excel/2006/main">
          <x14:cfRule type="cellIs" priority="125" operator="equal" id="{8855FB0C-39DC-490D-BCA1-C30F8F47C3D9}">
            <xm:f>Datos!$AO$4</xm:f>
            <x14:dxf>
              <fill>
                <patternFill>
                  <bgColor theme="5" tint="0.39994506668294322"/>
                </patternFill>
              </fill>
            </x14:dxf>
          </x14:cfRule>
          <x14:cfRule type="cellIs" priority="126" operator="equal" id="{FCC90BE3-7EBA-4868-BA38-90270112E076}">
            <xm:f>Datos!$AO$3</xm:f>
            <x14:dxf>
              <fill>
                <patternFill>
                  <bgColor rgb="FFFFFF00"/>
                </patternFill>
              </fill>
            </x14:dxf>
          </x14:cfRule>
          <x14:cfRule type="cellIs" priority="127" operator="equal" id="{4231B981-1E4F-4AFD-9BF7-D38BE5F1D248}">
            <xm:f>Datos!$AO$2</xm:f>
            <x14:dxf>
              <fill>
                <patternFill>
                  <bgColor rgb="FF92D050"/>
                </patternFill>
              </fill>
            </x14:dxf>
          </x14:cfRule>
          <xm:sqref>AR103</xm:sqref>
        </x14:conditionalFormatting>
        <x14:conditionalFormatting xmlns:xm="http://schemas.microsoft.com/office/excel/2006/main">
          <x14:cfRule type="cellIs" priority="122" operator="equal" id="{CBC90027-CE47-4561-B3DB-9E5B43C67D9D}">
            <xm:f>Datos!$AO$4</xm:f>
            <x14:dxf>
              <fill>
                <patternFill>
                  <bgColor theme="5" tint="0.39994506668294322"/>
                </patternFill>
              </fill>
            </x14:dxf>
          </x14:cfRule>
          <x14:cfRule type="cellIs" priority="123" operator="equal" id="{29B61A9A-44BB-4C9C-8F4F-FB1914A764BB}">
            <xm:f>Datos!$AO$3</xm:f>
            <x14:dxf>
              <fill>
                <patternFill>
                  <bgColor rgb="FFFFFF00"/>
                </patternFill>
              </fill>
            </x14:dxf>
          </x14:cfRule>
          <x14:cfRule type="cellIs" priority="124" operator="equal" id="{FB7962B0-8B0F-4886-B5FC-FCD7F595B6CD}">
            <xm:f>Datos!$AO$2</xm:f>
            <x14:dxf>
              <fill>
                <patternFill>
                  <bgColor rgb="FF92D050"/>
                </patternFill>
              </fill>
            </x14:dxf>
          </x14:cfRule>
          <xm:sqref>AR104</xm:sqref>
        </x14:conditionalFormatting>
        <x14:conditionalFormatting xmlns:xm="http://schemas.microsoft.com/office/excel/2006/main">
          <x14:cfRule type="cellIs" priority="119" operator="equal" id="{A3AEA234-071D-4E38-B8EE-067D54AEBB2E}">
            <xm:f>Datos!$AO$4</xm:f>
            <x14:dxf>
              <fill>
                <patternFill>
                  <bgColor theme="5" tint="0.39994506668294322"/>
                </patternFill>
              </fill>
            </x14:dxf>
          </x14:cfRule>
          <x14:cfRule type="cellIs" priority="120" operator="equal" id="{95EB2FA6-0688-4FFC-B078-DBB1B3867306}">
            <xm:f>Datos!$AO$3</xm:f>
            <x14:dxf>
              <fill>
                <patternFill>
                  <bgColor rgb="FFFFFF00"/>
                </patternFill>
              </fill>
            </x14:dxf>
          </x14:cfRule>
          <x14:cfRule type="cellIs" priority="121" operator="equal" id="{23F18EB3-D378-42ED-98FE-F2DA6BD229B3}">
            <xm:f>Datos!$AO$2</xm:f>
            <x14:dxf>
              <fill>
                <patternFill>
                  <bgColor rgb="FF92D050"/>
                </patternFill>
              </fill>
            </x14:dxf>
          </x14:cfRule>
          <xm:sqref>AR105</xm:sqref>
        </x14:conditionalFormatting>
        <x14:conditionalFormatting xmlns:xm="http://schemas.microsoft.com/office/excel/2006/main">
          <x14:cfRule type="cellIs" priority="116" operator="equal" id="{2C146DEB-20C9-4AC8-B6D1-E4169E41078E}">
            <xm:f>Datos!$AO$4</xm:f>
            <x14:dxf>
              <fill>
                <patternFill>
                  <bgColor theme="5" tint="0.39994506668294322"/>
                </patternFill>
              </fill>
            </x14:dxf>
          </x14:cfRule>
          <x14:cfRule type="cellIs" priority="117" operator="equal" id="{0AD7C174-E10D-448D-BA1E-4F2A78EEEA77}">
            <xm:f>Datos!$AO$3</xm:f>
            <x14:dxf>
              <fill>
                <patternFill>
                  <bgColor rgb="FFFFFF00"/>
                </patternFill>
              </fill>
            </x14:dxf>
          </x14:cfRule>
          <x14:cfRule type="cellIs" priority="118" operator="equal" id="{CC197520-53D7-4350-9FDE-5D42C4795C6C}">
            <xm:f>Datos!$AO$2</xm:f>
            <x14:dxf>
              <fill>
                <patternFill>
                  <bgColor rgb="FF92D050"/>
                </patternFill>
              </fill>
            </x14:dxf>
          </x14:cfRule>
          <xm:sqref>AR106</xm:sqref>
        </x14:conditionalFormatting>
        <x14:conditionalFormatting xmlns:xm="http://schemas.microsoft.com/office/excel/2006/main">
          <x14:cfRule type="cellIs" priority="113" operator="equal" id="{737A0C03-EBBB-4E1B-99BD-659FA774B612}">
            <xm:f>Datos!$AO$4</xm:f>
            <x14:dxf>
              <fill>
                <patternFill>
                  <bgColor theme="5" tint="0.39994506668294322"/>
                </patternFill>
              </fill>
            </x14:dxf>
          </x14:cfRule>
          <x14:cfRule type="cellIs" priority="114" operator="equal" id="{6EFC42FE-B369-4D9C-938A-E61F257FB1D5}">
            <xm:f>Datos!$AO$3</xm:f>
            <x14:dxf>
              <fill>
                <patternFill>
                  <bgColor rgb="FFFFFF00"/>
                </patternFill>
              </fill>
            </x14:dxf>
          </x14:cfRule>
          <x14:cfRule type="cellIs" priority="115" operator="equal" id="{95FB1409-3030-4461-999E-AC2303414317}">
            <xm:f>Datos!$AO$2</xm:f>
            <x14:dxf>
              <fill>
                <patternFill>
                  <bgColor rgb="FF92D050"/>
                </patternFill>
              </fill>
            </x14:dxf>
          </x14:cfRule>
          <xm:sqref>AR107</xm:sqref>
        </x14:conditionalFormatting>
        <x14:conditionalFormatting xmlns:xm="http://schemas.microsoft.com/office/excel/2006/main">
          <x14:cfRule type="cellIs" priority="110" operator="equal" id="{C11F3D33-FF0F-42C7-8BED-319AF037D8EC}">
            <xm:f>Datos!$AO$4</xm:f>
            <x14:dxf>
              <fill>
                <patternFill>
                  <bgColor theme="5" tint="0.39994506668294322"/>
                </patternFill>
              </fill>
            </x14:dxf>
          </x14:cfRule>
          <x14:cfRule type="cellIs" priority="111" operator="equal" id="{6F68DA47-CD75-476F-B60B-702A2AF24346}">
            <xm:f>Datos!$AO$3</xm:f>
            <x14:dxf>
              <fill>
                <patternFill>
                  <bgColor rgb="FFFFFF00"/>
                </patternFill>
              </fill>
            </x14:dxf>
          </x14:cfRule>
          <x14:cfRule type="cellIs" priority="112" operator="equal" id="{17B06DB0-EACE-4E27-BB18-3862D3319FC5}">
            <xm:f>Datos!$AO$2</xm:f>
            <x14:dxf>
              <fill>
                <patternFill>
                  <bgColor rgb="FF92D050"/>
                </patternFill>
              </fill>
            </x14:dxf>
          </x14:cfRule>
          <xm:sqref>AR108</xm:sqref>
        </x14:conditionalFormatting>
        <x14:conditionalFormatting xmlns:xm="http://schemas.microsoft.com/office/excel/2006/main">
          <x14:cfRule type="cellIs" priority="107" operator="equal" id="{508BECD6-D02B-4F8D-A233-25AE68F75509}">
            <xm:f>Datos!$AO$4</xm:f>
            <x14:dxf>
              <fill>
                <patternFill>
                  <bgColor theme="5" tint="0.39994506668294322"/>
                </patternFill>
              </fill>
            </x14:dxf>
          </x14:cfRule>
          <x14:cfRule type="cellIs" priority="108" operator="equal" id="{BCFE2E54-6D2D-4DD6-A6D9-5EF23B9527BE}">
            <xm:f>Datos!$AO$3</xm:f>
            <x14:dxf>
              <fill>
                <patternFill>
                  <bgColor rgb="FFFFFF00"/>
                </patternFill>
              </fill>
            </x14:dxf>
          </x14:cfRule>
          <x14:cfRule type="cellIs" priority="109" operator="equal" id="{29BEC4A1-746D-4DD8-963B-113FDBEE9332}">
            <xm:f>Datos!$AO$2</xm:f>
            <x14:dxf>
              <fill>
                <patternFill>
                  <bgColor rgb="FF92D050"/>
                </patternFill>
              </fill>
            </x14:dxf>
          </x14:cfRule>
          <xm:sqref>AR109</xm:sqref>
        </x14:conditionalFormatting>
        <x14:conditionalFormatting xmlns:xm="http://schemas.microsoft.com/office/excel/2006/main">
          <x14:cfRule type="cellIs" priority="104" operator="equal" id="{6FFEF519-8042-45FC-8A0C-DD708B835461}">
            <xm:f>Datos!$AO$4</xm:f>
            <x14:dxf>
              <fill>
                <patternFill>
                  <bgColor theme="5" tint="0.39994506668294322"/>
                </patternFill>
              </fill>
            </x14:dxf>
          </x14:cfRule>
          <x14:cfRule type="cellIs" priority="105" operator="equal" id="{8761E828-2DB8-4217-89CC-029D42112EB4}">
            <xm:f>Datos!$AO$3</xm:f>
            <x14:dxf>
              <fill>
                <patternFill>
                  <bgColor rgb="FFFFFF00"/>
                </patternFill>
              </fill>
            </x14:dxf>
          </x14:cfRule>
          <x14:cfRule type="cellIs" priority="106" operator="equal" id="{97709952-473F-4DA3-AFE9-A40451F6EEDE}">
            <xm:f>Datos!$AO$2</xm:f>
            <x14:dxf>
              <fill>
                <patternFill>
                  <bgColor rgb="FF92D050"/>
                </patternFill>
              </fill>
            </x14:dxf>
          </x14:cfRule>
          <xm:sqref>AR110</xm:sqref>
        </x14:conditionalFormatting>
        <x14:conditionalFormatting xmlns:xm="http://schemas.microsoft.com/office/excel/2006/main">
          <x14:cfRule type="cellIs" priority="101" operator="equal" id="{5AE451DD-4672-4D57-B732-23E5062A9247}">
            <xm:f>Datos!$AO$4</xm:f>
            <x14:dxf>
              <fill>
                <patternFill>
                  <bgColor theme="5" tint="0.39994506668294322"/>
                </patternFill>
              </fill>
            </x14:dxf>
          </x14:cfRule>
          <x14:cfRule type="cellIs" priority="102" operator="equal" id="{87EF380C-FBC6-4C66-96C7-5FDB20282103}">
            <xm:f>Datos!$AO$3</xm:f>
            <x14:dxf>
              <fill>
                <patternFill>
                  <bgColor rgb="FFFFFF00"/>
                </patternFill>
              </fill>
            </x14:dxf>
          </x14:cfRule>
          <x14:cfRule type="cellIs" priority="103" operator="equal" id="{B1E0405F-3FD9-40D9-AF84-859EB73AC74C}">
            <xm:f>Datos!$AO$2</xm:f>
            <x14:dxf>
              <fill>
                <patternFill>
                  <bgColor rgb="FF92D050"/>
                </patternFill>
              </fill>
            </x14:dxf>
          </x14:cfRule>
          <xm:sqref>AT101</xm:sqref>
        </x14:conditionalFormatting>
        <x14:conditionalFormatting xmlns:xm="http://schemas.microsoft.com/office/excel/2006/main">
          <x14:cfRule type="cellIs" priority="98" operator="equal" id="{9769DC74-65DF-492E-92A0-2995DB53A742}">
            <xm:f>Datos!$AO$4</xm:f>
            <x14:dxf>
              <fill>
                <patternFill>
                  <bgColor theme="5" tint="0.39994506668294322"/>
                </patternFill>
              </fill>
            </x14:dxf>
          </x14:cfRule>
          <x14:cfRule type="cellIs" priority="99" operator="equal" id="{827A1082-13F7-43C3-B96D-010A1C9D7558}">
            <xm:f>Datos!$AO$3</xm:f>
            <x14:dxf>
              <fill>
                <patternFill>
                  <bgColor rgb="FFFFFF00"/>
                </patternFill>
              </fill>
            </x14:dxf>
          </x14:cfRule>
          <x14:cfRule type="cellIs" priority="100" operator="equal" id="{BC775A6C-CE60-4C4A-979E-477B470C94B9}">
            <xm:f>Datos!$AO$2</xm:f>
            <x14:dxf>
              <fill>
                <patternFill>
                  <bgColor rgb="FF92D050"/>
                </patternFill>
              </fill>
            </x14:dxf>
          </x14:cfRule>
          <xm:sqref>AT103</xm:sqref>
        </x14:conditionalFormatting>
        <x14:conditionalFormatting xmlns:xm="http://schemas.microsoft.com/office/excel/2006/main">
          <x14:cfRule type="cellIs" priority="95" operator="equal" id="{EC18D2AF-007D-481F-8E98-6A0F0F07E42D}">
            <xm:f>Datos!$AO$4</xm:f>
            <x14:dxf>
              <fill>
                <patternFill>
                  <bgColor theme="5" tint="0.39994506668294322"/>
                </patternFill>
              </fill>
            </x14:dxf>
          </x14:cfRule>
          <x14:cfRule type="cellIs" priority="96" operator="equal" id="{9ADE3B7F-41BE-4A7E-BAF0-DF1909E5F90F}">
            <xm:f>Datos!$AO$3</xm:f>
            <x14:dxf>
              <fill>
                <patternFill>
                  <bgColor rgb="FFFFFF00"/>
                </patternFill>
              </fill>
            </x14:dxf>
          </x14:cfRule>
          <x14:cfRule type="cellIs" priority="97" operator="equal" id="{90C91362-8A59-4AC1-B3D7-D3905AD90D7D}">
            <xm:f>Datos!$AO$2</xm:f>
            <x14:dxf>
              <fill>
                <patternFill>
                  <bgColor rgb="FF92D050"/>
                </patternFill>
              </fill>
            </x14:dxf>
          </x14:cfRule>
          <xm:sqref>AT104</xm:sqref>
        </x14:conditionalFormatting>
        <x14:conditionalFormatting xmlns:xm="http://schemas.microsoft.com/office/excel/2006/main">
          <x14:cfRule type="cellIs" priority="92" operator="equal" id="{42B785AB-F873-4B75-9EB0-7762C62ED7F2}">
            <xm:f>Datos!$AO$4</xm:f>
            <x14:dxf>
              <fill>
                <patternFill>
                  <bgColor theme="5" tint="0.39994506668294322"/>
                </patternFill>
              </fill>
            </x14:dxf>
          </x14:cfRule>
          <x14:cfRule type="cellIs" priority="93" operator="equal" id="{FB3288F3-E127-4A33-B617-3591BBC7C76E}">
            <xm:f>Datos!$AO$3</xm:f>
            <x14:dxf>
              <fill>
                <patternFill>
                  <bgColor rgb="FFFFFF00"/>
                </patternFill>
              </fill>
            </x14:dxf>
          </x14:cfRule>
          <x14:cfRule type="cellIs" priority="94" operator="equal" id="{C41EAA76-9C81-46D7-A86B-63FCCDE11655}">
            <xm:f>Datos!$AO$2</xm:f>
            <x14:dxf>
              <fill>
                <patternFill>
                  <bgColor rgb="FF92D050"/>
                </patternFill>
              </fill>
            </x14:dxf>
          </x14:cfRule>
          <xm:sqref>AT105</xm:sqref>
        </x14:conditionalFormatting>
        <x14:conditionalFormatting xmlns:xm="http://schemas.microsoft.com/office/excel/2006/main">
          <x14:cfRule type="cellIs" priority="89" operator="equal" id="{4A6B50B0-D42F-40E5-A1F3-3F1B87FCDE70}">
            <xm:f>Datos!$AO$4</xm:f>
            <x14:dxf>
              <fill>
                <patternFill>
                  <bgColor theme="5" tint="0.39994506668294322"/>
                </patternFill>
              </fill>
            </x14:dxf>
          </x14:cfRule>
          <x14:cfRule type="cellIs" priority="90" operator="equal" id="{57C272A9-15B8-4BBD-841B-B28E48C98542}">
            <xm:f>Datos!$AO$3</xm:f>
            <x14:dxf>
              <fill>
                <patternFill>
                  <bgColor rgb="FFFFFF00"/>
                </patternFill>
              </fill>
            </x14:dxf>
          </x14:cfRule>
          <x14:cfRule type="cellIs" priority="91" operator="equal" id="{6DAC5E62-C602-47C0-8A6A-2A17DAF0F3EE}">
            <xm:f>Datos!$AO$2</xm:f>
            <x14:dxf>
              <fill>
                <patternFill>
                  <bgColor rgb="FF92D050"/>
                </patternFill>
              </fill>
            </x14:dxf>
          </x14:cfRule>
          <xm:sqref>AT106</xm:sqref>
        </x14:conditionalFormatting>
        <x14:conditionalFormatting xmlns:xm="http://schemas.microsoft.com/office/excel/2006/main">
          <x14:cfRule type="cellIs" priority="86" operator="equal" id="{28272B0A-57BE-403D-AA0A-8B09131A97FD}">
            <xm:f>Datos!$AO$4</xm:f>
            <x14:dxf>
              <fill>
                <patternFill>
                  <bgColor theme="5" tint="0.39994506668294322"/>
                </patternFill>
              </fill>
            </x14:dxf>
          </x14:cfRule>
          <x14:cfRule type="cellIs" priority="87" operator="equal" id="{96AC0CC0-9043-401A-82A2-1C951408F84E}">
            <xm:f>Datos!$AO$3</xm:f>
            <x14:dxf>
              <fill>
                <patternFill>
                  <bgColor rgb="FFFFFF00"/>
                </patternFill>
              </fill>
            </x14:dxf>
          </x14:cfRule>
          <x14:cfRule type="cellIs" priority="88" operator="equal" id="{BC2A5390-AFE8-473C-A3B8-C7776388679E}">
            <xm:f>Datos!$AO$2</xm:f>
            <x14:dxf>
              <fill>
                <patternFill>
                  <bgColor rgb="FF92D050"/>
                </patternFill>
              </fill>
            </x14:dxf>
          </x14:cfRule>
          <xm:sqref>AT107</xm:sqref>
        </x14:conditionalFormatting>
        <x14:conditionalFormatting xmlns:xm="http://schemas.microsoft.com/office/excel/2006/main">
          <x14:cfRule type="cellIs" priority="83" operator="equal" id="{D4CD824A-0A32-4F12-B54B-3425621E2DC7}">
            <xm:f>Datos!$AO$4</xm:f>
            <x14:dxf>
              <fill>
                <patternFill>
                  <bgColor theme="5" tint="0.39994506668294322"/>
                </patternFill>
              </fill>
            </x14:dxf>
          </x14:cfRule>
          <x14:cfRule type="cellIs" priority="84" operator="equal" id="{90FBD8C8-E6AC-4223-B9C8-387E96EE75F7}">
            <xm:f>Datos!$AO$3</xm:f>
            <x14:dxf>
              <fill>
                <patternFill>
                  <bgColor rgb="FFFFFF00"/>
                </patternFill>
              </fill>
            </x14:dxf>
          </x14:cfRule>
          <x14:cfRule type="cellIs" priority="85" operator="equal" id="{18DCC475-CE95-43EC-8070-C29361A3271E}">
            <xm:f>Datos!$AO$2</xm:f>
            <x14:dxf>
              <fill>
                <patternFill>
                  <bgColor rgb="FF92D050"/>
                </patternFill>
              </fill>
            </x14:dxf>
          </x14:cfRule>
          <xm:sqref>AT108</xm:sqref>
        </x14:conditionalFormatting>
        <x14:conditionalFormatting xmlns:xm="http://schemas.microsoft.com/office/excel/2006/main">
          <x14:cfRule type="cellIs" priority="80" operator="equal" id="{9B1F2C9C-3F55-434D-89E0-C67B1AFC21A8}">
            <xm:f>Datos!$AO$4</xm:f>
            <x14:dxf>
              <fill>
                <patternFill>
                  <bgColor theme="5" tint="0.39994506668294322"/>
                </patternFill>
              </fill>
            </x14:dxf>
          </x14:cfRule>
          <x14:cfRule type="cellIs" priority="81" operator="equal" id="{83C0CD10-53E3-421D-AEC7-178D0B43CB07}">
            <xm:f>Datos!$AO$3</xm:f>
            <x14:dxf>
              <fill>
                <patternFill>
                  <bgColor rgb="FFFFFF00"/>
                </patternFill>
              </fill>
            </x14:dxf>
          </x14:cfRule>
          <x14:cfRule type="cellIs" priority="82" operator="equal" id="{64EA08F4-84A3-463E-AF76-8B680A202BC7}">
            <xm:f>Datos!$AO$2</xm:f>
            <x14:dxf>
              <fill>
                <patternFill>
                  <bgColor rgb="FF92D050"/>
                </patternFill>
              </fill>
            </x14:dxf>
          </x14:cfRule>
          <xm:sqref>AT109</xm:sqref>
        </x14:conditionalFormatting>
        <x14:conditionalFormatting xmlns:xm="http://schemas.microsoft.com/office/excel/2006/main">
          <x14:cfRule type="cellIs" priority="77" operator="equal" id="{780A3396-749B-4CCA-806D-F90D4B9AC943}">
            <xm:f>Datos!$AO$4</xm:f>
            <x14:dxf>
              <fill>
                <patternFill>
                  <bgColor theme="5" tint="0.39994506668294322"/>
                </patternFill>
              </fill>
            </x14:dxf>
          </x14:cfRule>
          <x14:cfRule type="cellIs" priority="78" operator="equal" id="{16F5CD9E-0BDE-49FB-8369-AEFB4923E38A}">
            <xm:f>Datos!$AO$3</xm:f>
            <x14:dxf>
              <fill>
                <patternFill>
                  <bgColor rgb="FFFFFF00"/>
                </patternFill>
              </fill>
            </x14:dxf>
          </x14:cfRule>
          <x14:cfRule type="cellIs" priority="79" operator="equal" id="{21C432B0-4340-4D6C-AB5D-50F9DC842367}">
            <xm:f>Datos!$AO$2</xm:f>
            <x14:dxf>
              <fill>
                <patternFill>
                  <bgColor rgb="FF92D050"/>
                </patternFill>
              </fill>
            </x14:dxf>
          </x14:cfRule>
          <xm:sqref>AT110</xm:sqref>
        </x14:conditionalFormatting>
        <x14:conditionalFormatting xmlns:xm="http://schemas.microsoft.com/office/excel/2006/main">
          <x14:cfRule type="cellIs" priority="74" operator="equal" id="{6E9EAC7B-3858-4AA9-BBCF-8AC964CBDAA7}">
            <xm:f>Datos!$AO$4</xm:f>
            <x14:dxf>
              <fill>
                <patternFill>
                  <bgColor theme="5" tint="0.39994506668294322"/>
                </patternFill>
              </fill>
            </x14:dxf>
          </x14:cfRule>
          <x14:cfRule type="cellIs" priority="75" operator="equal" id="{CC0F5C7F-E694-4EC1-B37D-271803465676}">
            <xm:f>Datos!$AO$3</xm:f>
            <x14:dxf>
              <fill>
                <patternFill>
                  <bgColor rgb="FFFFFF00"/>
                </patternFill>
              </fill>
            </x14:dxf>
          </x14:cfRule>
          <x14:cfRule type="cellIs" priority="76" operator="equal" id="{2DB22EDF-74AA-40A3-BB38-450D8AA26D1B}">
            <xm:f>Datos!$AO$2</xm:f>
            <x14:dxf>
              <fill>
                <patternFill>
                  <bgColor rgb="FF92D050"/>
                </patternFill>
              </fill>
            </x14:dxf>
          </x14:cfRule>
          <xm:sqref>AW86</xm:sqref>
        </x14:conditionalFormatting>
        <x14:conditionalFormatting xmlns:xm="http://schemas.microsoft.com/office/excel/2006/main">
          <x14:cfRule type="cellIs" priority="71" operator="equal" id="{B31B2DED-561B-4DC2-8C1D-9E6C0B690C02}">
            <xm:f>Datos!$AO$4</xm:f>
            <x14:dxf>
              <fill>
                <patternFill>
                  <bgColor theme="5" tint="0.39994506668294322"/>
                </patternFill>
              </fill>
            </x14:dxf>
          </x14:cfRule>
          <x14:cfRule type="cellIs" priority="72" operator="equal" id="{3BE8AD7C-EA09-4663-8778-40FEED185C1C}">
            <xm:f>Datos!$AO$3</xm:f>
            <x14:dxf>
              <fill>
                <patternFill>
                  <bgColor rgb="FFFFFF00"/>
                </patternFill>
              </fill>
            </x14:dxf>
          </x14:cfRule>
          <x14:cfRule type="cellIs" priority="73" operator="equal" id="{E5349ED7-FFA8-4EBD-8366-D2FDE70829B3}">
            <xm:f>Datos!$AO$2</xm:f>
            <x14:dxf>
              <fill>
                <patternFill>
                  <bgColor rgb="FF92D050"/>
                </patternFill>
              </fill>
            </x14:dxf>
          </x14:cfRule>
          <xm:sqref>AW101</xm:sqref>
        </x14:conditionalFormatting>
        <x14:conditionalFormatting xmlns:xm="http://schemas.microsoft.com/office/excel/2006/main">
          <x14:cfRule type="expression" priority="68" id="{63649500-9557-4F59-882E-C942A263CBF8}">
            <xm:f>AND($AP$125&lt;&gt;Datos!$S$5,$AP$125&lt;&gt;Datos!$T$5)</xm:f>
            <x14:dxf>
              <font>
                <color theme="0"/>
              </font>
              <fill>
                <patternFill patternType="none">
                  <bgColor auto="1"/>
                </patternFill>
              </fill>
              <border>
                <left/>
                <right/>
                <top/>
                <bottom/>
              </border>
            </x14:dxf>
          </x14:cfRule>
          <xm:sqref>AL143:AR145</xm:sqref>
        </x14:conditionalFormatting>
        <x14:conditionalFormatting xmlns:xm="http://schemas.microsoft.com/office/excel/2006/main">
          <x14:cfRule type="cellIs" priority="50" operator="equal" id="{89E971BC-73B7-43E9-B269-542A12DCF159}">
            <xm:f>Datos!$AQ$3</xm:f>
            <x14:dxf>
              <fill>
                <patternFill>
                  <bgColor theme="5" tint="0.39994506668294322"/>
                </patternFill>
              </fill>
            </x14:dxf>
          </x14:cfRule>
          <x14:cfRule type="cellIs" priority="51" operator="equal" id="{213776CE-E161-42E2-BDDE-0916CFDB7AA0}">
            <xm:f>Datos!$AQ$2</xm:f>
            <x14:dxf>
              <fill>
                <patternFill>
                  <bgColor rgb="FF92D050"/>
                </patternFill>
              </fill>
            </x14:dxf>
          </x14:cfRule>
          <xm:sqref>AZ86:BB95</xm:sqref>
        </x14:conditionalFormatting>
        <x14:conditionalFormatting xmlns:xm="http://schemas.microsoft.com/office/excel/2006/main">
          <x14:cfRule type="cellIs" priority="47" operator="equal" id="{07A0928E-6A0E-4241-BAC8-B45C7823BE2C}">
            <xm:f>Datos!$AR$4</xm:f>
            <x14:dxf>
              <fill>
                <patternFill>
                  <bgColor theme="5" tint="0.39994506668294322"/>
                </patternFill>
              </fill>
            </x14:dxf>
          </x14:cfRule>
          <x14:cfRule type="cellIs" priority="48" operator="equal" id="{6E57C852-CB87-49D2-BE43-186C41E0472C}">
            <xm:f>Datos!$AR$3</xm:f>
            <x14:dxf>
              <fill>
                <patternFill>
                  <bgColor rgb="FFFFFF00"/>
                </patternFill>
              </fill>
            </x14:dxf>
          </x14:cfRule>
          <x14:cfRule type="cellIs" priority="49" operator="equal" id="{ACF29FDF-9F10-4D26-9195-D992CF2CEDB0}">
            <xm:f>Datos!$AR$2</xm:f>
            <x14:dxf>
              <fill>
                <patternFill>
                  <bgColor rgb="FF92D050"/>
                </patternFill>
              </fill>
            </x14:dxf>
          </x14:cfRule>
          <xm:sqref>AZ101</xm:sqref>
        </x14:conditionalFormatting>
        <x14:conditionalFormatting xmlns:xm="http://schemas.microsoft.com/office/excel/2006/main">
          <x14:cfRule type="expression" priority="20" id="{70042C52-3B4D-4C0F-9719-C8111C835ADD}">
            <xm:f>OR($AP$67=Datos!$S$5,$AP$67=Datos!$T$5)</xm:f>
            <x14:dxf>
              <fill>
                <patternFill>
                  <bgColor rgb="FF92D050"/>
                </patternFill>
              </fill>
            </x14:dxf>
          </x14:cfRule>
          <x14:cfRule type="expression" priority="21" id="{AB1687AD-B46C-4C63-BAD5-19D713C93154}">
            <xm:f>OR($AP$67=Datos!$S$4,$AP$67=Datos!$T$4)</xm:f>
            <x14:dxf>
              <fill>
                <patternFill>
                  <bgColor rgb="FFFFFF00"/>
                </patternFill>
              </fill>
            </x14:dxf>
          </x14:cfRule>
          <x14:cfRule type="expression" priority="22" id="{7BC7AC4B-2AAB-43A7-9755-3F726FCAA73C}">
            <xm:f>OR($AP$67=Datos!$S$3,$AP$67=Datos!$T$3)</xm:f>
            <x14:dxf>
              <fill>
                <patternFill>
                  <bgColor rgb="FFFFC000"/>
                </patternFill>
              </fill>
            </x14:dxf>
          </x14:cfRule>
          <x14:cfRule type="expression" priority="23" id="{42C8AFF4-1130-4138-AEDE-A469D289B1CA}">
            <xm:f>OR($AP$67=Datos!$S$2,$AP$67=Datos!$T$2)</xm:f>
            <x14:dxf>
              <fill>
                <patternFill>
                  <bgColor rgb="FFFF0000"/>
                </patternFill>
              </fill>
            </x14:dxf>
          </x14:cfRule>
          <xm:sqref>AP67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Datos!$I$2:$I$21</xm:f>
          </x14:formula1>
          <xm:sqref>S17:V17</xm:sqref>
        </x14:dataValidation>
        <x14:dataValidation type="list" allowBlank="1" showInputMessage="1" showErrorMessage="1" promptTitle="Categorías" prompt="Las categorías establecidas para riesgos u oportunidades están descritas al final de la Hoja de Contexto del Proceso.">
          <x14:formula1>
            <xm:f>IF($AK$12=1,Categoría_corrupción,IF($AK$12=2,Datos!$F$2:$F$16,IF($AK$12=3,Datos!$F$2:$F$16,IF($AK$12=4,Categoría_seguridad_información,IF($AK$12=5,Categoría_oportunidad)))))</xm:f>
          </x14:formula1>
          <xm:sqref>D17:Q17</xm:sqref>
        </x14:dataValidation>
        <x14:dataValidation type="list" allowBlank="1" showInputMessage="1">
          <x14:formula1>
            <xm:f>'Contexto Proceso'!$C$23:$C$32</xm:f>
          </x14:formula1>
          <xm:sqref>J39:AB47</xm:sqref>
        </x14:dataValidation>
        <x14:dataValidation type="list" allowBlank="1" showInputMessage="1">
          <x14:formula1>
            <xm:f>'Contexto Proceso'!$C$23:$C$29</xm:f>
          </x14:formula1>
          <xm:sqref>J38:AB38</xm:sqref>
        </x14:dataValidation>
        <x14:dataValidation type="list" allowBlank="1" showInputMessage="1">
          <x14:formula1>
            <xm:f>'Contexto Proceso'!$C$41:$C$47</xm:f>
          </x14:formula1>
          <xm:sqref>J50:AB59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0F1857AE5BC23458D391E1126F64FC6" ma:contentTypeVersion="12" ma:contentTypeDescription="Crear nuevo documento." ma:contentTypeScope="" ma:versionID="bfa5e3e7ee303b9a41715fb6596f4840">
  <xsd:schema xmlns:xsd="http://www.w3.org/2001/XMLSchema" xmlns:xs="http://www.w3.org/2001/XMLSchema" xmlns:p="http://schemas.microsoft.com/office/2006/metadata/properties" xmlns:ns2="bc7fa6d9-f289-453f-8d65-26d024cbc172" xmlns:ns3="10c08e24-5046-4ed1-8e14-d847955480d3" targetNamespace="http://schemas.microsoft.com/office/2006/metadata/properties" ma:root="true" ma:fieldsID="5cac6c07fda3efaf87a120573df5883a" ns2:_="" ns3:_="">
    <xsd:import namespace="bc7fa6d9-f289-453f-8d65-26d024cbc172"/>
    <xsd:import namespace="10c08e24-5046-4ed1-8e14-d847955480d3"/>
    <xsd:element name="properties">
      <xsd:complexType>
        <xsd:sequence>
          <xsd:element name="documentManagement">
            <xsd:complexType>
              <xsd:all>
                <xsd:element ref="ns2:_dlc_DocId" minOccurs="0"/>
                <xsd:element ref="ns2:_dlc_DocIdUrl" minOccurs="0"/>
                <xsd:element ref="ns2:_dlc_DocIdPersistId" minOccurs="0"/>
                <xsd:element ref="ns3:Proceso"/>
                <xsd:element ref="ns3:Tipo_x0020_proceso"/>
                <xsd:element ref="ns3:Tipo_x0020_document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7fa6d9-f289-453f-8d65-26d024cbc17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0c08e24-5046-4ed1-8e14-d847955480d3" elementFormDefault="qualified">
    <xsd:import namespace="http://schemas.microsoft.com/office/2006/documentManagement/types"/>
    <xsd:import namespace="http://schemas.microsoft.com/office/infopath/2007/PartnerControls"/>
    <xsd:element name="Proceso" ma:index="11" ma:displayName="Proceso" ma:format="Dropdown" ma:internalName="Proceso">
      <xsd:simpleType>
        <xsd:restriction base="dms:Choice">
          <xsd:enumeration value="Administración de bienes e insumos"/>
          <xsd:enumeration value="Administración de entidades liquidadas"/>
          <xsd:enumeration value="Administración de sistemas de información"/>
          <xsd:enumeration value="Administración del sistema integrado de gestión institucional"/>
          <xsd:enumeration value="Análisis de recursos del Sgsss y planeación financiera territorial"/>
          <xsd:enumeration value="Ciclo de vida y reingeniería de sistemas de información"/>
          <xsd:enumeration value="Control y evaluación de la gestión"/>
          <xsd:enumeration value="Desarrollo del talento humano en salud"/>
          <xsd:enumeration value="Direccionamiento estratégico"/>
          <xsd:enumeration value="Gestión contractual"/>
          <xsd:enumeration value="Gestión de la prestación de servicios de salud"/>
          <xsd:enumeration value="Gestión de la protección social en salud"/>
          <xsd:enumeration value="Gestión de las comunicaciones públicas y estratégicas"/>
          <xsd:enumeration value="Gestión de las intervenciones individuales y colectivas para la promoción de la salud y prevención de la enfermedad"/>
          <xsd:enumeration value="Gestión de medicamentos y tecnologías en salud"/>
          <xsd:enumeration value="Gestión de servicio al ciudadano"/>
          <xsd:enumeration value="Gestión de soporte a las tecnologías"/>
          <xsd:enumeration value="Gestión del talento humano"/>
          <xsd:enumeration value="Gestión documental"/>
          <xsd:enumeration value="Gestión financiera"/>
          <xsd:enumeration value="Gestión jurídica"/>
          <xsd:enumeration value="Gestión para la innovación y adopción de las mejores prácticas de TIC"/>
          <xsd:enumeration value="Gestión y prevención de asuntos disciplinarios"/>
          <xsd:enumeration value="Integración de datos de nuevas fuentes al sistema de gestión de datos"/>
          <xsd:enumeration value="Mejora continua"/>
          <xsd:enumeration value="Planeación, monitoreo y evaluación de los resultados en salud pública"/>
          <xsd:enumeration value="Patrimonios autónomos y entidades liquidadas"/>
          <xsd:enumeration value="Transversalización de enfoques diferenciales"/>
        </xsd:restriction>
      </xsd:simpleType>
    </xsd:element>
    <xsd:element name="Tipo_x0020_proceso" ma:index="12" ma:displayName="Tipo proceso" ma:format="Dropdown" ma:internalName="Tipo_x0020_proceso">
      <xsd:simpleType>
        <xsd:restriction base="dms:Choice">
          <xsd:enumeration value="Apoyo"/>
          <xsd:enumeration value="Estratégicos"/>
          <xsd:enumeration value="Evaluación"/>
          <xsd:enumeration value="Misionales"/>
        </xsd:restriction>
      </xsd:simpleType>
    </xsd:element>
    <xsd:element name="Tipo_x0020_documento" ma:index="13" ma:displayName="Tipo documento" ma:format="Dropdown" ma:internalName="Tipo_x0020_documento">
      <xsd:simpleType>
        <xsd:restriction base="dms:Choice">
          <xsd:enumeration value="Caracterización"/>
          <xsd:enumeration value="Caracterización de los riesgos"/>
          <xsd:enumeration value="Control de registros"/>
          <xsd:enumeration value="Documento soporte"/>
          <xsd:enumeration value="Ficha producto / Servicio"/>
          <xsd:enumeration value="Formatos /Otros"/>
          <xsd:enumeration value="Guias"/>
          <xsd:enumeration value="Hoja de vida indicadores"/>
          <xsd:enumeration value="Información a comunicar"/>
          <xsd:enumeration value="Manuales"/>
          <xsd:enumeration value="Plan de mejoramiento"/>
          <xsd:enumeration value="Procedimientos"/>
          <xsd:enumeration value="Trámites y OP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po_x0020_documento xmlns="10c08e24-5046-4ed1-8e14-d847955480d3">Formatos /Otros</Tipo_x0020_documento>
    <Proceso xmlns="10c08e24-5046-4ed1-8e14-d847955480d3">Administración del sistema integrado de gestión institucional</Proceso>
    <_dlc_DocId xmlns="bc7fa6d9-f289-453f-8d65-26d024cbc172">SK56FQYSNTNA-270-350</_dlc_DocId>
    <Tipo_x0020_proceso xmlns="10c08e24-5046-4ed1-8e14-d847955480d3">Estratégicos</Tipo_x0020_proceso>
    <_dlc_DocIdUrl xmlns="bc7fa6d9-f289-453f-8d65-26d024cbc172">
      <Url>http://intranet.minsalud.gov.co/Sistema-integrado/Mapa-de-procesos/_layouts/15/DocIdRedir.aspx?ID=SK56FQYSNTNA-270-350</Url>
      <Description>SK56FQYSNTNA-270-350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2E2495-72DE-43D1-921F-0140834134F8}">
  <ds:schemaRefs>
    <ds:schemaRef ds:uri="http://schemas.microsoft.com/sharepoint/v3/contenttype/forms"/>
  </ds:schemaRefs>
</ds:datastoreItem>
</file>

<file path=customXml/itemProps2.xml><?xml version="1.0" encoding="utf-8"?>
<ds:datastoreItem xmlns:ds="http://schemas.openxmlformats.org/officeDocument/2006/customXml" ds:itemID="{2A43852F-5773-485A-9F70-E9985AD30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7fa6d9-f289-453f-8d65-26d024cbc172"/>
    <ds:schemaRef ds:uri="10c08e24-5046-4ed1-8e14-d847955480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084848-4948-4D8B-84DE-343BE3EC8F71}">
  <ds:schemaRefs>
    <ds:schemaRef ds:uri="bc7fa6d9-f289-453f-8d65-26d024cbc172"/>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10c08e24-5046-4ed1-8e14-d847955480d3"/>
    <ds:schemaRef ds:uri="http://www.w3.org/XML/1998/namespace"/>
  </ds:schemaRefs>
</ds:datastoreItem>
</file>

<file path=customXml/itemProps4.xml><?xml version="1.0" encoding="utf-8"?>
<ds:datastoreItem xmlns:ds="http://schemas.openxmlformats.org/officeDocument/2006/customXml" ds:itemID="{35CC71E2-90E6-4B2C-9E5F-0C3DC498CE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61</vt:i4>
      </vt:variant>
    </vt:vector>
  </HeadingPairs>
  <TitlesOfParts>
    <vt:vector size="69" baseType="lpstr">
      <vt:lpstr>Datos</vt:lpstr>
      <vt:lpstr>Contexto Estrat. Ins</vt:lpstr>
      <vt:lpstr>Contexto Proceso</vt:lpstr>
      <vt:lpstr>Riesgo3</vt:lpstr>
      <vt:lpstr>Riesgo7</vt:lpstr>
      <vt:lpstr>Riesgo8</vt:lpstr>
      <vt:lpstr>Riesgo9</vt:lpstr>
      <vt:lpstr>Riesgo10</vt:lpstr>
      <vt:lpstr>Agente_generador_externas</vt:lpstr>
      <vt:lpstr>Agente_generador_internas</vt:lpstr>
      <vt:lpstr>Amenazas</vt:lpstr>
      <vt:lpstr>Amenazas_contexto_proceso</vt:lpstr>
      <vt:lpstr>Riesgo10!Área_de_impresión</vt:lpstr>
      <vt:lpstr>Riesgo3!Área_de_impresión</vt:lpstr>
      <vt:lpstr>Riesgo7!Área_de_impresión</vt:lpstr>
      <vt:lpstr>Riesgo8!Área_de_impresión</vt:lpstr>
      <vt:lpstr>Riesgo9!Área_de_impresión</vt:lpstr>
      <vt:lpstr>Ayudan_disminuir_impacto</vt:lpstr>
      <vt:lpstr>Ayudan_disminuir_probabilidad</vt:lpstr>
      <vt:lpstr>Calificación_control</vt:lpstr>
      <vt:lpstr>Categoría_corrupción</vt:lpstr>
      <vt:lpstr>Categoría_estratégica</vt:lpstr>
      <vt:lpstr>Categoría_gestión_procesos</vt:lpstr>
      <vt:lpstr>Categoría_oportunidad</vt:lpstr>
      <vt:lpstr>Categoría_seguridad_información</vt:lpstr>
      <vt:lpstr>Clase_riesgo</vt:lpstr>
      <vt:lpstr>Riesgo10!Controles</vt:lpstr>
      <vt:lpstr>Riesgo3!Controles</vt:lpstr>
      <vt:lpstr>Riesgo7!Controles</vt:lpstr>
      <vt:lpstr>Riesgo8!Controles</vt:lpstr>
      <vt:lpstr>Riesgo9!Controles</vt:lpstr>
      <vt:lpstr>Riesgo10!Controles_impacto</vt:lpstr>
      <vt:lpstr>Riesgo3!Controles_impacto</vt:lpstr>
      <vt:lpstr>Riesgo7!Controles_impacto</vt:lpstr>
      <vt:lpstr>Riesgo8!Controles_impacto</vt:lpstr>
      <vt:lpstr>Riesgo9!Controles_impacto</vt:lpstr>
      <vt:lpstr>Riesgo10!Controles_probabilidad</vt:lpstr>
      <vt:lpstr>Riesgo3!Controles_probabilidad</vt:lpstr>
      <vt:lpstr>Riesgo7!Controles_probabilidad</vt:lpstr>
      <vt:lpstr>Riesgo8!Controles_probabilidad</vt:lpstr>
      <vt:lpstr>Riesgo9!Controles_probabilidad</vt:lpstr>
      <vt:lpstr>dc</vt:lpstr>
      <vt:lpstr>Debilidades</vt:lpstr>
      <vt:lpstr>Debilidades_contexto_proceso</vt:lpstr>
      <vt:lpstr>Debilidades_escogidas</vt:lpstr>
      <vt:lpstr>Enfoque</vt:lpstr>
      <vt:lpstr>Escalas_impacto_corrupción</vt:lpstr>
      <vt:lpstr>Escalas_impacto_estra_proceso_seguridad</vt:lpstr>
      <vt:lpstr>Escalas_impacto_oportun</vt:lpstr>
      <vt:lpstr>Escalas_probabilidad</vt:lpstr>
      <vt:lpstr>Objetivos_estratégicos</vt:lpstr>
      <vt:lpstr>Oportunidades</vt:lpstr>
      <vt:lpstr>Otros_procesos_afectados</vt:lpstr>
      <vt:lpstr>Pregunta1</vt:lpstr>
      <vt:lpstr>Pregunta2</vt:lpstr>
      <vt:lpstr>Pregunta3</vt:lpstr>
      <vt:lpstr>Pregunta4</vt:lpstr>
      <vt:lpstr>Pregunta5</vt:lpstr>
      <vt:lpstr>Pregunta6</vt:lpstr>
      <vt:lpstr>Pregunta7</vt:lpstr>
      <vt:lpstr>Pregunta8</vt:lpstr>
      <vt:lpstr>Preposiciones</vt:lpstr>
      <vt:lpstr>Probab_frecuencia</vt:lpstr>
      <vt:lpstr>Probabilidad_factibilidad</vt:lpstr>
      <vt:lpstr>Proceso</vt:lpstr>
      <vt:lpstr>Respuestas</vt:lpstr>
      <vt:lpstr>Trámites_y_OPAS_afectados</vt:lpstr>
      <vt:lpstr>Vacío</vt:lpstr>
      <vt:lpstr>x</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ASIF09 Ficha Integral del Riesgo u Oportunidad</dc:title>
  <dc:creator>carcos</dc:creator>
  <cp:lastModifiedBy>Hadder Leonardo Aguirre Hernandez</cp:lastModifiedBy>
  <cp:lastPrinted>2018-11-12T16:41:23Z</cp:lastPrinted>
  <dcterms:created xsi:type="dcterms:W3CDTF">2017-05-08T16:59:34Z</dcterms:created>
  <dcterms:modified xsi:type="dcterms:W3CDTF">2022-03-31T18:57:48Z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08150de2-b9ae-459d-b91c-87940efafe77</vt:lpwstr>
  </property>
  <property fmtid="{D5CDD505-2E9C-101B-9397-08002B2CF9AE}" pid="3" name="ContentTypeId">
    <vt:lpwstr>0x01010000F1857AE5BC23458D391E1126F64FC6</vt:lpwstr>
  </property>
  <property fmtid="{D5CDD505-2E9C-101B-9397-08002B2CF9AE}" pid="4" name="Workbook id">
    <vt:lpwstr>84bebda3-036b-49e8-84b2-9f98bf77840d</vt:lpwstr>
  </property>
  <property fmtid="{D5CDD505-2E9C-101B-9397-08002B2CF9AE}" pid="5" name="Workbook type">
    <vt:lpwstr>Custom</vt:lpwstr>
  </property>
  <property fmtid="{D5CDD505-2E9C-101B-9397-08002B2CF9AE}" pid="6" name="Workbook version">
    <vt:lpwstr>Custom</vt:lpwstr>
  </property>
</Properties>
</file>